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AC31" i="2" s="1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AA33" i="2" s="1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AA41" i="2" s="1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AA49" i="2" s="1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AA57" i="2" s="1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AC63" i="2" s="1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AA94" i="2" s="1"/>
  <c r="Y94" i="2"/>
  <c r="Z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AB97" i="2" s="1"/>
  <c r="Z97" i="2"/>
  <c r="AC97" i="2"/>
  <c r="U98" i="2"/>
  <c r="V98" i="2"/>
  <c r="W98" i="2"/>
  <c r="AC98" i="2" s="1"/>
  <c r="X98" i="2"/>
  <c r="AA98" i="2" s="1"/>
  <c r="Y98" i="2"/>
  <c r="Z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AA102" i="2" s="1"/>
  <c r="Y102" i="2"/>
  <c r="Z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Z117" i="2"/>
  <c r="AB117" i="2"/>
  <c r="AC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AB148" i="2" s="1"/>
  <c r="W148" i="2"/>
  <c r="X148" i="2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AC151" i="2" s="1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AC154" i="2" s="1"/>
  <c r="X154" i="2"/>
  <c r="AA154" i="2" s="1"/>
  <c r="Y154" i="2"/>
  <c r="Z154" i="2"/>
  <c r="AB154" i="2"/>
  <c r="U155" i="2"/>
  <c r="AA155" i="2" s="1"/>
  <c r="V155" i="2"/>
  <c r="W155" i="2"/>
  <c r="X155" i="2"/>
  <c r="Y155" i="2"/>
  <c r="Z155" i="2"/>
  <c r="AC155" i="2"/>
  <c r="U156" i="2"/>
  <c r="AA156" i="2" s="1"/>
  <c r="V156" i="2"/>
  <c r="AB156" i="2" s="1"/>
  <c r="W156" i="2"/>
  <c r="X156" i="2"/>
  <c r="Y156" i="2"/>
  <c r="Z156" i="2"/>
  <c r="AC156" i="2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X159" i="2"/>
  <c r="Y159" i="2"/>
  <c r="Z159" i="2"/>
  <c r="AA159" i="2"/>
  <c r="AC159" i="2"/>
  <c r="U160" i="2"/>
  <c r="V160" i="2"/>
  <c r="W160" i="2"/>
  <c r="X160" i="2"/>
  <c r="Y160" i="2"/>
  <c r="Z160" i="2"/>
  <c r="AB160" i="2"/>
  <c r="AC160" i="2"/>
  <c r="U161" i="2"/>
  <c r="V161" i="2"/>
  <c r="W161" i="2"/>
  <c r="AC161" i="2" s="1"/>
  <c r="X161" i="2"/>
  <c r="AA161" i="2" s="1"/>
  <c r="Y161" i="2"/>
  <c r="Z161" i="2"/>
  <c r="AB161" i="2"/>
  <c r="U162" i="2"/>
  <c r="V162" i="2"/>
  <c r="AB162" i="2" s="1"/>
  <c r="W162" i="2"/>
  <c r="AC162" i="2" s="1"/>
  <c r="X162" i="2"/>
  <c r="Y162" i="2"/>
  <c r="Z162" i="2"/>
  <c r="AA162" i="2"/>
  <c r="U163" i="2"/>
  <c r="V163" i="2"/>
  <c r="AB163" i="2" s="1"/>
  <c r="W163" i="2"/>
  <c r="AC163" i="2" s="1"/>
  <c r="X163" i="2"/>
  <c r="Y163" i="2"/>
  <c r="Z163" i="2"/>
  <c r="AA163" i="2"/>
  <c r="U164" i="2"/>
  <c r="AA164" i="2" s="1"/>
  <c r="V164" i="2"/>
  <c r="W164" i="2"/>
  <c r="X164" i="2"/>
  <c r="Y164" i="2"/>
  <c r="Z164" i="2"/>
  <c r="AC164" i="2" s="1"/>
  <c r="AB164" i="2"/>
  <c r="U165" i="2"/>
  <c r="V165" i="2"/>
  <c r="W165" i="2"/>
  <c r="AC165" i="2" s="1"/>
  <c r="X165" i="2"/>
  <c r="Y165" i="2"/>
  <c r="AB165" i="2" s="1"/>
  <c r="Z165" i="2"/>
  <c r="AA165" i="2"/>
  <c r="U166" i="2"/>
  <c r="V166" i="2"/>
  <c r="AB166" i="2" s="1"/>
  <c r="W166" i="2"/>
  <c r="X166" i="2"/>
  <c r="AA166" i="2" s="1"/>
  <c r="Y166" i="2"/>
  <c r="Z166" i="2"/>
  <c r="U167" i="2"/>
  <c r="AA167" i="2" s="1"/>
  <c r="V167" i="2"/>
  <c r="AB167" i="2" s="1"/>
  <c r="W167" i="2"/>
  <c r="X167" i="2"/>
  <c r="Y167" i="2"/>
  <c r="Z167" i="2"/>
  <c r="AC167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G41" i="2"/>
  <c r="H41" i="2"/>
  <c r="I41" i="2"/>
  <c r="J41" i="2"/>
  <c r="K41" i="2"/>
  <c r="L41" i="2"/>
  <c r="M41" i="2"/>
  <c r="N41" i="2"/>
  <c r="O41" i="2"/>
  <c r="P41" i="2"/>
  <c r="E42" i="2"/>
  <c r="F42" i="2"/>
  <c r="G42" i="2"/>
  <c r="H42" i="2"/>
  <c r="I42" i="2"/>
  <c r="J42" i="2"/>
  <c r="K42" i="2"/>
  <c r="L42" i="2"/>
  <c r="M42" i="2"/>
  <c r="N42" i="2"/>
  <c r="O42" i="2"/>
  <c r="P42" i="2"/>
  <c r="E43" i="2"/>
  <c r="F43" i="2"/>
  <c r="G43" i="2"/>
  <c r="H43" i="2"/>
  <c r="I43" i="2"/>
  <c r="J43" i="2"/>
  <c r="K43" i="2"/>
  <c r="L43" i="2"/>
  <c r="M43" i="2"/>
  <c r="N43" i="2"/>
  <c r="O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G46" i="2"/>
  <c r="H46" i="2"/>
  <c r="I46" i="2"/>
  <c r="J46" i="2"/>
  <c r="K46" i="2"/>
  <c r="L46" i="2"/>
  <c r="M46" i="2"/>
  <c r="N46" i="2"/>
  <c r="O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F51" i="2"/>
  <c r="G51" i="2"/>
  <c r="H51" i="2"/>
  <c r="I51" i="2"/>
  <c r="J51" i="2"/>
  <c r="K51" i="2"/>
  <c r="L51" i="2"/>
  <c r="M51" i="2"/>
  <c r="N51" i="2"/>
  <c r="O51" i="2"/>
  <c r="P51" i="2"/>
  <c r="E52" i="2"/>
  <c r="F52" i="2"/>
  <c r="G52" i="2"/>
  <c r="H52" i="2"/>
  <c r="I52" i="2"/>
  <c r="J52" i="2"/>
  <c r="K52" i="2"/>
  <c r="L52" i="2"/>
  <c r="M52" i="2"/>
  <c r="N52" i="2"/>
  <c r="O52" i="2"/>
  <c r="P52" i="2"/>
  <c r="E53" i="2"/>
  <c r="F53" i="2"/>
  <c r="G53" i="2"/>
  <c r="H53" i="2"/>
  <c r="I53" i="2"/>
  <c r="J53" i="2"/>
  <c r="K53" i="2"/>
  <c r="L53" i="2"/>
  <c r="M53" i="2"/>
  <c r="N53" i="2"/>
  <c r="O53" i="2"/>
  <c r="P53" i="2"/>
  <c r="E54" i="2"/>
  <c r="F54" i="2"/>
  <c r="G54" i="2"/>
  <c r="H54" i="2"/>
  <c r="I54" i="2"/>
  <c r="J54" i="2"/>
  <c r="K54" i="2"/>
  <c r="L54" i="2"/>
  <c r="M54" i="2"/>
  <c r="N54" i="2"/>
  <c r="O54" i="2"/>
  <c r="P54" i="2"/>
  <c r="E55" i="2"/>
  <c r="F55" i="2"/>
  <c r="G55" i="2"/>
  <c r="H55" i="2"/>
  <c r="I55" i="2"/>
  <c r="J55" i="2"/>
  <c r="K55" i="2"/>
  <c r="L55" i="2"/>
  <c r="M55" i="2"/>
  <c r="N55" i="2"/>
  <c r="O55" i="2"/>
  <c r="P55" i="2"/>
  <c r="E56" i="2"/>
  <c r="F56" i="2"/>
  <c r="G56" i="2"/>
  <c r="H56" i="2"/>
  <c r="I56" i="2"/>
  <c r="J56" i="2"/>
  <c r="K56" i="2"/>
  <c r="L56" i="2"/>
  <c r="M56" i="2"/>
  <c r="N56" i="2"/>
  <c r="O56" i="2"/>
  <c r="P56" i="2"/>
  <c r="E57" i="2"/>
  <c r="F57" i="2"/>
  <c r="G57" i="2"/>
  <c r="H57" i="2"/>
  <c r="I57" i="2"/>
  <c r="J57" i="2"/>
  <c r="K57" i="2"/>
  <c r="L57" i="2"/>
  <c r="M57" i="2"/>
  <c r="N57" i="2"/>
  <c r="O57" i="2"/>
  <c r="P57" i="2"/>
  <c r="E58" i="2"/>
  <c r="F58" i="2"/>
  <c r="G58" i="2"/>
  <c r="H58" i="2"/>
  <c r="I58" i="2"/>
  <c r="J58" i="2"/>
  <c r="K58" i="2"/>
  <c r="L58" i="2"/>
  <c r="M58" i="2"/>
  <c r="N58" i="2"/>
  <c r="O58" i="2"/>
  <c r="P58" i="2"/>
  <c r="E59" i="2"/>
  <c r="F59" i="2"/>
  <c r="G59" i="2"/>
  <c r="H59" i="2"/>
  <c r="I59" i="2"/>
  <c r="J59" i="2"/>
  <c r="K59" i="2"/>
  <c r="L59" i="2"/>
  <c r="M59" i="2"/>
  <c r="N59" i="2"/>
  <c r="O59" i="2"/>
  <c r="P59" i="2"/>
  <c r="E60" i="2"/>
  <c r="F60" i="2"/>
  <c r="G60" i="2"/>
  <c r="H60" i="2"/>
  <c r="I60" i="2"/>
  <c r="J60" i="2"/>
  <c r="K60" i="2"/>
  <c r="L60" i="2"/>
  <c r="M60" i="2"/>
  <c r="N60" i="2"/>
  <c r="O60" i="2"/>
  <c r="P60" i="2"/>
  <c r="E61" i="2"/>
  <c r="F61" i="2"/>
  <c r="G61" i="2"/>
  <c r="H61" i="2"/>
  <c r="I61" i="2"/>
  <c r="J61" i="2"/>
  <c r="K61" i="2"/>
  <c r="L61" i="2"/>
  <c r="M61" i="2"/>
  <c r="N61" i="2"/>
  <c r="O61" i="2"/>
  <c r="P61" i="2"/>
  <c r="E62" i="2"/>
  <c r="F62" i="2"/>
  <c r="G62" i="2"/>
  <c r="H62" i="2"/>
  <c r="I62" i="2"/>
  <c r="J62" i="2"/>
  <c r="K62" i="2"/>
  <c r="L62" i="2"/>
  <c r="M62" i="2"/>
  <c r="N62" i="2"/>
  <c r="O62" i="2"/>
  <c r="P62" i="2"/>
  <c r="E63" i="2"/>
  <c r="F63" i="2"/>
  <c r="G63" i="2"/>
  <c r="H63" i="2"/>
  <c r="I63" i="2"/>
  <c r="J63" i="2"/>
  <c r="K63" i="2"/>
  <c r="L63" i="2"/>
  <c r="M63" i="2"/>
  <c r="N63" i="2"/>
  <c r="O63" i="2"/>
  <c r="P63" i="2"/>
  <c r="E64" i="2"/>
  <c r="F64" i="2"/>
  <c r="G64" i="2"/>
  <c r="H64" i="2"/>
  <c r="I64" i="2"/>
  <c r="J64" i="2"/>
  <c r="K64" i="2"/>
  <c r="L64" i="2"/>
  <c r="M64" i="2"/>
  <c r="N64" i="2"/>
  <c r="O64" i="2"/>
  <c r="P64" i="2"/>
  <c r="E65" i="2"/>
  <c r="F65" i="2"/>
  <c r="G65" i="2"/>
  <c r="H65" i="2"/>
  <c r="I65" i="2"/>
  <c r="J65" i="2"/>
  <c r="K65" i="2"/>
  <c r="L65" i="2"/>
  <c r="M65" i="2"/>
  <c r="N65" i="2"/>
  <c r="O65" i="2"/>
  <c r="P65" i="2"/>
  <c r="E66" i="2"/>
  <c r="F66" i="2"/>
  <c r="G66" i="2"/>
  <c r="H66" i="2"/>
  <c r="I66" i="2"/>
  <c r="J66" i="2"/>
  <c r="K66" i="2"/>
  <c r="L66" i="2"/>
  <c r="M66" i="2"/>
  <c r="N66" i="2"/>
  <c r="O66" i="2"/>
  <c r="P66" i="2"/>
  <c r="E67" i="2"/>
  <c r="F67" i="2"/>
  <c r="G67" i="2"/>
  <c r="H67" i="2"/>
  <c r="I67" i="2"/>
  <c r="J67" i="2"/>
  <c r="K67" i="2"/>
  <c r="L67" i="2"/>
  <c r="M67" i="2"/>
  <c r="N67" i="2"/>
  <c r="O67" i="2"/>
  <c r="P67" i="2"/>
  <c r="E68" i="2"/>
  <c r="F68" i="2"/>
  <c r="G68" i="2"/>
  <c r="H68" i="2"/>
  <c r="I68" i="2"/>
  <c r="J68" i="2"/>
  <c r="K68" i="2"/>
  <c r="L68" i="2"/>
  <c r="M68" i="2"/>
  <c r="N68" i="2"/>
  <c r="O68" i="2"/>
  <c r="P68" i="2"/>
  <c r="E69" i="2"/>
  <c r="F69" i="2"/>
  <c r="G69" i="2"/>
  <c r="H69" i="2"/>
  <c r="I69" i="2"/>
  <c r="J69" i="2"/>
  <c r="K69" i="2"/>
  <c r="L69" i="2"/>
  <c r="M69" i="2"/>
  <c r="N69" i="2"/>
  <c r="O69" i="2"/>
  <c r="P69" i="2"/>
  <c r="E70" i="2"/>
  <c r="F70" i="2"/>
  <c r="G70" i="2"/>
  <c r="H70" i="2"/>
  <c r="I70" i="2"/>
  <c r="J70" i="2"/>
  <c r="K70" i="2"/>
  <c r="L70" i="2"/>
  <c r="M70" i="2"/>
  <c r="N70" i="2"/>
  <c r="O70" i="2"/>
  <c r="P70" i="2"/>
  <c r="E71" i="2"/>
  <c r="F71" i="2"/>
  <c r="G71" i="2"/>
  <c r="H71" i="2"/>
  <c r="I71" i="2"/>
  <c r="J71" i="2"/>
  <c r="K71" i="2"/>
  <c r="L71" i="2"/>
  <c r="M71" i="2"/>
  <c r="N71" i="2"/>
  <c r="O71" i="2"/>
  <c r="P71" i="2"/>
  <c r="E72" i="2"/>
  <c r="F72" i="2"/>
  <c r="G72" i="2"/>
  <c r="H72" i="2"/>
  <c r="I72" i="2"/>
  <c r="J72" i="2"/>
  <c r="K72" i="2"/>
  <c r="L72" i="2"/>
  <c r="M72" i="2"/>
  <c r="N72" i="2"/>
  <c r="O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G91" i="2"/>
  <c r="H91" i="2"/>
  <c r="I91" i="2"/>
  <c r="J91" i="2"/>
  <c r="K91" i="2"/>
  <c r="L91" i="2"/>
  <c r="M91" i="2"/>
  <c r="N91" i="2"/>
  <c r="O91" i="2"/>
  <c r="P91" i="2"/>
  <c r="E92" i="2"/>
  <c r="F92" i="2"/>
  <c r="G92" i="2"/>
  <c r="H92" i="2"/>
  <c r="I92" i="2"/>
  <c r="J92" i="2"/>
  <c r="K92" i="2"/>
  <c r="L92" i="2"/>
  <c r="M92" i="2"/>
  <c r="N92" i="2"/>
  <c r="O92" i="2"/>
  <c r="P92" i="2"/>
  <c r="E93" i="2"/>
  <c r="F93" i="2"/>
  <c r="G93" i="2"/>
  <c r="H93" i="2"/>
  <c r="I93" i="2"/>
  <c r="J93" i="2"/>
  <c r="K93" i="2"/>
  <c r="L93" i="2"/>
  <c r="M93" i="2"/>
  <c r="N93" i="2"/>
  <c r="O93" i="2"/>
  <c r="P93" i="2"/>
  <c r="E94" i="2"/>
  <c r="F94" i="2"/>
  <c r="G94" i="2"/>
  <c r="H94" i="2"/>
  <c r="I94" i="2"/>
  <c r="J94" i="2"/>
  <c r="K94" i="2"/>
  <c r="L94" i="2"/>
  <c r="M94" i="2"/>
  <c r="N94" i="2"/>
  <c r="O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H96" i="2"/>
  <c r="I96" i="2"/>
  <c r="J96" i="2"/>
  <c r="K96" i="2"/>
  <c r="L96" i="2"/>
  <c r="M96" i="2"/>
  <c r="N96" i="2"/>
  <c r="O96" i="2"/>
  <c r="P96" i="2"/>
  <c r="E97" i="2"/>
  <c r="F97" i="2"/>
  <c r="G97" i="2"/>
  <c r="H97" i="2"/>
  <c r="I97" i="2"/>
  <c r="J97" i="2"/>
  <c r="K97" i="2"/>
  <c r="L97" i="2"/>
  <c r="M97" i="2"/>
  <c r="N97" i="2"/>
  <c r="O97" i="2"/>
  <c r="P97" i="2"/>
  <c r="E98" i="2"/>
  <c r="F98" i="2"/>
  <c r="G98" i="2"/>
  <c r="H98" i="2"/>
  <c r="I98" i="2"/>
  <c r="J98" i="2"/>
  <c r="K98" i="2"/>
  <c r="L98" i="2"/>
  <c r="M98" i="2"/>
  <c r="N98" i="2"/>
  <c r="O98" i="2"/>
  <c r="P98" i="2"/>
  <c r="E99" i="2"/>
  <c r="F99" i="2"/>
  <c r="G99" i="2"/>
  <c r="H99" i="2"/>
  <c r="I99" i="2"/>
  <c r="J99" i="2"/>
  <c r="K99" i="2"/>
  <c r="L99" i="2"/>
  <c r="M99" i="2"/>
  <c r="N99" i="2"/>
  <c r="O99" i="2"/>
  <c r="P99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AC166" i="2" l="1"/>
  <c r="AA160" i="2"/>
  <c r="AB155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B60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E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P921" i="4" s="1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P910" i="4"/>
  <c r="K936" i="4"/>
  <c r="Q936" i="4" s="1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D893" i="4" s="1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E876" i="4" s="1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F979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91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D998" i="4"/>
  <c r="F954" i="4"/>
  <c r="F936" i="4"/>
  <c r="E936" i="4"/>
  <c r="D882" i="4"/>
  <c r="F948" i="4"/>
  <c r="E948" i="4"/>
  <c r="F938" i="4"/>
  <c r="G938" i="4"/>
  <c r="E875" i="4"/>
  <c r="F920" i="4"/>
  <c r="D920" i="4"/>
  <c r="D996" i="4"/>
  <c r="D924" i="4"/>
  <c r="F924" i="4"/>
  <c r="E924" i="4"/>
  <c r="D992" i="4"/>
  <c r="F992" i="4"/>
  <c r="E992" i="4"/>
  <c r="E977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D978" i="4"/>
  <c r="F912" i="4"/>
  <c r="F906" i="4"/>
  <c r="D968" i="4"/>
  <c r="T993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3" i="4"/>
  <c r="P913" i="4"/>
  <c r="N911" i="4"/>
  <c r="Q910" i="4"/>
  <c r="T910" i="4" s="1"/>
  <c r="P907" i="4"/>
  <c r="N907" i="4"/>
  <c r="Q906" i="4"/>
  <c r="Q905" i="4"/>
  <c r="P905" i="4"/>
  <c r="P891" i="4"/>
  <c r="N891" i="4"/>
  <c r="Q879" i="4"/>
  <c r="N879" i="4"/>
  <c r="R879" i="4" s="1"/>
  <c r="Q876" i="4"/>
  <c r="N875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I853" i="11" s="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73" i="4" l="1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U985" i="4" l="1"/>
  <c r="V985" i="4"/>
  <c r="W985" i="4" s="1"/>
  <c r="W784" i="4"/>
  <c r="X784" i="4" s="1"/>
  <c r="W888" i="4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Z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Q687" i="4" l="1"/>
  <c r="AW687" i="4" s="1"/>
  <c r="AE580" i="4"/>
  <c r="W886" i="4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I648" i="4"/>
  <c r="AF648" i="4"/>
  <c r="AH648" i="4"/>
  <c r="AD648" i="4"/>
  <c r="AP648" i="4" s="1"/>
  <c r="AV648" i="4" s="1"/>
  <c r="Z648" i="4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P148" i="4" s="1"/>
  <c r="AV148" i="4" s="1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160" i="4" l="1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AV985" i="4"/>
  <c r="AT985" i="4"/>
  <c r="AU985" i="4"/>
  <c r="AW985" i="4"/>
  <c r="AS985" i="4"/>
  <c r="AA985" i="4"/>
  <c r="AC985" i="4"/>
  <c r="AK985" i="4"/>
  <c r="AQ985" i="4" s="1"/>
  <c r="AJ985" i="4"/>
  <c r="AI985" i="4"/>
  <c r="AH985" i="4"/>
  <c r="AN985" i="4" s="1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N59" i="4" s="1"/>
  <c r="AT59" i="4" s="1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648" i="4" l="1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M864" i="4" s="1"/>
  <c r="AS864" i="4" s="1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632" i="3"/>
  <c r="D599" i="10"/>
  <c r="D858" i="3"/>
  <c r="D924" i="3"/>
  <c r="D501" i="3"/>
  <c r="D679" i="3"/>
  <c r="D713" i="10"/>
  <c r="D464" i="10"/>
  <c r="D339" i="10"/>
  <c r="D714" i="3"/>
  <c r="D952" i="3"/>
  <c r="D843" i="3"/>
  <c r="D478" i="3"/>
  <c r="D882" i="10"/>
  <c r="D310" i="10"/>
  <c r="D582" i="3"/>
  <c r="D508" i="10"/>
  <c r="D700" i="3"/>
  <c r="D482" i="3"/>
  <c r="D864" i="10"/>
  <c r="D877" i="3"/>
  <c r="D457" i="10"/>
  <c r="D427" i="10"/>
  <c r="D694" i="3"/>
  <c r="D983" i="10"/>
  <c r="D483" i="10"/>
  <c r="D911" i="3"/>
  <c r="D602" i="10"/>
  <c r="D654" i="3"/>
  <c r="D662" i="10"/>
  <c r="D702" i="3"/>
  <c r="D735" i="10"/>
  <c r="D518" i="3"/>
  <c r="D717" i="3"/>
  <c r="D471" i="3"/>
  <c r="D875" i="3"/>
  <c r="D747" i="10"/>
  <c r="D594" i="3"/>
  <c r="D718" i="3"/>
  <c r="D905" i="3"/>
  <c r="D943" i="3"/>
  <c r="D561" i="10"/>
  <c r="D464" i="3"/>
  <c r="D931" i="10"/>
  <c r="D646" i="10"/>
  <c r="D511" i="3"/>
  <c r="D598" i="10"/>
  <c r="D746" i="10"/>
  <c r="D532" i="3"/>
  <c r="D695" i="10"/>
  <c r="D793" i="3"/>
  <c r="D734" i="10"/>
  <c r="D900" i="10"/>
  <c r="D785" i="3"/>
  <c r="D422" i="10"/>
  <c r="D724" i="3"/>
  <c r="D720" i="3"/>
  <c r="D757" i="3"/>
  <c r="D473" i="3"/>
  <c r="D828" i="3"/>
  <c r="D705" i="3"/>
  <c r="D825" i="3"/>
  <c r="D945" i="10"/>
  <c r="D557" i="10"/>
  <c r="D775" i="3"/>
  <c r="D320" i="10"/>
  <c r="D434" i="10"/>
  <c r="D784" i="10"/>
  <c r="D539" i="10"/>
  <c r="D510" i="3"/>
  <c r="D666" i="3"/>
  <c r="D642" i="3"/>
  <c r="D502" i="10"/>
  <c r="D413" i="10"/>
  <c r="D698" i="3"/>
  <c r="D931" i="3"/>
  <c r="D599" i="3"/>
  <c r="D609" i="3"/>
  <c r="D972" i="3"/>
  <c r="D736" i="3"/>
  <c r="D802" i="3"/>
  <c r="D716" i="10"/>
  <c r="D988" i="3"/>
  <c r="D345" i="10"/>
  <c r="D561" i="3"/>
  <c r="D497" i="10"/>
  <c r="D934" i="3"/>
  <c r="D844" i="3"/>
  <c r="D753" i="3"/>
  <c r="D686" i="3"/>
  <c r="D600" i="10"/>
  <c r="D827" i="10"/>
  <c r="D593" i="10"/>
  <c r="D730" i="3"/>
  <c r="D590" i="3"/>
  <c r="D975" i="3"/>
  <c r="D955" i="3"/>
  <c r="D899" i="3"/>
  <c r="D792" i="10"/>
  <c r="D411" i="10"/>
  <c r="D916" i="3"/>
  <c r="D639" i="3"/>
  <c r="D801" i="10"/>
  <c r="D604" i="10"/>
  <c r="D387" i="10"/>
  <c r="D803" i="3"/>
  <c r="D424" i="3"/>
  <c r="D613" i="10"/>
  <c r="D303" i="10"/>
  <c r="D669" i="10"/>
  <c r="D978" i="3"/>
  <c r="D533" i="10"/>
  <c r="D612" i="10"/>
  <c r="D791" i="3"/>
  <c r="D554" i="3"/>
  <c r="D822" i="3"/>
  <c r="D819" i="3"/>
  <c r="D767" i="10"/>
  <c r="D603" i="3"/>
  <c r="D673" i="10"/>
  <c r="D440" i="10"/>
  <c r="D269" i="10"/>
  <c r="D807" i="3"/>
  <c r="D833" i="10"/>
  <c r="D595" i="3"/>
  <c r="D745" i="10"/>
  <c r="D495" i="10"/>
  <c r="D635" i="3"/>
  <c r="D783" i="3"/>
  <c r="D526" i="3"/>
  <c r="D947" i="3"/>
  <c r="D769" i="3"/>
  <c r="D862" i="3"/>
  <c r="D615" i="10"/>
  <c r="D746" i="3"/>
  <c r="D685" i="3"/>
  <c r="D893" i="3"/>
  <c r="D699" i="3"/>
  <c r="D634" i="3"/>
  <c r="D348" i="10"/>
  <c r="D779" i="3"/>
  <c r="D678" i="3"/>
  <c r="D890" i="3"/>
  <c r="D721" i="3"/>
  <c r="D742" i="3"/>
  <c r="D801" i="3"/>
  <c r="D409" i="10"/>
  <c r="D810" i="3"/>
  <c r="D487" i="3"/>
  <c r="D689" i="3"/>
  <c r="D494" i="10"/>
  <c r="D648" i="3"/>
  <c r="D324" i="10"/>
  <c r="D470" i="3"/>
  <c r="D943" i="10"/>
  <c r="D495" i="3"/>
  <c r="D834" i="3"/>
  <c r="D826" i="3"/>
  <c r="D841" i="10"/>
  <c r="D954" i="10"/>
  <c r="D551" i="10"/>
  <c r="D333" i="10"/>
  <c r="D417" i="10"/>
  <c r="D658" i="10"/>
  <c r="D586" i="3"/>
  <c r="D571" i="10"/>
  <c r="D591" i="3"/>
  <c r="D820" i="10"/>
  <c r="D448" i="10"/>
  <c r="D693" i="3"/>
  <c r="D573" i="10"/>
  <c r="D553" i="10"/>
  <c r="D861" i="10"/>
  <c r="D458" i="10"/>
  <c r="D661" i="3"/>
  <c r="D974" i="3"/>
  <c r="D724" i="10"/>
  <c r="D991" i="3"/>
  <c r="D477" i="10"/>
  <c r="D632" i="10"/>
  <c r="D753" i="10"/>
  <c r="D777" i="3"/>
  <c r="D764" i="3"/>
  <c r="D805" i="3"/>
  <c r="D945" i="3"/>
  <c r="D722" i="3"/>
  <c r="D690" i="3"/>
  <c r="D667" i="3"/>
  <c r="D490" i="3"/>
  <c r="D969" i="3"/>
  <c r="D761" i="10"/>
  <c r="D782" i="3"/>
  <c r="D808" i="10"/>
  <c r="D521" i="10"/>
  <c r="D485" i="3"/>
  <c r="D795" i="3"/>
  <c r="D929" i="3"/>
  <c r="D1001" i="10"/>
  <c r="D816" i="3"/>
  <c r="D558" i="3"/>
  <c r="D720" i="10"/>
  <c r="D941" i="10"/>
  <c r="D960" i="3"/>
  <c r="D518" i="10"/>
  <c r="D997" i="3"/>
  <c r="D623" i="10"/>
  <c r="D298" i="10"/>
  <c r="D884" i="3"/>
  <c r="D607" i="3"/>
  <c r="D719" i="10"/>
  <c r="D839" i="3"/>
  <c r="D379" i="10"/>
  <c r="D562" i="10"/>
  <c r="D676" i="10"/>
  <c r="D566" i="3"/>
  <c r="D912" i="3"/>
  <c r="D664" i="3"/>
  <c r="D868" i="10"/>
  <c r="D881" i="10"/>
  <c r="D835" i="10"/>
  <c r="D683" i="10"/>
  <c r="D970" i="10"/>
  <c r="D484" i="3"/>
  <c r="D962" i="10"/>
  <c r="D549" i="3"/>
  <c r="D321" i="10"/>
  <c r="D459" i="10"/>
  <c r="D687" i="10"/>
  <c r="D472" i="10"/>
  <c r="D658" i="3"/>
  <c r="D741" i="10"/>
  <c r="D973" i="3"/>
  <c r="D998" i="10"/>
  <c r="D297" i="10"/>
  <c r="D737" i="10"/>
  <c r="D748" i="3"/>
  <c r="D860" i="3"/>
  <c r="D637" i="3"/>
  <c r="D425" i="10"/>
  <c r="D560" i="3"/>
  <c r="D323" i="10"/>
  <c r="D907" i="3"/>
  <c r="D414" i="10"/>
  <c r="D902" i="10"/>
  <c r="D976" i="3"/>
  <c r="D373" i="10"/>
  <c r="D476" i="3"/>
  <c r="D606" i="10"/>
  <c r="D848" i="10"/>
  <c r="D731" i="3"/>
  <c r="D974" i="10"/>
  <c r="D1001" i="3"/>
  <c r="D572" i="3"/>
  <c r="D752" i="3"/>
  <c r="D992" i="3"/>
  <c r="D651" i="10"/>
  <c r="D937" i="3"/>
  <c r="D829" i="3"/>
  <c r="D773" i="10"/>
  <c r="D488" i="3"/>
  <c r="D665" i="3"/>
  <c r="D942" i="3"/>
  <c r="D475" i="3"/>
  <c r="D854" i="3"/>
  <c r="D491" i="10"/>
  <c r="D490" i="10"/>
  <c r="D589" i="10"/>
  <c r="D346" i="10"/>
  <c r="D598" i="3"/>
  <c r="D481" i="10"/>
  <c r="D701" i="10"/>
  <c r="D526" i="10"/>
  <c r="D973" i="10"/>
  <c r="D390" i="10"/>
  <c r="D790" i="10"/>
  <c r="D680" i="10"/>
  <c r="D657" i="10"/>
  <c r="D903" i="3"/>
  <c r="D866" i="3"/>
  <c r="D876" i="3"/>
  <c r="D669" i="3"/>
  <c r="D546" i="10"/>
  <c r="D513" i="10"/>
  <c r="D556" i="10"/>
  <c r="D951" i="3"/>
  <c r="D681" i="10"/>
  <c r="D655" i="10"/>
  <c r="D921" i="10"/>
  <c r="D508" i="3"/>
  <c r="D649" i="3"/>
  <c r="D550" i="3"/>
  <c r="D719" i="3"/>
  <c r="D634" i="10"/>
  <c r="D567" i="3"/>
  <c r="D834" i="10"/>
  <c r="D624" i="10"/>
  <c r="D534" i="10"/>
  <c r="D685" i="10"/>
  <c r="D675" i="10"/>
  <c r="D865" i="3"/>
  <c r="D563" i="3"/>
  <c r="D937" i="10"/>
  <c r="D660" i="3"/>
  <c r="D677" i="10"/>
  <c r="D878" i="3"/>
  <c r="D480" i="3"/>
  <c r="D966" i="10"/>
  <c r="D494" i="3"/>
  <c r="D802" i="10"/>
  <c r="D951" i="10"/>
  <c r="D766" i="3"/>
  <c r="D473" i="10"/>
  <c r="D942" i="10"/>
  <c r="D917" i="3"/>
  <c r="D487" i="10"/>
  <c r="D405" i="10"/>
  <c r="D560" i="10"/>
  <c r="D497" i="3"/>
  <c r="D999" i="10"/>
  <c r="D874" i="3"/>
  <c r="D517" i="3"/>
  <c r="D618" i="10"/>
  <c r="D488" i="10"/>
  <c r="D981" i="10"/>
  <c r="D712" i="3"/>
  <c r="D688" i="3"/>
  <c r="D540" i="3"/>
  <c r="D740" i="3"/>
  <c r="D399" i="10"/>
  <c r="D857" i="3"/>
  <c r="D619" i="10"/>
  <c r="D709" i="3"/>
  <c r="D672" i="3"/>
  <c r="D676" i="3"/>
  <c r="D806" i="10"/>
  <c r="D855" i="3"/>
  <c r="D585" i="3"/>
  <c r="D985" i="3"/>
  <c r="D577" i="3"/>
  <c r="D772" i="3"/>
  <c r="D623" i="3"/>
  <c r="D792" i="3"/>
  <c r="D691" i="10"/>
  <c r="D612" i="3"/>
  <c r="D920" i="10"/>
  <c r="D633" i="3"/>
  <c r="D879" i="3"/>
  <c r="D812" i="3"/>
  <c r="D993" i="3"/>
  <c r="D522" i="3"/>
  <c r="D899" i="10"/>
  <c r="D639" i="10"/>
  <c r="D450" i="10"/>
  <c r="D930" i="10"/>
  <c r="D393" i="10"/>
  <c r="D475" i="10"/>
  <c r="D919" i="3"/>
  <c r="D509" i="3"/>
  <c r="D437" i="10"/>
  <c r="D751" i="3"/>
  <c r="D848" i="3"/>
  <c r="D914" i="10"/>
  <c r="D533" i="3"/>
  <c r="D551" i="3"/>
  <c r="D976" i="10"/>
  <c r="D813" i="10"/>
  <c r="D697" i="3"/>
  <c r="D780" i="10"/>
  <c r="D968" i="3"/>
  <c r="D817" i="3"/>
  <c r="D714" i="10"/>
  <c r="D844" i="10"/>
  <c r="D520" i="10"/>
  <c r="D898" i="3"/>
  <c r="D647" i="10"/>
  <c r="D608" i="3"/>
  <c r="D503" i="10"/>
  <c r="D699" i="10"/>
  <c r="D585" i="10"/>
  <c r="D855" i="10"/>
  <c r="D426" i="10"/>
  <c r="D652" i="3"/>
  <c r="D859" i="3"/>
  <c r="D474" i="3"/>
  <c r="D470" i="10"/>
  <c r="D574" i="3"/>
  <c r="D715" i="10"/>
  <c r="D868" i="3"/>
  <c r="D571" i="3"/>
  <c r="D850" i="3"/>
  <c r="D939" i="3"/>
  <c r="D769" i="10"/>
  <c r="D307" i="10"/>
  <c r="D918" i="3"/>
  <c r="D838" i="3"/>
  <c r="D422" i="3"/>
  <c r="D515" i="3"/>
  <c r="D665" i="10"/>
  <c r="D647" i="3"/>
  <c r="D668" i="10"/>
  <c r="D614" i="3"/>
  <c r="D329" i="10"/>
  <c r="D576" i="3"/>
  <c r="D887" i="3"/>
  <c r="D564" i="3"/>
  <c r="D975" i="10"/>
  <c r="D865" i="10"/>
  <c r="D914" i="3"/>
  <c r="D987" i="10"/>
  <c r="D980" i="10"/>
  <c r="D807" i="10"/>
  <c r="D843" i="10"/>
  <c r="D728" i="3"/>
  <c r="D514" i="3"/>
  <c r="D624" i="3"/>
  <c r="D606" i="3"/>
  <c r="D468" i="3"/>
  <c r="D505" i="10"/>
  <c r="D889" i="3"/>
  <c r="D842" i="3"/>
  <c r="D625" i="3"/>
  <c r="D659" i="10"/>
  <c r="D356" i="10"/>
  <c r="D787" i="3"/>
  <c r="D376" i="10"/>
  <c r="D645" i="3"/>
  <c r="D524" i="10"/>
  <c r="D968" i="10"/>
  <c r="D747" i="3"/>
  <c r="D442" i="10"/>
  <c r="D499" i="10"/>
  <c r="D584" i="3"/>
  <c r="D687" i="3"/>
  <c r="D688" i="10"/>
  <c r="D569" i="10"/>
  <c r="D486" i="10"/>
  <c r="D592" i="3"/>
  <c r="D786" i="10"/>
  <c r="D565" i="10"/>
  <c r="D355" i="10"/>
  <c r="D797" i="10"/>
  <c r="D703" i="10"/>
  <c r="D814" i="10"/>
  <c r="D498" i="10"/>
  <c r="D960" i="10"/>
  <c r="D765" i="3"/>
  <c r="D583" i="3"/>
  <c r="D531" i="3"/>
  <c r="D961" i="3"/>
  <c r="D808" i="3"/>
  <c r="D871" i="3"/>
  <c r="D732" i="10"/>
  <c r="D601" i="3"/>
  <c r="D959" i="3"/>
  <c r="D542" i="3"/>
  <c r="D781" i="3"/>
  <c r="D941" i="3"/>
  <c r="D957" i="3"/>
  <c r="D881" i="3"/>
  <c r="D536" i="3"/>
  <c r="D371" i="10"/>
  <c r="D996" i="3"/>
  <c r="D304" i="10"/>
  <c r="D467" i="3"/>
  <c r="D933" i="10"/>
  <c r="D590" i="10"/>
  <c r="D990" i="10"/>
  <c r="D441" i="10"/>
  <c r="D994" i="10"/>
  <c r="D541" i="10"/>
  <c r="D363" i="10"/>
  <c r="D279" i="10"/>
  <c r="D404" i="10"/>
  <c r="D626" i="3"/>
  <c r="D353" i="10"/>
  <c r="D765" i="10"/>
  <c r="D984" i="3"/>
  <c r="D882" i="3"/>
  <c r="D745" i="3"/>
  <c r="D759" i="3"/>
  <c r="D758" i="10"/>
  <c r="D469" i="10"/>
  <c r="D610" i="10"/>
  <c r="D463" i="10"/>
  <c r="D319" i="10"/>
  <c r="D528" i="10"/>
  <c r="D579" i="3"/>
  <c r="D287" i="10"/>
  <c r="D331" i="10"/>
  <c r="D739" i="10"/>
  <c r="D584" i="10"/>
  <c r="D822" i="10"/>
  <c r="D616" i="10"/>
  <c r="D453" i="10"/>
  <c r="D862" i="10"/>
  <c r="D729" i="3"/>
  <c r="D524" i="3"/>
  <c r="D863" i="3"/>
  <c r="D725" i="3"/>
  <c r="D378" i="10"/>
  <c r="D869" i="10"/>
  <c r="D893" i="10"/>
  <c r="D798" i="3"/>
  <c r="D605" i="10"/>
  <c r="D678" i="10"/>
  <c r="D274" i="10"/>
  <c r="D564" i="10"/>
  <c r="D266" i="10"/>
  <c r="D913" i="3"/>
  <c r="D662" i="3"/>
  <c r="D821" i="10"/>
  <c r="D483" i="3"/>
  <c r="D486" i="3"/>
  <c r="D752" i="10"/>
  <c r="D516" i="3"/>
  <c r="D535" i="3"/>
  <c r="D359" i="10"/>
  <c r="D763" i="3"/>
  <c r="D505" i="3"/>
  <c r="D852" i="10"/>
  <c r="D479" i="10"/>
  <c r="D412" i="10"/>
  <c r="D460" i="10"/>
  <c r="D439" i="10"/>
  <c r="D997" i="10"/>
  <c r="D786" i="3"/>
  <c r="D496" i="10"/>
  <c r="D581" i="3"/>
  <c r="D572" i="10"/>
  <c r="D530" i="3"/>
  <c r="D958" i="10"/>
  <c r="D610" i="3"/>
  <c r="D711" i="3"/>
  <c r="D784" i="3"/>
  <c r="D613" i="3"/>
  <c r="D421" i="3"/>
  <c r="D492" i="3"/>
  <c r="D777" i="10"/>
  <c r="D949" i="10"/>
  <c r="D642" i="10"/>
  <c r="D851" i="10"/>
  <c r="D873" i="3"/>
  <c r="D852" i="3"/>
  <c r="D618" i="3"/>
  <c r="D755" i="3"/>
  <c r="D335" i="10"/>
  <c r="D534" i="3"/>
  <c r="D682" i="3"/>
  <c r="D696" i="3"/>
  <c r="D506" i="3"/>
  <c r="D552" i="10"/>
  <c r="D731" i="10"/>
  <c r="D576" i="10"/>
  <c r="D966" i="3"/>
  <c r="D778" i="3"/>
  <c r="D452" i="10"/>
  <c r="D532" i="10"/>
  <c r="D512" i="3"/>
  <c r="D946" i="3"/>
  <c r="D565" i="3"/>
  <c r="D707" i="3"/>
  <c r="D866" i="10"/>
  <c r="D306" i="10"/>
  <c r="D401" i="10"/>
  <c r="D567" i="10"/>
  <c r="D749" i="3"/>
  <c r="D657" i="3"/>
  <c r="D382" i="10"/>
  <c r="D620" i="10"/>
  <c r="D909" i="3"/>
  <c r="D369" i="10"/>
  <c r="D730" i="10"/>
  <c r="D768" i="3"/>
  <c r="D558" i="10"/>
  <c r="D981" i="3"/>
  <c r="D1000" i="10"/>
  <c r="D555" i="10"/>
  <c r="D779" i="10"/>
  <c r="D557" i="3"/>
  <c r="D992" i="10"/>
  <c r="D438" i="10"/>
  <c r="D938" i="3"/>
  <c r="D751" i="10"/>
  <c r="D933" i="3"/>
  <c r="D773" i="3"/>
  <c r="D805" i="10"/>
  <c r="D640" i="10"/>
  <c r="D527" i="3"/>
  <c r="D362" i="10"/>
  <c r="D703" i="3"/>
  <c r="D853" i="10"/>
  <c r="D799" i="10"/>
  <c r="D886" i="3"/>
  <c r="D338" i="10"/>
  <c r="D740" i="10"/>
  <c r="D898" i="10"/>
  <c r="D630" i="3"/>
  <c r="D749" i="10"/>
  <c r="D646" i="3"/>
  <c r="D996" i="10"/>
  <c r="D863" i="10"/>
  <c r="D547" i="3"/>
  <c r="D995" i="10"/>
  <c r="D768" i="10"/>
  <c r="D989" i="3"/>
  <c r="D671" i="3"/>
  <c r="D334" i="10"/>
  <c r="D849" i="3"/>
  <c r="D601" i="10"/>
  <c r="D940" i="3"/>
  <c r="D588" i="3"/>
  <c r="D538" i="3"/>
  <c r="D276" i="10"/>
  <c r="D648" i="10"/>
  <c r="D770" i="10"/>
  <c r="D503" i="3"/>
  <c r="D446" i="10"/>
  <c r="D804" i="3"/>
  <c r="D936" i="3"/>
  <c r="D566" i="10"/>
  <c r="D800" i="3"/>
  <c r="D948" i="10"/>
  <c r="D545" i="10"/>
  <c r="D527" i="10"/>
  <c r="D998" i="3"/>
  <c r="D548" i="10"/>
  <c r="D725" i="10"/>
  <c r="D972" i="10"/>
  <c r="D641" i="3"/>
  <c r="D775" i="10"/>
  <c r="D812" i="10"/>
  <c r="D789" i="10"/>
  <c r="D507" i="10"/>
  <c r="D251" i="3"/>
  <c r="D573" i="3"/>
  <c r="D922" i="3"/>
  <c r="D489" i="10"/>
  <c r="D525" i="10"/>
  <c r="D780" i="3"/>
  <c r="D953" i="10"/>
  <c r="D737" i="3"/>
  <c r="D891" i="10"/>
  <c r="D872" i="10"/>
  <c r="D760" i="3"/>
  <c r="D750" i="10"/>
  <c r="D840" i="3"/>
  <c r="D757" i="10"/>
  <c r="D861" i="3"/>
  <c r="D605" i="3"/>
  <c r="D739" i="3"/>
  <c r="D953" i="3"/>
  <c r="D515" i="10"/>
  <c r="D758" i="3"/>
  <c r="D445" i="10"/>
  <c r="D595" i="10"/>
  <c r="D883" i="3"/>
  <c r="D510" i="10"/>
  <c r="D845" i="3"/>
  <c r="D327" i="10"/>
  <c r="D546" i="3"/>
  <c r="D776" i="10"/>
  <c r="D388" i="10"/>
  <c r="D684" i="3"/>
  <c r="D923" i="3"/>
  <c r="D469" i="3"/>
  <c r="D308" i="10"/>
  <c r="D650" i="10"/>
  <c r="D845" i="10"/>
  <c r="D723" i="3"/>
  <c r="D837" i="3"/>
  <c r="D311" i="10"/>
  <c r="D701" i="3"/>
  <c r="D541" i="3"/>
  <c r="D530" i="10"/>
  <c r="D477" i="3"/>
  <c r="D352" i="10"/>
  <c r="D629" i="3"/>
  <c r="D754" i="10"/>
  <c r="D732" i="3"/>
  <c r="D767" i="3"/>
  <c r="D983" i="3"/>
  <c r="D794" i="10"/>
  <c r="D910" i="3"/>
  <c r="D666" i="10"/>
  <c r="D1000" i="3"/>
  <c r="D552" i="3"/>
  <c r="D607" i="10"/>
  <c r="D952" i="10"/>
  <c r="D762" i="10"/>
  <c r="D841" i="3"/>
  <c r="D904" i="3"/>
  <c r="D262" i="10"/>
  <c r="D956" i="3"/>
  <c r="D755" i="10"/>
  <c r="D653" i="10"/>
  <c r="D939" i="10"/>
  <c r="D537" i="3"/>
  <c r="D999" i="3"/>
  <c r="D864" i="3"/>
  <c r="D944" i="3"/>
  <c r="D312" i="10"/>
  <c r="D622" i="3"/>
  <c r="D906" i="10"/>
  <c r="D492" i="10"/>
  <c r="D570" i="3"/>
  <c r="D877" i="10"/>
  <c r="D789" i="3"/>
  <c r="D380" i="10"/>
  <c r="D851" i="3"/>
  <c r="D856" i="3"/>
  <c r="D897" i="3"/>
  <c r="D547" i="10"/>
  <c r="D869" i="3"/>
  <c r="D529" i="3"/>
  <c r="D915" i="3"/>
  <c r="D419" i="10"/>
  <c r="D569" i="3"/>
  <c r="D542" i="10"/>
  <c r="D627" i="10"/>
  <c r="D514" i="10"/>
  <c r="D921" i="3"/>
  <c r="D874" i="10"/>
  <c r="D935" i="3"/>
  <c r="D702" i="10"/>
  <c r="D934" i="10"/>
  <c r="D887" i="10"/>
  <c r="D924" i="10"/>
  <c r="D418" i="10"/>
  <c r="D544" i="3"/>
  <c r="D587" i="10"/>
  <c r="D823" i="10"/>
  <c r="D829" i="10"/>
  <c r="D835" i="3"/>
  <c r="D813" i="3"/>
  <c r="D525" i="3"/>
  <c r="D480" i="10"/>
  <c r="D971" i="3"/>
  <c r="D628" i="10"/>
  <c r="D392" i="10"/>
  <c r="D332" i="10"/>
  <c r="D910" i="10"/>
  <c r="D267" i="10"/>
  <c r="D512" i="10"/>
  <c r="D738" i="10"/>
  <c r="D991" i="10"/>
  <c r="D707" i="10"/>
  <c r="D729" i="10"/>
  <c r="D977" i="3"/>
  <c r="D340" i="10"/>
  <c r="D818" i="3"/>
  <c r="D410" i="10"/>
  <c r="D984" i="10"/>
  <c r="D449" i="10"/>
  <c r="D292" i="10"/>
  <c r="D986" i="10"/>
  <c r="D421" i="10"/>
  <c r="D880" i="10"/>
  <c r="D342" i="10"/>
  <c r="D912" i="10"/>
  <c r="D402" i="10"/>
  <c r="D249" i="3"/>
  <c r="D424" i="10"/>
  <c r="D283" i="10"/>
  <c r="D603" i="10"/>
  <c r="D824" i="3"/>
  <c r="D723" i="10"/>
  <c r="D735" i="3"/>
  <c r="D341" i="10"/>
  <c r="D839" i="10"/>
  <c r="D886" i="10"/>
  <c r="D783" i="10"/>
  <c r="D659" i="3"/>
  <c r="D581" i="10"/>
  <c r="D568" i="3"/>
  <c r="D680" i="3"/>
  <c r="D736" i="10"/>
  <c r="D611" i="3"/>
  <c r="D744" i="10"/>
  <c r="D761" i="3"/>
  <c r="D950" i="10"/>
  <c r="D683" i="3"/>
  <c r="D493" i="3"/>
  <c r="D836" i="3"/>
  <c r="D932" i="3"/>
  <c r="D903" i="10"/>
  <c r="D894" i="10"/>
  <c r="D467" i="10"/>
  <c r="D343" i="10"/>
  <c r="D509" i="10"/>
  <c r="D741" i="3"/>
  <c r="D465" i="10"/>
  <c r="D896" i="3"/>
  <c r="D268" i="10"/>
  <c r="D717" i="10"/>
  <c r="D282" i="10"/>
  <c r="D873" i="10"/>
  <c r="D846" i="10"/>
  <c r="D406" i="10"/>
  <c r="D811" i="3"/>
  <c r="D928" i="3"/>
  <c r="D519" i="3"/>
  <c r="D633" i="10"/>
  <c r="D674" i="3"/>
  <c r="D638" i="10"/>
  <c r="D636" i="3"/>
  <c r="D336" i="10"/>
  <c r="D799" i="3"/>
  <c r="D902" i="3"/>
  <c r="D791" i="10"/>
  <c r="D528" i="3"/>
  <c r="D313" i="10"/>
  <c r="D631" i="10"/>
  <c r="D631" i="3"/>
  <c r="D858" i="10"/>
  <c r="D690" i="10"/>
  <c r="D716" i="3"/>
  <c r="D278" i="10"/>
  <c r="D420" i="10"/>
  <c r="D915" i="10"/>
  <c r="D727" i="10"/>
  <c r="D374" i="10"/>
  <c r="D271" i="10"/>
  <c r="D354" i="10"/>
  <c r="D830" i="3"/>
  <c r="D263" i="10"/>
  <c r="D328" i="10"/>
  <c r="D504" i="10"/>
  <c r="D967" i="3"/>
  <c r="D990" i="3"/>
  <c r="D965" i="3"/>
  <c r="D544" i="10"/>
  <c r="D650" i="3"/>
  <c r="D918" i="10"/>
  <c r="D553" i="3"/>
  <c r="D672" i="10"/>
  <c r="D423" i="3"/>
  <c r="D793" i="10"/>
  <c r="D892" i="3"/>
  <c r="D956" i="10"/>
  <c r="D555" i="3"/>
  <c r="D744" i="3"/>
  <c r="D504" i="3"/>
  <c r="D948" i="3"/>
  <c r="D674" i="10"/>
  <c r="D938" i="10"/>
  <c r="D738" i="3"/>
  <c r="D295" i="10"/>
  <c r="D940" i="10"/>
  <c r="D986" i="3"/>
  <c r="D570" i="10"/>
  <c r="D407" i="10"/>
  <c r="D929" i="10"/>
  <c r="D614" i="10"/>
  <c r="D727" i="3"/>
  <c r="D317" i="10"/>
  <c r="D726" i="10"/>
  <c r="D846" i="3"/>
  <c r="D781" i="10"/>
  <c r="D760" i="10"/>
  <c r="D935" i="10"/>
  <c r="D498" i="3"/>
  <c r="D927" i="10"/>
  <c r="D950" i="3"/>
  <c r="D936" i="10"/>
  <c r="D817" i="10"/>
  <c r="D971" i="10"/>
  <c r="D472" i="3"/>
  <c r="D906" i="3"/>
  <c r="D847" i="3"/>
  <c r="D847" i="10"/>
  <c r="D309" i="10"/>
  <c r="D923" i="10"/>
  <c r="D592" i="10"/>
  <c r="D403" i="10"/>
  <c r="D432" i="10"/>
  <c r="D589" i="3"/>
  <c r="D748" i="10"/>
  <c r="D367" i="10"/>
  <c r="D636" i="10"/>
  <c r="D543" i="3"/>
  <c r="D857" i="10"/>
  <c r="D925" i="3"/>
  <c r="D771" i="3"/>
  <c r="D710" i="3"/>
  <c r="D499" i="3"/>
  <c r="D876" i="10"/>
  <c r="D838" i="10"/>
  <c r="D832" i="3"/>
  <c r="D466" i="10"/>
  <c r="D245" i="10"/>
  <c r="D428" i="10"/>
  <c r="D398" i="10"/>
  <c r="D246" i="10"/>
  <c r="D302" i="3"/>
  <c r="D301" i="3"/>
  <c r="D430" i="3"/>
  <c r="D250" i="3"/>
  <c r="D296" i="3"/>
  <c r="D420" i="3"/>
  <c r="D286" i="3"/>
  <c r="D411" i="3"/>
  <c r="D371" i="3"/>
  <c r="D460" i="3"/>
  <c r="D439" i="3"/>
  <c r="D458" i="3"/>
  <c r="D336" i="3"/>
  <c r="D242" i="3"/>
  <c r="D513" i="3"/>
  <c r="D500" i="3"/>
  <c r="D580" i="3"/>
  <c r="D391" i="10"/>
  <c r="D384" i="10"/>
  <c r="D709" i="10"/>
  <c r="D640" i="3"/>
  <c r="D617" i="3"/>
  <c r="D995" i="3"/>
  <c r="D465" i="3"/>
  <c r="D540" i="10"/>
  <c r="D856" i="10"/>
  <c r="D586" i="10"/>
  <c r="D994" i="3"/>
  <c r="D615" i="3"/>
  <c r="D800" i="10"/>
  <c r="D686" i="10"/>
  <c r="D270" i="10"/>
  <c r="D619" i="3"/>
  <c r="D895" i="10"/>
  <c r="D349" i="10"/>
  <c r="D277" i="10"/>
  <c r="D604" i="3"/>
  <c r="D830" i="10"/>
  <c r="D386" i="10"/>
  <c r="D993" i="10"/>
  <c r="D481" i="3"/>
  <c r="D867" i="10"/>
  <c r="D454" i="10"/>
  <c r="D625" i="10"/>
  <c r="D892" i="10"/>
  <c r="D256" i="10"/>
  <c r="D645" i="10"/>
  <c r="D853" i="3"/>
  <c r="D253" i="10"/>
  <c r="D433" i="3"/>
  <c r="D461" i="3"/>
  <c r="D391" i="3"/>
  <c r="D350" i="3"/>
  <c r="D328" i="3"/>
  <c r="D298" i="3"/>
  <c r="D269" i="3"/>
  <c r="D281" i="3"/>
  <c r="D319" i="3"/>
  <c r="D450" i="3"/>
  <c r="D387" i="3"/>
  <c r="D266" i="3"/>
  <c r="D379" i="3"/>
  <c r="D233" i="10"/>
  <c r="D814" i="3"/>
  <c r="D917" i="10"/>
  <c r="D889" i="10"/>
  <c r="D820" i="3"/>
  <c r="D706" i="3"/>
  <c r="D989" i="10"/>
  <c r="D842" i="10"/>
  <c r="D660" i="10"/>
  <c r="D575" i="3"/>
  <c r="D578" i="10"/>
  <c r="D383" i="10"/>
  <c r="D772" i="10"/>
  <c r="D823" i="3"/>
  <c r="D377" i="10"/>
  <c r="D370" i="10"/>
  <c r="D982" i="10"/>
  <c r="D507" i="3"/>
  <c r="D261" i="10"/>
  <c r="D885" i="10"/>
  <c r="D958" i="3"/>
  <c r="D854" i="10"/>
  <c r="D677" i="3"/>
  <c r="D296" i="10"/>
  <c r="D979" i="10"/>
  <c r="D771" i="10"/>
  <c r="D947" i="10"/>
  <c r="D641" i="10"/>
  <c r="D326" i="10"/>
  <c r="D597" i="10"/>
  <c r="D255" i="3"/>
  <c r="D888" i="3"/>
  <c r="D484" i="10"/>
  <c r="D663" i="10"/>
  <c r="D288" i="10"/>
  <c r="D362" i="3"/>
  <c r="D339" i="3"/>
  <c r="D429" i="3"/>
  <c r="D272" i="3"/>
  <c r="D378" i="3"/>
  <c r="D322" i="3"/>
  <c r="D410" i="3"/>
  <c r="D365" i="3"/>
  <c r="D406" i="3"/>
  <c r="D370" i="3"/>
  <c r="D435" i="3"/>
  <c r="D380" i="3"/>
  <c r="D396" i="3"/>
  <c r="D236" i="10"/>
  <c r="D479" i="3"/>
  <c r="D670" i="3"/>
  <c r="D944" i="10"/>
  <c r="D897" i="10"/>
  <c r="D837" i="10"/>
  <c r="D909" i="10"/>
  <c r="D523" i="3"/>
  <c r="D563" i="10"/>
  <c r="D860" i="10"/>
  <c r="D366" i="10"/>
  <c r="D628" i="3"/>
  <c r="D850" i="10"/>
  <c r="D559" i="10"/>
  <c r="D756" i="10"/>
  <c r="D314" i="10"/>
  <c r="D250" i="10"/>
  <c r="D292" i="3"/>
  <c r="D415" i="3"/>
  <c r="D368" i="3"/>
  <c r="D304" i="3"/>
  <c r="D321" i="3"/>
  <c r="D377" i="3"/>
  <c r="D289" i="3"/>
  <c r="D324" i="3"/>
  <c r="D425" i="3"/>
  <c r="D459" i="3"/>
  <c r="D299" i="3"/>
  <c r="D356" i="3"/>
  <c r="D264" i="3"/>
  <c r="D234" i="10"/>
  <c r="D468" i="10"/>
  <c r="D644" i="3"/>
  <c r="D734" i="3"/>
  <c r="D365" i="10"/>
  <c r="D708" i="10"/>
  <c r="D742" i="10"/>
  <c r="D482" i="10"/>
  <c r="D774" i="10"/>
  <c r="D485" i="10"/>
  <c r="D668" i="3"/>
  <c r="D930" i="3"/>
  <c r="D797" i="3"/>
  <c r="D901" i="10"/>
  <c r="D501" i="10"/>
  <c r="D535" i="10"/>
  <c r="D831" i="10"/>
  <c r="D696" i="10"/>
  <c r="D679" i="10"/>
  <c r="D305" i="10"/>
  <c r="D559" i="3"/>
  <c r="D389" i="10"/>
  <c r="D447" i="10"/>
  <c r="D932" i="10"/>
  <c r="D265" i="10"/>
  <c r="D630" i="10"/>
  <c r="D888" i="10"/>
  <c r="D583" i="10"/>
  <c r="D602" i="3"/>
  <c r="D455" i="10"/>
  <c r="D251" i="10"/>
  <c r="D415" i="10"/>
  <c r="D778" i="10"/>
  <c r="D260" i="10"/>
  <c r="D964" i="3"/>
  <c r="D258" i="3"/>
  <c r="D363" i="3"/>
  <c r="D373" i="3"/>
  <c r="D270" i="3"/>
  <c r="D360" i="3"/>
  <c r="D291" i="3"/>
  <c r="D323" i="3"/>
  <c r="D361" i="3"/>
  <c r="D427" i="3"/>
  <c r="D306" i="3"/>
  <c r="D413" i="3"/>
  <c r="D278" i="3"/>
  <c r="D403" i="3"/>
  <c r="D241" i="3"/>
  <c r="D241" i="10"/>
  <c r="D794" i="3"/>
  <c r="D831" i="3"/>
  <c r="D443" i="10"/>
  <c r="D750" i="3"/>
  <c r="D627" i="3"/>
  <c r="D538" i="10"/>
  <c r="D286" i="10"/>
  <c r="D350" i="10"/>
  <c r="D955" i="10"/>
  <c r="D704" i="3"/>
  <c r="D870" i="10"/>
  <c r="D661" i="10"/>
  <c r="D832" i="10"/>
  <c r="D840" i="10"/>
  <c r="D568" i="10"/>
  <c r="D289" i="10"/>
  <c r="D836" i="10"/>
  <c r="D522" i="10"/>
  <c r="D985" i="10"/>
  <c r="D531" i="10"/>
  <c r="D928" i="10"/>
  <c r="D302" i="10"/>
  <c r="D815" i="3"/>
  <c r="D815" i="10"/>
  <c r="D946" i="10"/>
  <c r="D763" i="10"/>
  <c r="D617" i="10"/>
  <c r="D697" i="10"/>
  <c r="D743" i="3"/>
  <c r="D810" i="10"/>
  <c r="D698" i="10"/>
  <c r="D644" i="10"/>
  <c r="D927" i="3"/>
  <c r="D255" i="10"/>
  <c r="D284" i="3"/>
  <c r="D300" i="3"/>
  <c r="D462" i="3"/>
  <c r="D446" i="3"/>
  <c r="D349" i="3"/>
  <c r="D357" i="3"/>
  <c r="D384" i="3"/>
  <c r="D297" i="3"/>
  <c r="D431" i="3"/>
  <c r="D276" i="3"/>
  <c r="D389" i="3"/>
  <c r="D428" i="3"/>
  <c r="D268" i="3"/>
  <c r="D240" i="10"/>
  <c r="D774" i="3"/>
  <c r="D954" i="3"/>
  <c r="D806" i="3"/>
  <c r="D582" i="10"/>
  <c r="D579" i="10"/>
  <c r="D885" i="3"/>
  <c r="D385" i="10"/>
  <c r="D462" i="10"/>
  <c r="D770" i="3"/>
  <c r="D290" i="10"/>
  <c r="D965" i="10"/>
  <c r="D516" i="10"/>
  <c r="D429" i="10"/>
  <c r="D476" i="10"/>
  <c r="D285" i="10"/>
  <c r="D246" i="3"/>
  <c r="D372" i="3"/>
  <c r="D348" i="3"/>
  <c r="D351" i="3"/>
  <c r="D263" i="3"/>
  <c r="D287" i="3"/>
  <c r="D318" i="3"/>
  <c r="D248" i="3"/>
  <c r="D405" i="3"/>
  <c r="D316" i="3"/>
  <c r="D392" i="3"/>
  <c r="D331" i="3"/>
  <c r="D452" i="3"/>
  <c r="D238" i="3"/>
  <c r="D242" i="10"/>
  <c r="D556" i="3"/>
  <c r="D675" i="3"/>
  <c r="D638" i="3"/>
  <c r="D704" i="10"/>
  <c r="D594" i="10"/>
  <c r="D884" i="10"/>
  <c r="D925" i="10"/>
  <c r="D916" i="10"/>
  <c r="D600" i="3"/>
  <c r="D963" i="10"/>
  <c r="D444" i="10"/>
  <c r="D764" i="10"/>
  <c r="D872" i="3"/>
  <c r="D351" i="10"/>
  <c r="D721" i="10"/>
  <c r="D962" i="3"/>
  <c r="D520" i="3"/>
  <c r="D539" i="3"/>
  <c r="D718" i="10"/>
  <c r="D908" i="3"/>
  <c r="D596" i="3"/>
  <c r="D272" i="10"/>
  <c r="D360" i="10"/>
  <c r="D969" i="10"/>
  <c r="D381" i="10"/>
  <c r="D825" i="10"/>
  <c r="D300" i="10"/>
  <c r="D654" i="10"/>
  <c r="D920" i="3"/>
  <c r="D260" i="3"/>
  <c r="D502" i="3"/>
  <c r="D908" i="10"/>
  <c r="D243" i="3"/>
  <c r="D478" i="10"/>
  <c r="D374" i="3"/>
  <c r="D344" i="3"/>
  <c r="D447" i="3"/>
  <c r="D367" i="3"/>
  <c r="D330" i="3"/>
  <c r="D311" i="3"/>
  <c r="D280" i="3"/>
  <c r="D412" i="3"/>
  <c r="D414" i="3"/>
  <c r="D305" i="3"/>
  <c r="D309" i="3"/>
  <c r="D449" i="3"/>
  <c r="D261" i="3"/>
  <c r="D237" i="3"/>
  <c r="D762" i="3"/>
  <c r="D671" i="10"/>
  <c r="D489" i="3"/>
  <c r="D537" i="10"/>
  <c r="D883" i="10"/>
  <c r="D461" i="10"/>
  <c r="D372" i="10"/>
  <c r="D796" i="10"/>
  <c r="D809" i="10"/>
  <c r="D635" i="10"/>
  <c r="D529" i="10"/>
  <c r="D949" i="3"/>
  <c r="D896" i="10"/>
  <c r="D291" i="10"/>
  <c r="D549" i="10"/>
  <c r="D880" i="3"/>
  <c r="D358" i="10"/>
  <c r="D616" i="3"/>
  <c r="D867" i="3"/>
  <c r="D337" i="10"/>
  <c r="D322" i="10"/>
  <c r="D574" i="10"/>
  <c r="D543" i="10"/>
  <c r="D827" i="3"/>
  <c r="D511" i="10"/>
  <c r="D700" i="10"/>
  <c r="D681" i="3"/>
  <c r="D280" i="10"/>
  <c r="D451" i="10"/>
  <c r="D891" i="3"/>
  <c r="D621" i="10"/>
  <c r="D254" i="10"/>
  <c r="D474" i="10"/>
  <c r="D284" i="10"/>
  <c r="D259" i="10"/>
  <c r="D282" i="3"/>
  <c r="D369" i="3"/>
  <c r="D364" i="3"/>
  <c r="D394" i="3"/>
  <c r="D383" i="3"/>
  <c r="D386" i="3"/>
  <c r="D252" i="3"/>
  <c r="D409" i="3"/>
  <c r="D399" i="3"/>
  <c r="D345" i="3"/>
  <c r="D376" i="3"/>
  <c r="D436" i="3"/>
  <c r="D317" i="3"/>
  <c r="D238" i="10"/>
  <c r="D695" i="3"/>
  <c r="D708" i="3"/>
  <c r="D894" i="3"/>
  <c r="D733" i="3"/>
  <c r="D979" i="3"/>
  <c r="D580" i="10"/>
  <c r="D821" i="3"/>
  <c r="D692" i="10"/>
  <c r="D364" i="10"/>
  <c r="D959" i="10"/>
  <c r="D491" i="3"/>
  <c r="D726" i="3"/>
  <c r="D597" i="3"/>
  <c r="D247" i="10"/>
  <c r="D919" i="10"/>
  <c r="D312" i="3"/>
  <c r="D303" i="3"/>
  <c r="D325" i="3"/>
  <c r="D342" i="3"/>
  <c r="D271" i="3"/>
  <c r="D314" i="3"/>
  <c r="D463" i="3"/>
  <c r="D388" i="3"/>
  <c r="D340" i="3"/>
  <c r="D273" i="3"/>
  <c r="D434" i="3"/>
  <c r="D295" i="3"/>
  <c r="D352" i="3"/>
  <c r="D240" i="3"/>
  <c r="D235" i="10"/>
  <c r="D713" i="3"/>
  <c r="D562" i="3"/>
  <c r="D790" i="3"/>
  <c r="D691" i="3"/>
  <c r="D523" i="10"/>
  <c r="D722" i="10"/>
  <c r="D833" i="3"/>
  <c r="D655" i="3"/>
  <c r="D684" i="10"/>
  <c r="D824" i="10"/>
  <c r="D656" i="10"/>
  <c r="D980" i="3"/>
  <c r="D293" i="10"/>
  <c r="D913" i="10"/>
  <c r="D804" i="10"/>
  <c r="D456" i="10"/>
  <c r="D754" i="3"/>
  <c r="D330" i="10"/>
  <c r="D423" i="10"/>
  <c r="D471" i="10"/>
  <c r="D961" i="10"/>
  <c r="D901" i="3"/>
  <c r="D875" i="10"/>
  <c r="D275" i="10"/>
  <c r="D879" i="10"/>
  <c r="D795" i="10"/>
  <c r="D785" i="10"/>
  <c r="D519" i="10"/>
  <c r="D368" i="10"/>
  <c r="D254" i="3"/>
  <c r="D766" i="10"/>
  <c r="D922" i="10"/>
  <c r="D649" i="10"/>
  <c r="D257" i="10"/>
  <c r="D290" i="3"/>
  <c r="D327" i="3"/>
  <c r="D440" i="3"/>
  <c r="D353" i="3"/>
  <c r="D400" i="3"/>
  <c r="D401" i="3"/>
  <c r="D308" i="3"/>
  <c r="D288" i="3"/>
  <c r="D275" i="3"/>
  <c r="D283" i="3"/>
  <c r="D407" i="3"/>
  <c r="D457" i="3"/>
  <c r="D438" i="3"/>
  <c r="D236" i="3"/>
  <c r="D796" i="3"/>
  <c r="D493" i="10"/>
  <c r="D978" i="10"/>
  <c r="D743" i="10"/>
  <c r="D682" i="10"/>
  <c r="D878" i="10"/>
  <c r="D977" i="10"/>
  <c r="D609" i="10"/>
  <c r="D694" i="10"/>
  <c r="D394" i="10"/>
  <c r="D578" i="3"/>
  <c r="D911" i="10"/>
  <c r="D819" i="10"/>
  <c r="D859" i="10"/>
  <c r="D466" i="3"/>
  <c r="D281" i="10"/>
  <c r="D907" i="10"/>
  <c r="D536" i="10"/>
  <c r="D301" i="10"/>
  <c r="D788" i="10"/>
  <c r="D870" i="3"/>
  <c r="D344" i="10"/>
  <c r="D575" i="10"/>
  <c r="D733" i="10"/>
  <c r="D798" i="10"/>
  <c r="D315" i="10"/>
  <c r="D776" i="3"/>
  <c r="D670" i="10"/>
  <c r="D926" i="3"/>
  <c r="D247" i="3"/>
  <c r="D591" i="10"/>
  <c r="D264" i="10"/>
  <c r="D244" i="10"/>
  <c r="D608" i="10"/>
  <c r="D253" i="3"/>
  <c r="D294" i="3"/>
  <c r="D397" i="3"/>
  <c r="D277" i="3"/>
  <c r="D445" i="3"/>
  <c r="D265" i="3"/>
  <c r="D329" i="3"/>
  <c r="D419" i="3"/>
  <c r="D444" i="3"/>
  <c r="D354" i="3"/>
  <c r="D285" i="3"/>
  <c r="D334" i="3"/>
  <c r="D358" i="3"/>
  <c r="D233" i="3"/>
  <c r="D587" i="3"/>
  <c r="D548" i="3"/>
  <c r="D782" i="10"/>
  <c r="D987" i="3"/>
  <c r="D715" i="3"/>
  <c r="D294" i="10"/>
  <c r="D416" i="10"/>
  <c r="D653" i="3"/>
  <c r="D611" i="10"/>
  <c r="D706" i="10"/>
  <c r="D982" i="3"/>
  <c r="D550" i="10"/>
  <c r="D545" i="3"/>
  <c r="D964" i="10"/>
  <c r="D554" i="10"/>
  <c r="D430" i="10"/>
  <c r="D787" i="10"/>
  <c r="D397" i="10"/>
  <c r="D637" i="10"/>
  <c r="D811" i="10"/>
  <c r="D970" i="3"/>
  <c r="D988" i="10"/>
  <c r="D904" i="10"/>
  <c r="D692" i="3"/>
  <c r="D588" i="10"/>
  <c r="D788" i="3"/>
  <c r="D629" i="10"/>
  <c r="D759" i="10"/>
  <c r="D809" i="3"/>
  <c r="D818" i="10"/>
  <c r="D259" i="3"/>
  <c r="D711" i="10"/>
  <c r="D621" i="3"/>
  <c r="D252" i="10"/>
  <c r="D343" i="3"/>
  <c r="D279" i="3"/>
  <c r="D355" i="3"/>
  <c r="D400" i="10"/>
  <c r="D443" i="3"/>
  <c r="D244" i="3"/>
  <c r="D448" i="3"/>
  <c r="D243" i="10"/>
  <c r="D426" i="3"/>
  <c r="D417" i="3"/>
  <c r="D293" i="3"/>
  <c r="D237" i="10"/>
  <c r="D346" i="3"/>
  <c r="D366" i="3"/>
  <c r="D332" i="3"/>
  <c r="D234" i="3"/>
  <c r="D227" i="3"/>
  <c r="D223" i="3"/>
  <c r="D225" i="3"/>
  <c r="D222" i="10"/>
  <c r="D226" i="10"/>
  <c r="D663" i="3"/>
  <c r="D431" i="10"/>
  <c r="D710" i="10"/>
  <c r="D756" i="3"/>
  <c r="D967" i="10"/>
  <c r="D651" i="3"/>
  <c r="D316" i="10"/>
  <c r="D622" i="10"/>
  <c r="D620" i="3"/>
  <c r="D816" i="10"/>
  <c r="D347" i="10"/>
  <c r="D408" i="10"/>
  <c r="D957" i="10"/>
  <c r="D435" i="10"/>
  <c r="D664" i="10"/>
  <c r="D299" i="10"/>
  <c r="D257" i="3"/>
  <c r="D643" i="3"/>
  <c r="D521" i="3"/>
  <c r="D395" i="3"/>
  <c r="D441" i="3"/>
  <c r="D437" i="3"/>
  <c r="D267" i="3"/>
  <c r="D256" i="3"/>
  <c r="D404" i="3"/>
  <c r="D451" i="3"/>
  <c r="D307" i="3"/>
  <c r="D500" i="10"/>
  <c r="D382" i="3"/>
  <c r="D335" i="3"/>
  <c r="D454" i="3"/>
  <c r="D626" i="10"/>
  <c r="D455" i="3"/>
  <c r="D359" i="3"/>
  <c r="D338" i="3"/>
  <c r="D232" i="10"/>
  <c r="D221" i="3"/>
  <c r="D229" i="3"/>
  <c r="D221" i="10"/>
  <c r="D228" i="10"/>
  <c r="D230" i="10"/>
  <c r="D219" i="10"/>
  <c r="D220" i="10"/>
  <c r="D357" i="10"/>
  <c r="D325" i="10"/>
  <c r="D712" i="10"/>
  <c r="D596" i="10"/>
  <c r="D517" i="10"/>
  <c r="D689" i="10"/>
  <c r="D963" i="3"/>
  <c r="D826" i="10"/>
  <c r="D705" i="10"/>
  <c r="D895" i="3"/>
  <c r="D506" i="10"/>
  <c r="D318" i="10"/>
  <c r="D375" i="10"/>
  <c r="D395" i="10"/>
  <c r="D693" i="10"/>
  <c r="D926" i="10"/>
  <c r="D643" i="10"/>
  <c r="D258" i="10"/>
  <c r="D728" i="10"/>
  <c r="D262" i="3"/>
  <c r="D313" i="3"/>
  <c r="D341" i="3"/>
  <c r="D239" i="3"/>
  <c r="D310" i="3"/>
  <c r="D390" i="3"/>
  <c r="D337" i="3"/>
  <c r="D232" i="3"/>
  <c r="D432" i="3"/>
  <c r="D320" i="3"/>
  <c r="D418" i="3"/>
  <c r="D398" i="3"/>
  <c r="D248" i="10"/>
  <c r="D245" i="3"/>
  <c r="D385" i="3"/>
  <c r="D326" i="3"/>
  <c r="D224" i="3"/>
  <c r="D230" i="3"/>
  <c r="D231" i="3"/>
  <c r="D224" i="10"/>
  <c r="D231" i="10"/>
  <c r="D223" i="10"/>
  <c r="D890" i="10"/>
  <c r="D396" i="10"/>
  <c r="D900" i="3"/>
  <c r="D667" i="10"/>
  <c r="D871" i="10"/>
  <c r="D273" i="10"/>
  <c r="D828" i="10"/>
  <c r="D361" i="10"/>
  <c r="D593" i="3"/>
  <c r="D849" i="10"/>
  <c r="D433" i="10"/>
  <c r="D673" i="3"/>
  <c r="D496" i="3"/>
  <c r="D436" i="10"/>
  <c r="D656" i="3"/>
  <c r="D803" i="10"/>
  <c r="D652" i="10"/>
  <c r="D249" i="10"/>
  <c r="D905" i="10"/>
  <c r="D315" i="3"/>
  <c r="D333" i="3"/>
  <c r="D408" i="3"/>
  <c r="D577" i="10"/>
  <c r="D375" i="3"/>
  <c r="D347" i="3"/>
  <c r="D456" i="3"/>
  <c r="D239" i="10"/>
  <c r="D393" i="3"/>
  <c r="D416" i="3"/>
  <c r="D402" i="3"/>
  <c r="D235" i="3"/>
  <c r="D453" i="3"/>
  <c r="D381" i="3"/>
  <c r="D442" i="3"/>
  <c r="D274" i="3"/>
  <c r="D228" i="3"/>
  <c r="D226" i="3"/>
  <c r="D222" i="3"/>
  <c r="D227" i="10"/>
  <c r="D229" i="10"/>
  <c r="D225" i="10"/>
  <c r="D219" i="3"/>
  <c r="D220" i="3"/>
  <c r="D3" i="10"/>
  <c r="D2" i="10"/>
  <c r="D3" i="3"/>
  <c r="D2" i="3"/>
  <c r="D200" i="10"/>
  <c r="D77" i="10"/>
  <c r="D35" i="10"/>
  <c r="D130" i="10"/>
  <c r="D86" i="10"/>
  <c r="D167" i="10"/>
  <c r="D134" i="10"/>
  <c r="D87" i="10"/>
  <c r="D97" i="10"/>
  <c r="D32" i="10"/>
  <c r="D194" i="10"/>
  <c r="D125" i="10"/>
  <c r="D4" i="10"/>
  <c r="D115" i="10"/>
  <c r="D216" i="10"/>
  <c r="D217" i="10"/>
  <c r="D42" i="10"/>
  <c r="D132" i="10"/>
  <c r="D65" i="10"/>
  <c r="D71" i="10"/>
  <c r="D148" i="10"/>
  <c r="D46" i="10"/>
  <c r="D218" i="10"/>
  <c r="D203" i="10"/>
  <c r="D163" i="10"/>
  <c r="D149" i="10"/>
  <c r="D196" i="10"/>
  <c r="D151" i="10"/>
  <c r="D80" i="10"/>
  <c r="D193" i="10"/>
  <c r="D58" i="10"/>
  <c r="D50" i="10"/>
  <c r="D179" i="10"/>
  <c r="D101" i="10"/>
  <c r="D15" i="10"/>
  <c r="D39" i="10"/>
  <c r="D157" i="10"/>
  <c r="D153" i="10"/>
  <c r="D116" i="10"/>
  <c r="D68" i="10"/>
  <c r="D82" i="10"/>
  <c r="D166" i="10"/>
  <c r="D11" i="10"/>
  <c r="D160" i="10"/>
  <c r="D117" i="10"/>
  <c r="D128" i="10"/>
  <c r="D143" i="10"/>
  <c r="D177" i="10"/>
  <c r="D99" i="10"/>
  <c r="D111" i="10"/>
  <c r="D78" i="10"/>
  <c r="D124" i="10"/>
  <c r="D98" i="10"/>
  <c r="D210" i="10"/>
  <c r="D214" i="10"/>
  <c r="D18" i="10"/>
  <c r="D155" i="10"/>
  <c r="D156" i="10"/>
  <c r="D90" i="10"/>
  <c r="D28" i="10"/>
  <c r="D150" i="10"/>
  <c r="D202" i="10"/>
  <c r="D8" i="10"/>
  <c r="D170" i="10"/>
  <c r="D74" i="10"/>
  <c r="D56" i="10"/>
  <c r="D6" i="10"/>
  <c r="D135" i="10"/>
  <c r="D102" i="10"/>
  <c r="D197" i="10"/>
  <c r="D26" i="10"/>
  <c r="D133" i="10"/>
  <c r="D180" i="10"/>
  <c r="D95" i="10"/>
  <c r="D54" i="10"/>
  <c r="D190" i="10"/>
  <c r="D198" i="10"/>
  <c r="D207" i="10"/>
  <c r="D104" i="10"/>
  <c r="D119" i="10"/>
  <c r="D19" i="10"/>
  <c r="D22" i="10"/>
  <c r="D7" i="10"/>
  <c r="D161" i="10"/>
  <c r="D154" i="10"/>
  <c r="D145" i="10"/>
  <c r="D41" i="10"/>
  <c r="D183" i="10"/>
  <c r="D169" i="10"/>
  <c r="D73" i="10"/>
  <c r="D105" i="10"/>
  <c r="D64" i="10"/>
  <c r="D88" i="10"/>
  <c r="D45" i="10"/>
  <c r="D113" i="10"/>
  <c r="D17" i="10"/>
  <c r="D53" i="10"/>
  <c r="D146" i="10"/>
  <c r="D192" i="10"/>
  <c r="D152" i="10"/>
  <c r="D173" i="10"/>
  <c r="D184" i="10"/>
  <c r="D27" i="10"/>
  <c r="D34" i="10"/>
  <c r="D191" i="10"/>
  <c r="D21" i="10"/>
  <c r="D168" i="10"/>
  <c r="D206" i="10"/>
  <c r="D212" i="10"/>
  <c r="D55" i="10"/>
  <c r="D118" i="10"/>
  <c r="D24" i="10"/>
  <c r="D59" i="10"/>
  <c r="D83" i="10"/>
  <c r="D171" i="10"/>
  <c r="D209" i="10"/>
  <c r="D215" i="10"/>
  <c r="D122" i="10"/>
  <c r="D48" i="10"/>
  <c r="D16" i="10"/>
  <c r="D144" i="10"/>
  <c r="D147" i="10"/>
  <c r="D60" i="10"/>
  <c r="D205" i="10"/>
  <c r="D131" i="10"/>
  <c r="D81" i="10"/>
  <c r="D89" i="10"/>
  <c r="D137" i="10"/>
  <c r="D67" i="10"/>
  <c r="D123" i="10"/>
  <c r="D12" i="10"/>
  <c r="D208" i="10"/>
  <c r="D84" i="10"/>
  <c r="D25" i="10"/>
  <c r="D108" i="10"/>
  <c r="D37" i="10"/>
  <c r="D94" i="10"/>
  <c r="D36" i="10"/>
  <c r="D92" i="10"/>
  <c r="D10" i="10"/>
  <c r="D159" i="10"/>
  <c r="D20" i="10"/>
  <c r="D174" i="10"/>
  <c r="D114" i="10"/>
  <c r="D106" i="10"/>
  <c r="D44" i="10"/>
  <c r="D182" i="10"/>
  <c r="D52" i="10"/>
  <c r="D47" i="10"/>
  <c r="D188" i="10"/>
  <c r="D139" i="10"/>
  <c r="D75" i="10"/>
  <c r="D57" i="10"/>
  <c r="D62" i="10"/>
  <c r="D100" i="10"/>
  <c r="D178" i="10"/>
  <c r="D121" i="10"/>
  <c r="D51" i="10"/>
  <c r="D96" i="10"/>
  <c r="D176" i="10"/>
  <c r="D13" i="10"/>
  <c r="D185" i="10"/>
  <c r="D199" i="10"/>
  <c r="D79" i="10"/>
  <c r="D126" i="10"/>
  <c r="D195" i="10"/>
  <c r="D33" i="10"/>
  <c r="D31" i="10"/>
  <c r="D181" i="10"/>
  <c r="D211" i="10"/>
  <c r="D140" i="10"/>
  <c r="D5" i="10"/>
  <c r="D189" i="10"/>
  <c r="D85" i="10"/>
  <c r="D40" i="10"/>
  <c r="D187" i="10"/>
  <c r="D204" i="10"/>
  <c r="D213" i="10"/>
  <c r="D103" i="10"/>
  <c r="D63" i="10"/>
  <c r="D49" i="10"/>
  <c r="D110" i="10"/>
  <c r="D129" i="10"/>
  <c r="D138" i="10"/>
  <c r="D201" i="10"/>
  <c r="D66" i="10"/>
  <c r="D175" i="10"/>
  <c r="D23" i="10"/>
  <c r="D164" i="10"/>
  <c r="D30" i="10"/>
  <c r="D70" i="10"/>
  <c r="D91" i="10"/>
  <c r="D69" i="10"/>
  <c r="D107" i="10"/>
  <c r="D127" i="10"/>
  <c r="D38" i="10"/>
  <c r="D112" i="10"/>
  <c r="D14" i="10"/>
  <c r="D29" i="10"/>
  <c r="D165" i="10"/>
  <c r="D43" i="10"/>
  <c r="D9" i="10"/>
  <c r="D172" i="10"/>
  <c r="D142" i="10"/>
  <c r="D76" i="10"/>
  <c r="D72" i="10"/>
  <c r="D120" i="10"/>
  <c r="D162" i="10"/>
  <c r="D109" i="10"/>
  <c r="D136" i="10"/>
  <c r="D93" i="10"/>
  <c r="D141" i="10"/>
  <c r="D61" i="10"/>
  <c r="D158" i="10"/>
  <c r="D186" i="10"/>
  <c r="D203" i="3"/>
  <c r="D205" i="3"/>
  <c r="D26" i="3"/>
  <c r="D40" i="3"/>
  <c r="D78" i="3"/>
  <c r="D174" i="3"/>
  <c r="D76" i="3"/>
  <c r="D46" i="3"/>
  <c r="D173" i="3"/>
  <c r="D47" i="3"/>
  <c r="D151" i="3"/>
  <c r="D7" i="3"/>
  <c r="D134" i="3"/>
  <c r="D39" i="3"/>
  <c r="D206" i="3"/>
  <c r="D63" i="3"/>
  <c r="D107" i="3"/>
  <c r="D194" i="3"/>
  <c r="D69" i="3"/>
  <c r="D45" i="3"/>
  <c r="D192" i="3"/>
  <c r="D145" i="3"/>
  <c r="D157" i="3"/>
  <c r="D189" i="3"/>
  <c r="D4" i="3"/>
  <c r="D130" i="3"/>
  <c r="D193" i="3"/>
  <c r="D211" i="3"/>
  <c r="D109" i="3"/>
  <c r="D113" i="3"/>
  <c r="D191" i="3"/>
  <c r="D141" i="3"/>
  <c r="D68" i="3"/>
  <c r="D181" i="3"/>
  <c r="D55" i="3"/>
  <c r="D23" i="3"/>
  <c r="D178" i="3"/>
  <c r="D105" i="3"/>
  <c r="D136" i="3"/>
  <c r="D186" i="3"/>
  <c r="D198" i="3"/>
  <c r="D158" i="3"/>
  <c r="D62" i="3"/>
  <c r="D67" i="3"/>
  <c r="D11" i="3"/>
  <c r="D156" i="3"/>
  <c r="D90" i="3"/>
  <c r="D32" i="3"/>
  <c r="D74" i="3"/>
  <c r="D29" i="3"/>
  <c r="D138" i="3"/>
  <c r="D155" i="3"/>
  <c r="D95" i="3"/>
  <c r="D212" i="3"/>
  <c r="D60" i="3"/>
  <c r="D143" i="3"/>
  <c r="D81" i="3"/>
  <c r="D123" i="3"/>
  <c r="D161" i="3"/>
  <c r="D153" i="3"/>
  <c r="D43" i="3"/>
  <c r="D50" i="3"/>
  <c r="D184" i="3"/>
  <c r="D108" i="3"/>
  <c r="D112" i="3"/>
  <c r="D31" i="3"/>
  <c r="D210" i="3"/>
  <c r="D166" i="3"/>
  <c r="D147" i="3"/>
  <c r="D49" i="3"/>
  <c r="D183" i="3"/>
  <c r="D71" i="3"/>
  <c r="D16" i="3"/>
  <c r="D180" i="3"/>
  <c r="D129" i="3"/>
  <c r="D140" i="3"/>
  <c r="D57" i="3"/>
  <c r="D59" i="3"/>
  <c r="D77" i="3"/>
  <c r="D214" i="3"/>
  <c r="D36" i="3"/>
  <c r="D75" i="3"/>
  <c r="D168" i="3"/>
  <c r="D96" i="3"/>
  <c r="D28" i="3"/>
  <c r="D22" i="3"/>
  <c r="D152" i="3"/>
  <c r="D18" i="3"/>
  <c r="D93" i="3"/>
  <c r="D72" i="3"/>
  <c r="D111" i="3"/>
  <c r="D104" i="3"/>
  <c r="D213" i="3"/>
  <c r="D102" i="3"/>
  <c r="D127" i="3"/>
  <c r="D8" i="3"/>
  <c r="D106" i="3"/>
  <c r="D132" i="3"/>
  <c r="D169" i="3"/>
  <c r="D142" i="3"/>
  <c r="D146" i="3"/>
  <c r="D170" i="3"/>
  <c r="D70" i="3"/>
  <c r="D30" i="3"/>
  <c r="D101" i="3"/>
  <c r="D116" i="3"/>
  <c r="D209" i="3"/>
  <c r="D19" i="3"/>
  <c r="D85" i="3"/>
  <c r="D164" i="3"/>
  <c r="D196" i="3"/>
  <c r="D131" i="3"/>
  <c r="D88" i="3"/>
  <c r="D185" i="3"/>
  <c r="D48" i="3"/>
  <c r="D149" i="3"/>
  <c r="D179" i="3"/>
  <c r="D124" i="3"/>
  <c r="D27" i="3"/>
  <c r="D190" i="3"/>
  <c r="D216" i="3"/>
  <c r="D208" i="3"/>
  <c r="D83" i="3"/>
  <c r="D154" i="3"/>
  <c r="D5" i="3"/>
  <c r="D38" i="3"/>
  <c r="D148" i="3"/>
  <c r="D110" i="3"/>
  <c r="D64" i="3"/>
  <c r="D73" i="3"/>
  <c r="D125" i="3"/>
  <c r="D66" i="3"/>
  <c r="D175" i="3"/>
  <c r="D92" i="3"/>
  <c r="D199" i="3"/>
  <c r="D218" i="3"/>
  <c r="D42" i="3"/>
  <c r="D177" i="3"/>
  <c r="D86" i="3"/>
  <c r="D144" i="3"/>
  <c r="D53" i="3"/>
  <c r="D20" i="3"/>
  <c r="D58" i="3"/>
  <c r="D176" i="3"/>
  <c r="D162" i="3"/>
  <c r="D12" i="3"/>
  <c r="D97" i="3"/>
  <c r="D165" i="3"/>
  <c r="D197" i="3"/>
  <c r="D139" i="3"/>
  <c r="D163" i="3"/>
  <c r="D54" i="3"/>
  <c r="D160" i="3"/>
  <c r="D14" i="3"/>
  <c r="D167" i="3"/>
  <c r="D126" i="3"/>
  <c r="D137" i="3"/>
  <c r="D87" i="3"/>
  <c r="D119" i="3"/>
  <c r="D37" i="3"/>
  <c r="D128" i="3"/>
  <c r="D52" i="3"/>
  <c r="D217" i="3"/>
  <c r="D215" i="3"/>
  <c r="D17" i="3"/>
  <c r="D25" i="3"/>
  <c r="D122" i="3"/>
  <c r="D133" i="3"/>
  <c r="D51" i="3"/>
  <c r="D35" i="3"/>
  <c r="D171" i="3"/>
  <c r="D6" i="3"/>
  <c r="D98" i="3"/>
  <c r="D100" i="3"/>
  <c r="D84" i="3"/>
  <c r="D56" i="3"/>
  <c r="D200" i="3"/>
  <c r="D201" i="3"/>
  <c r="D150" i="3"/>
  <c r="D115" i="3"/>
  <c r="D13" i="3"/>
  <c r="D65" i="3"/>
  <c r="D135" i="3"/>
  <c r="D118" i="3"/>
  <c r="D99" i="3"/>
  <c r="D114" i="3"/>
  <c r="D120" i="3"/>
  <c r="D117" i="3"/>
  <c r="D10" i="3"/>
  <c r="D94" i="3"/>
  <c r="D204" i="3"/>
  <c r="D207" i="3"/>
  <c r="D33" i="3"/>
  <c r="D91" i="3"/>
  <c r="D159" i="3"/>
  <c r="D82" i="3"/>
  <c r="D89" i="3"/>
  <c r="D80" i="3"/>
  <c r="D21" i="3"/>
  <c r="D34" i="3"/>
  <c r="D44" i="3"/>
  <c r="D15" i="3"/>
  <c r="D61" i="3"/>
  <c r="D24" i="3"/>
  <c r="D202" i="3"/>
  <c r="D103" i="3"/>
  <c r="D9" i="3"/>
  <c r="D188" i="3"/>
  <c r="D121" i="3"/>
  <c r="D41" i="3"/>
  <c r="D182" i="3"/>
  <c r="D79" i="3"/>
  <c r="D172" i="3"/>
  <c r="D195" i="3"/>
  <c r="D187" i="3"/>
  <c r="H187" i="3" l="1"/>
  <c r="I187" i="3"/>
  <c r="F187" i="3"/>
  <c r="J187" i="3"/>
  <c r="K187" i="3"/>
  <c r="I128" i="3"/>
  <c r="J128" i="3"/>
  <c r="K128" i="3"/>
  <c r="F128" i="3"/>
  <c r="H128" i="3"/>
  <c r="K101" i="3"/>
  <c r="H101" i="3"/>
  <c r="J101" i="3"/>
  <c r="I101" i="3"/>
  <c r="F101" i="3"/>
  <c r="K95" i="3"/>
  <c r="F95" i="3"/>
  <c r="J95" i="3"/>
  <c r="I95" i="3"/>
  <c r="H95" i="3"/>
  <c r="I116" i="3"/>
  <c r="K116" i="3"/>
  <c r="J116" i="3"/>
  <c r="H116" i="3"/>
  <c r="F116" i="3"/>
  <c r="F37" i="3"/>
  <c r="J37" i="3"/>
  <c r="I37" i="3"/>
  <c r="H37" i="3"/>
  <c r="K37" i="3"/>
  <c r="H30" i="3"/>
  <c r="F30" i="3"/>
  <c r="J30" i="3"/>
  <c r="I30" i="3"/>
  <c r="K30" i="3"/>
  <c r="J155" i="3"/>
  <c r="F155" i="3"/>
  <c r="K155" i="3"/>
  <c r="H155" i="3"/>
  <c r="I155" i="3"/>
  <c r="K52" i="3"/>
  <c r="H52" i="3"/>
  <c r="F52" i="3"/>
  <c r="I52" i="3"/>
  <c r="J52" i="3"/>
  <c r="K119" i="3"/>
  <c r="H119" i="3"/>
  <c r="F119" i="3"/>
  <c r="I119" i="3"/>
  <c r="J119" i="3"/>
  <c r="J70" i="3"/>
  <c r="K70" i="3"/>
  <c r="F70" i="3"/>
  <c r="I70" i="3"/>
  <c r="H70" i="3"/>
  <c r="F138" i="3"/>
  <c r="I138" i="3"/>
  <c r="J138" i="3"/>
  <c r="K138" i="3"/>
  <c r="H138" i="3"/>
  <c r="F195" i="3"/>
  <c r="H195" i="3"/>
  <c r="K195" i="3"/>
  <c r="I195" i="3"/>
  <c r="J195" i="3"/>
  <c r="J87" i="3"/>
  <c r="K87" i="3"/>
  <c r="H87" i="3"/>
  <c r="I87" i="3"/>
  <c r="F87" i="3"/>
  <c r="I170" i="3"/>
  <c r="J170" i="3"/>
  <c r="F170" i="3"/>
  <c r="H170" i="3"/>
  <c r="K170" i="3"/>
  <c r="H29" i="3"/>
  <c r="F29" i="3"/>
  <c r="K29" i="3"/>
  <c r="I29" i="3"/>
  <c r="J29" i="3"/>
  <c r="F172" i="3"/>
  <c r="J172" i="3"/>
  <c r="K172" i="3"/>
  <c r="H172" i="3"/>
  <c r="I172" i="3"/>
  <c r="I137" i="3"/>
  <c r="J137" i="3"/>
  <c r="H137" i="3"/>
  <c r="K137" i="3"/>
  <c r="F137" i="3"/>
  <c r="H146" i="3"/>
  <c r="J146" i="3"/>
  <c r="K146" i="3"/>
  <c r="I146" i="3"/>
  <c r="F146" i="3"/>
  <c r="I74" i="3"/>
  <c r="J74" i="3"/>
  <c r="F74" i="3"/>
  <c r="K74" i="3"/>
  <c r="H74" i="3"/>
  <c r="H79" i="3"/>
  <c r="K79" i="3"/>
  <c r="J79" i="3"/>
  <c r="F79" i="3"/>
  <c r="I79" i="3"/>
  <c r="H126" i="3"/>
  <c r="K126" i="3"/>
  <c r="I126" i="3"/>
  <c r="J126" i="3"/>
  <c r="F126" i="3"/>
  <c r="J142" i="3"/>
  <c r="H142" i="3"/>
  <c r="I142" i="3"/>
  <c r="K142" i="3"/>
  <c r="F142" i="3"/>
  <c r="I32" i="3"/>
  <c r="K32" i="3"/>
  <c r="H32" i="3"/>
  <c r="F32" i="3"/>
  <c r="J32" i="3"/>
  <c r="I182" i="3"/>
  <c r="F182" i="3"/>
  <c r="H182" i="3"/>
  <c r="J182" i="3"/>
  <c r="K182" i="3"/>
  <c r="I167" i="3"/>
  <c r="F167" i="3"/>
  <c r="J167" i="3"/>
  <c r="K167" i="3"/>
  <c r="H167" i="3"/>
  <c r="F169" i="3"/>
  <c r="H169" i="3"/>
  <c r="I169" i="3"/>
  <c r="K169" i="3"/>
  <c r="J169" i="3"/>
  <c r="K90" i="3"/>
  <c r="J90" i="3"/>
  <c r="F90" i="3"/>
  <c r="I90" i="3"/>
  <c r="H90" i="3"/>
  <c r="H41" i="3"/>
  <c r="I41" i="3"/>
  <c r="J41" i="3"/>
  <c r="F41" i="3"/>
  <c r="K41" i="3"/>
  <c r="J14" i="3"/>
  <c r="H14" i="3"/>
  <c r="F14" i="3"/>
  <c r="I14" i="3"/>
  <c r="K14" i="3"/>
  <c r="F132" i="3"/>
  <c r="H132" i="3"/>
  <c r="K132" i="3"/>
  <c r="I132" i="3"/>
  <c r="J132" i="3"/>
  <c r="H156" i="3"/>
  <c r="K156" i="3"/>
  <c r="J156" i="3"/>
  <c r="F156" i="3"/>
  <c r="I156" i="3"/>
  <c r="H121" i="3"/>
  <c r="I121" i="3"/>
  <c r="J121" i="3"/>
  <c r="K121" i="3"/>
  <c r="F121" i="3"/>
  <c r="H160" i="3"/>
  <c r="J160" i="3"/>
  <c r="I160" i="3"/>
  <c r="K160" i="3"/>
  <c r="F160" i="3"/>
  <c r="K106" i="3"/>
  <c r="H106" i="3"/>
  <c r="I106" i="3"/>
  <c r="J106" i="3"/>
  <c r="F106" i="3"/>
  <c r="K11" i="3"/>
  <c r="J11" i="3"/>
  <c r="F11" i="3"/>
  <c r="H11" i="3"/>
  <c r="I11" i="3"/>
  <c r="K188" i="3"/>
  <c r="J188" i="3"/>
  <c r="H188" i="3"/>
  <c r="F188" i="3"/>
  <c r="I188" i="3"/>
  <c r="K54" i="3"/>
  <c r="H54" i="3"/>
  <c r="F54" i="3"/>
  <c r="I54" i="3"/>
  <c r="J54" i="3"/>
  <c r="F8" i="3"/>
  <c r="K8" i="3"/>
  <c r="H8" i="3"/>
  <c r="J8" i="3"/>
  <c r="I8" i="3"/>
  <c r="H67" i="3"/>
  <c r="J67" i="3"/>
  <c r="F67" i="3"/>
  <c r="K67" i="3"/>
  <c r="I67" i="3"/>
  <c r="H9" i="3"/>
  <c r="I9" i="3"/>
  <c r="J9" i="3"/>
  <c r="K9" i="3"/>
  <c r="F9" i="3"/>
  <c r="H163" i="3"/>
  <c r="J163" i="3"/>
  <c r="F163" i="3"/>
  <c r="I163" i="3"/>
  <c r="K163" i="3"/>
  <c r="K127" i="3"/>
  <c r="J127" i="3"/>
  <c r="F127" i="3"/>
  <c r="I127" i="3"/>
  <c r="H127" i="3"/>
  <c r="F62" i="3"/>
  <c r="J62" i="3"/>
  <c r="H62" i="3"/>
  <c r="K62" i="3"/>
  <c r="I62" i="3"/>
  <c r="J103" i="3"/>
  <c r="H103" i="3"/>
  <c r="K103" i="3"/>
  <c r="F103" i="3"/>
  <c r="I103" i="3"/>
  <c r="H139" i="3"/>
  <c r="I139" i="3"/>
  <c r="J139" i="3"/>
  <c r="F139" i="3"/>
  <c r="K139" i="3"/>
  <c r="H102" i="3"/>
  <c r="I102" i="3"/>
  <c r="F102" i="3"/>
  <c r="K102" i="3"/>
  <c r="J102" i="3"/>
  <c r="J158" i="3"/>
  <c r="I158" i="3"/>
  <c r="F158" i="3"/>
  <c r="K158" i="3"/>
  <c r="H158" i="3"/>
  <c r="I3" i="3"/>
  <c r="F3" i="3"/>
  <c r="J3" i="3"/>
  <c r="H3" i="3"/>
  <c r="K3" i="3"/>
  <c r="J220" i="3"/>
  <c r="I220" i="3"/>
  <c r="H220" i="3"/>
  <c r="K220" i="3"/>
  <c r="F220" i="3"/>
  <c r="I213" i="3"/>
  <c r="F213" i="3"/>
  <c r="H213" i="3"/>
  <c r="K213" i="3"/>
  <c r="J213" i="3"/>
  <c r="F198" i="3"/>
  <c r="I198" i="3"/>
  <c r="H198" i="3"/>
  <c r="J198" i="3"/>
  <c r="K198" i="3"/>
  <c r="I202" i="3"/>
  <c r="F202" i="3"/>
  <c r="H202" i="3"/>
  <c r="J202" i="3"/>
  <c r="K202" i="3"/>
  <c r="J197" i="3"/>
  <c r="I197" i="3"/>
  <c r="F197" i="3"/>
  <c r="H197" i="3"/>
  <c r="K197" i="3"/>
  <c r="J219" i="3"/>
  <c r="I219" i="3"/>
  <c r="K219" i="3"/>
  <c r="H219" i="3"/>
  <c r="F219" i="3"/>
  <c r="H222" i="3"/>
  <c r="I222" i="3"/>
  <c r="K222" i="3"/>
  <c r="J222" i="3"/>
  <c r="F222" i="3"/>
  <c r="J226" i="3"/>
  <c r="H226" i="3"/>
  <c r="F226" i="3"/>
  <c r="K226" i="3"/>
  <c r="I226" i="3"/>
  <c r="K228" i="3"/>
  <c r="H228" i="3"/>
  <c r="F228" i="3"/>
  <c r="J228" i="3"/>
  <c r="I228" i="3"/>
  <c r="H274" i="3"/>
  <c r="F274" i="3"/>
  <c r="J274" i="3"/>
  <c r="K274" i="3"/>
  <c r="I274" i="3"/>
  <c r="F442" i="3"/>
  <c r="K442" i="3"/>
  <c r="J442" i="3"/>
  <c r="H442" i="3"/>
  <c r="I442" i="3"/>
  <c r="K381" i="3"/>
  <c r="F381" i="3"/>
  <c r="H381" i="3"/>
  <c r="I381" i="3"/>
  <c r="J381" i="3"/>
  <c r="J453" i="3"/>
  <c r="K453" i="3"/>
  <c r="H453" i="3"/>
  <c r="I453" i="3"/>
  <c r="F453" i="3"/>
  <c r="K235" i="3"/>
  <c r="F235" i="3"/>
  <c r="H235" i="3"/>
  <c r="I235" i="3"/>
  <c r="J235" i="3"/>
  <c r="F402" i="3"/>
  <c r="J402" i="3"/>
  <c r="I402" i="3"/>
  <c r="K402" i="3"/>
  <c r="H402" i="3"/>
  <c r="I416" i="3"/>
  <c r="K416" i="3"/>
  <c r="J416" i="3"/>
  <c r="F416" i="3"/>
  <c r="H416" i="3"/>
  <c r="H393" i="3"/>
  <c r="K393" i="3"/>
  <c r="F393" i="3"/>
  <c r="J393" i="3"/>
  <c r="I393" i="3"/>
  <c r="K456" i="3"/>
  <c r="H456" i="3"/>
  <c r="F456" i="3"/>
  <c r="I456" i="3"/>
  <c r="J456" i="3"/>
  <c r="F347" i="3"/>
  <c r="J347" i="3"/>
  <c r="H347" i="3"/>
  <c r="I347" i="3"/>
  <c r="K347" i="3"/>
  <c r="H375" i="3"/>
  <c r="I375" i="3"/>
  <c r="F375" i="3"/>
  <c r="K375" i="3"/>
  <c r="J375" i="3"/>
  <c r="K408" i="3"/>
  <c r="I408" i="3"/>
  <c r="F408" i="3"/>
  <c r="J408" i="3"/>
  <c r="H408" i="3"/>
  <c r="K333" i="3"/>
  <c r="I333" i="3"/>
  <c r="F333" i="3"/>
  <c r="H333" i="3"/>
  <c r="J333" i="3"/>
  <c r="H315" i="3"/>
  <c r="F315" i="3"/>
  <c r="I315" i="3"/>
  <c r="J315" i="3"/>
  <c r="K315" i="3"/>
  <c r="J906" i="8"/>
  <c r="K906" i="8"/>
  <c r="J804" i="8"/>
  <c r="K804" i="8"/>
  <c r="F656" i="3"/>
  <c r="K656" i="3"/>
  <c r="H656" i="3"/>
  <c r="J656" i="3"/>
  <c r="I656" i="3"/>
  <c r="H496" i="3"/>
  <c r="I496" i="3"/>
  <c r="J496" i="3"/>
  <c r="K496" i="3"/>
  <c r="F496" i="3"/>
  <c r="K673" i="3"/>
  <c r="H673" i="3"/>
  <c r="J673" i="3"/>
  <c r="I673" i="3"/>
  <c r="F673" i="3"/>
  <c r="J850" i="8"/>
  <c r="K850" i="8"/>
  <c r="F593" i="3"/>
  <c r="K593" i="3"/>
  <c r="H593" i="3"/>
  <c r="I593" i="3"/>
  <c r="J593" i="3"/>
  <c r="J829" i="8"/>
  <c r="K829" i="8"/>
  <c r="J872" i="8"/>
  <c r="K872" i="8"/>
  <c r="H900" i="3"/>
  <c r="I900" i="3"/>
  <c r="J900" i="3"/>
  <c r="F900" i="3"/>
  <c r="K900" i="3"/>
  <c r="J891" i="8"/>
  <c r="K891" i="8"/>
  <c r="I186" i="3"/>
  <c r="J186" i="3"/>
  <c r="H186" i="3"/>
  <c r="K186" i="3"/>
  <c r="F186" i="3"/>
  <c r="F24" i="3"/>
  <c r="K24" i="3"/>
  <c r="I24" i="3"/>
  <c r="H24" i="3"/>
  <c r="J24" i="3"/>
  <c r="K165" i="3"/>
  <c r="F165" i="3"/>
  <c r="J165" i="3"/>
  <c r="H165" i="3"/>
  <c r="I165" i="3"/>
  <c r="K104" i="3"/>
  <c r="H104" i="3"/>
  <c r="J104" i="3"/>
  <c r="I104" i="3"/>
  <c r="F104" i="3"/>
  <c r="J136" i="3"/>
  <c r="F136" i="3"/>
  <c r="K136" i="3"/>
  <c r="H136" i="3"/>
  <c r="I136" i="3"/>
  <c r="F61" i="3"/>
  <c r="J61" i="3"/>
  <c r="I61" i="3"/>
  <c r="K61" i="3"/>
  <c r="H61" i="3"/>
  <c r="J97" i="3"/>
  <c r="I97" i="3"/>
  <c r="H97" i="3"/>
  <c r="F97" i="3"/>
  <c r="K97" i="3"/>
  <c r="J111" i="3"/>
  <c r="H111" i="3"/>
  <c r="K111" i="3"/>
  <c r="F111" i="3"/>
  <c r="I111" i="3"/>
  <c r="K105" i="3"/>
  <c r="F105" i="3"/>
  <c r="J105" i="3"/>
  <c r="H105" i="3"/>
  <c r="I105" i="3"/>
  <c r="K15" i="3"/>
  <c r="J15" i="3"/>
  <c r="F15" i="3"/>
  <c r="I15" i="3"/>
  <c r="H15" i="3"/>
  <c r="H12" i="3"/>
  <c r="J12" i="3"/>
  <c r="K12" i="3"/>
  <c r="F12" i="3"/>
  <c r="I12" i="3"/>
  <c r="J72" i="3"/>
  <c r="I72" i="3"/>
  <c r="K72" i="3"/>
  <c r="H72" i="3"/>
  <c r="F72" i="3"/>
  <c r="I178" i="3"/>
  <c r="K178" i="3"/>
  <c r="H178" i="3"/>
  <c r="F178" i="3"/>
  <c r="J178" i="3"/>
  <c r="K44" i="3"/>
  <c r="J44" i="3"/>
  <c r="F44" i="3"/>
  <c r="I44" i="3"/>
  <c r="H44" i="3"/>
  <c r="K162" i="3"/>
  <c r="J162" i="3"/>
  <c r="I162" i="3"/>
  <c r="H162" i="3"/>
  <c r="F162" i="3"/>
  <c r="J93" i="3"/>
  <c r="I93" i="3"/>
  <c r="F93" i="3"/>
  <c r="H93" i="3"/>
  <c r="K93" i="3"/>
  <c r="J23" i="3"/>
  <c r="F23" i="3"/>
  <c r="H23" i="3"/>
  <c r="I23" i="3"/>
  <c r="K23" i="3"/>
  <c r="J34" i="3"/>
  <c r="I34" i="3"/>
  <c r="F34" i="3"/>
  <c r="H34" i="3"/>
  <c r="K34" i="3"/>
  <c r="I176" i="3"/>
  <c r="F176" i="3"/>
  <c r="K176" i="3"/>
  <c r="H176" i="3"/>
  <c r="J176" i="3"/>
  <c r="I18" i="3"/>
  <c r="F18" i="3"/>
  <c r="H18" i="3"/>
  <c r="J18" i="3"/>
  <c r="K18" i="3"/>
  <c r="I55" i="3"/>
  <c r="K55" i="3"/>
  <c r="J55" i="3"/>
  <c r="F55" i="3"/>
  <c r="H55" i="3"/>
  <c r="F21" i="3"/>
  <c r="I21" i="3"/>
  <c r="J21" i="3"/>
  <c r="K21" i="3"/>
  <c r="H21" i="3"/>
  <c r="J58" i="3"/>
  <c r="F58" i="3"/>
  <c r="K58" i="3"/>
  <c r="I58" i="3"/>
  <c r="H58" i="3"/>
  <c r="K152" i="3"/>
  <c r="F152" i="3"/>
  <c r="I152" i="3"/>
  <c r="H152" i="3"/>
  <c r="J152" i="3"/>
  <c r="K181" i="3"/>
  <c r="J181" i="3"/>
  <c r="H181" i="3"/>
  <c r="F181" i="3"/>
  <c r="I181" i="3"/>
  <c r="F80" i="3"/>
  <c r="I80" i="3"/>
  <c r="J80" i="3"/>
  <c r="K80" i="3"/>
  <c r="H80" i="3"/>
  <c r="K20" i="3"/>
  <c r="J20" i="3"/>
  <c r="H20" i="3"/>
  <c r="I20" i="3"/>
  <c r="F20" i="3"/>
  <c r="J22" i="3"/>
  <c r="H22" i="3"/>
  <c r="F22" i="3"/>
  <c r="I22" i="3"/>
  <c r="K22" i="3"/>
  <c r="K68" i="3"/>
  <c r="I68" i="3"/>
  <c r="F68" i="3"/>
  <c r="H68" i="3"/>
  <c r="J68" i="3"/>
  <c r="F89" i="3"/>
  <c r="J89" i="3"/>
  <c r="I89" i="3"/>
  <c r="K89" i="3"/>
  <c r="H89" i="3"/>
  <c r="H53" i="3"/>
  <c r="J53" i="3"/>
  <c r="K53" i="3"/>
  <c r="F53" i="3"/>
  <c r="I53" i="3"/>
  <c r="J28" i="3"/>
  <c r="I28" i="3"/>
  <c r="H28" i="3"/>
  <c r="K28" i="3"/>
  <c r="F28" i="3"/>
  <c r="I141" i="3"/>
  <c r="F141" i="3"/>
  <c r="J141" i="3"/>
  <c r="K141" i="3"/>
  <c r="H141" i="3"/>
  <c r="K82" i="3"/>
  <c r="H82" i="3"/>
  <c r="I82" i="3"/>
  <c r="J82" i="3"/>
  <c r="F82" i="3"/>
  <c r="J144" i="3"/>
  <c r="H144" i="3"/>
  <c r="F144" i="3"/>
  <c r="K144" i="3"/>
  <c r="I144" i="3"/>
  <c r="J96" i="3"/>
  <c r="K96" i="3"/>
  <c r="F96" i="3"/>
  <c r="H96" i="3"/>
  <c r="I96" i="3"/>
  <c r="K191" i="3"/>
  <c r="I191" i="3"/>
  <c r="J191" i="3"/>
  <c r="F191" i="3"/>
  <c r="H191" i="3"/>
  <c r="K159" i="3"/>
  <c r="J159" i="3"/>
  <c r="F159" i="3"/>
  <c r="H159" i="3"/>
  <c r="I159" i="3"/>
  <c r="I86" i="3"/>
  <c r="F86" i="3"/>
  <c r="K86" i="3"/>
  <c r="J86" i="3"/>
  <c r="H86" i="3"/>
  <c r="I168" i="3"/>
  <c r="K168" i="3"/>
  <c r="F168" i="3"/>
  <c r="H168" i="3"/>
  <c r="J168" i="3"/>
  <c r="J113" i="3"/>
  <c r="F113" i="3"/>
  <c r="I113" i="3"/>
  <c r="K113" i="3"/>
  <c r="H113" i="3"/>
  <c r="J91" i="3"/>
  <c r="H91" i="3"/>
  <c r="F91" i="3"/>
  <c r="I91" i="3"/>
  <c r="K91" i="3"/>
  <c r="I177" i="3"/>
  <c r="K177" i="3"/>
  <c r="J177" i="3"/>
  <c r="H177" i="3"/>
  <c r="F177" i="3"/>
  <c r="I75" i="3"/>
  <c r="J75" i="3"/>
  <c r="F75" i="3"/>
  <c r="H75" i="3"/>
  <c r="K75" i="3"/>
  <c r="I109" i="3"/>
  <c r="J109" i="3"/>
  <c r="K109" i="3"/>
  <c r="H109" i="3"/>
  <c r="F109" i="3"/>
  <c r="J33" i="3"/>
  <c r="F33" i="3"/>
  <c r="H33" i="3"/>
  <c r="K33" i="3"/>
  <c r="I33" i="3"/>
  <c r="J42" i="3"/>
  <c r="H42" i="3"/>
  <c r="K42" i="3"/>
  <c r="I42" i="3"/>
  <c r="F42" i="3"/>
  <c r="F36" i="3"/>
  <c r="H36" i="3"/>
  <c r="J36" i="3"/>
  <c r="K36" i="3"/>
  <c r="I36" i="3"/>
  <c r="I2" i="3"/>
  <c r="J2" i="3"/>
  <c r="K2" i="3"/>
  <c r="H2" i="3"/>
  <c r="F2" i="3"/>
  <c r="I207" i="3"/>
  <c r="K207" i="3"/>
  <c r="F207" i="3"/>
  <c r="H207" i="3"/>
  <c r="J207" i="3"/>
  <c r="I218" i="3"/>
  <c r="F218" i="3"/>
  <c r="J218" i="3"/>
  <c r="H218" i="3"/>
  <c r="K218" i="3"/>
  <c r="I214" i="3"/>
  <c r="J214" i="3"/>
  <c r="H214" i="3"/>
  <c r="F214" i="3"/>
  <c r="K214" i="3"/>
  <c r="J211" i="3"/>
  <c r="H211" i="3"/>
  <c r="I211" i="3"/>
  <c r="F211" i="3"/>
  <c r="K211" i="3"/>
  <c r="K204" i="3"/>
  <c r="J204" i="3"/>
  <c r="F204" i="3"/>
  <c r="I204" i="3"/>
  <c r="H204" i="3"/>
  <c r="F199" i="3"/>
  <c r="H199" i="3"/>
  <c r="I199" i="3"/>
  <c r="K199" i="3"/>
  <c r="J199" i="3"/>
  <c r="I231" i="3"/>
  <c r="F231" i="3"/>
  <c r="J231" i="3"/>
  <c r="H231" i="3"/>
  <c r="K231" i="3"/>
  <c r="K230" i="3"/>
  <c r="H230" i="3"/>
  <c r="J230" i="3"/>
  <c r="I230" i="3"/>
  <c r="F230" i="3"/>
  <c r="I224" i="3"/>
  <c r="J224" i="3"/>
  <c r="F224" i="3"/>
  <c r="K224" i="3"/>
  <c r="H224" i="3"/>
  <c r="H326" i="3"/>
  <c r="K326" i="3"/>
  <c r="F326" i="3"/>
  <c r="J326" i="3"/>
  <c r="I326" i="3"/>
  <c r="F385" i="3"/>
  <c r="K385" i="3"/>
  <c r="I385" i="3"/>
  <c r="J385" i="3"/>
  <c r="H385" i="3"/>
  <c r="F245" i="3"/>
  <c r="K245" i="3"/>
  <c r="H245" i="3"/>
  <c r="I245" i="3"/>
  <c r="J245" i="3"/>
  <c r="F398" i="3"/>
  <c r="H398" i="3"/>
  <c r="J398" i="3"/>
  <c r="I398" i="3"/>
  <c r="K398" i="3"/>
  <c r="H418" i="3"/>
  <c r="K418" i="3"/>
  <c r="F418" i="3"/>
  <c r="J418" i="3"/>
  <c r="I418" i="3"/>
  <c r="I320" i="3"/>
  <c r="J320" i="3"/>
  <c r="H320" i="3"/>
  <c r="F320" i="3"/>
  <c r="K320" i="3"/>
  <c r="J432" i="3"/>
  <c r="F432" i="3"/>
  <c r="I432" i="3"/>
  <c r="H432" i="3"/>
  <c r="K432" i="3"/>
  <c r="H232" i="3"/>
  <c r="I232" i="3"/>
  <c r="J232" i="3"/>
  <c r="K232" i="3"/>
  <c r="F232" i="3"/>
  <c r="I337" i="3"/>
  <c r="J337" i="3"/>
  <c r="H337" i="3"/>
  <c r="F337" i="3"/>
  <c r="K337" i="3"/>
  <c r="H390" i="3"/>
  <c r="J390" i="3"/>
  <c r="F390" i="3"/>
  <c r="K390" i="3"/>
  <c r="I390" i="3"/>
  <c r="I310" i="3"/>
  <c r="F310" i="3"/>
  <c r="H310" i="3"/>
  <c r="K310" i="3"/>
  <c r="J310" i="3"/>
  <c r="K239" i="3"/>
  <c r="I239" i="3"/>
  <c r="J239" i="3"/>
  <c r="F239" i="3"/>
  <c r="H239" i="3"/>
  <c r="K341" i="3"/>
  <c r="J341" i="3"/>
  <c r="I341" i="3"/>
  <c r="H341" i="3"/>
  <c r="F341" i="3"/>
  <c r="K313" i="3"/>
  <c r="H313" i="3"/>
  <c r="F313" i="3"/>
  <c r="J313" i="3"/>
  <c r="I313" i="3"/>
  <c r="J262" i="3"/>
  <c r="F262" i="3"/>
  <c r="I262" i="3"/>
  <c r="K262" i="3"/>
  <c r="H262" i="3"/>
  <c r="K729" i="8"/>
  <c r="J729" i="8"/>
  <c r="K927" i="8"/>
  <c r="J927" i="8"/>
  <c r="J694" i="8"/>
  <c r="K694" i="8"/>
  <c r="K895" i="3"/>
  <c r="I895" i="3"/>
  <c r="H895" i="3"/>
  <c r="F895" i="3"/>
  <c r="J895" i="3"/>
  <c r="K706" i="8"/>
  <c r="J706" i="8"/>
  <c r="K827" i="8"/>
  <c r="J827" i="8"/>
  <c r="K963" i="3"/>
  <c r="J963" i="3"/>
  <c r="H963" i="3"/>
  <c r="I963" i="3"/>
  <c r="F963" i="3"/>
  <c r="J713" i="8"/>
  <c r="K713" i="8"/>
  <c r="K193" i="3"/>
  <c r="I193" i="3"/>
  <c r="F193" i="3"/>
  <c r="H193" i="3"/>
  <c r="J193" i="3"/>
  <c r="F94" i="3"/>
  <c r="H94" i="3"/>
  <c r="J94" i="3"/>
  <c r="I94" i="3"/>
  <c r="K94" i="3"/>
  <c r="I92" i="3"/>
  <c r="K92" i="3"/>
  <c r="J92" i="3"/>
  <c r="H92" i="3"/>
  <c r="F92" i="3"/>
  <c r="J77" i="3"/>
  <c r="F77" i="3"/>
  <c r="K77" i="3"/>
  <c r="I77" i="3"/>
  <c r="H77" i="3"/>
  <c r="K130" i="3"/>
  <c r="F130" i="3"/>
  <c r="J130" i="3"/>
  <c r="H130" i="3"/>
  <c r="I130" i="3"/>
  <c r="I10" i="3"/>
  <c r="F10" i="3"/>
  <c r="K10" i="3"/>
  <c r="H10" i="3"/>
  <c r="J10" i="3"/>
  <c r="H175" i="3"/>
  <c r="J175" i="3"/>
  <c r="F175" i="3"/>
  <c r="I175" i="3"/>
  <c r="K175" i="3"/>
  <c r="F59" i="3"/>
  <c r="I59" i="3"/>
  <c r="K59" i="3"/>
  <c r="H59" i="3"/>
  <c r="J59" i="3"/>
  <c r="K4" i="3"/>
  <c r="H4" i="3"/>
  <c r="I4" i="3"/>
  <c r="J4" i="3"/>
  <c r="F4" i="3"/>
  <c r="K117" i="3"/>
  <c r="I117" i="3"/>
  <c r="J117" i="3"/>
  <c r="F117" i="3"/>
  <c r="H117" i="3"/>
  <c r="F66" i="3"/>
  <c r="J66" i="3"/>
  <c r="K66" i="3"/>
  <c r="H66" i="3"/>
  <c r="I66" i="3"/>
  <c r="F57" i="3"/>
  <c r="K57" i="3"/>
  <c r="J57" i="3"/>
  <c r="I57" i="3"/>
  <c r="H57" i="3"/>
  <c r="F189" i="3"/>
  <c r="H189" i="3"/>
  <c r="K189" i="3"/>
  <c r="I189" i="3"/>
  <c r="J189" i="3"/>
  <c r="I120" i="3"/>
  <c r="F120" i="3"/>
  <c r="K120" i="3"/>
  <c r="J120" i="3"/>
  <c r="H120" i="3"/>
  <c r="H125" i="3"/>
  <c r="F125" i="3"/>
  <c r="I125" i="3"/>
  <c r="J125" i="3"/>
  <c r="K125" i="3"/>
  <c r="J140" i="3"/>
  <c r="I140" i="3"/>
  <c r="H140" i="3"/>
  <c r="K140" i="3"/>
  <c r="F140" i="3"/>
  <c r="I157" i="3"/>
  <c r="J157" i="3"/>
  <c r="F157" i="3"/>
  <c r="K157" i="3"/>
  <c r="H157" i="3"/>
  <c r="I114" i="3"/>
  <c r="H114" i="3"/>
  <c r="J114" i="3"/>
  <c r="K114" i="3"/>
  <c r="F114" i="3"/>
  <c r="F73" i="3"/>
  <c r="J73" i="3"/>
  <c r="I73" i="3"/>
  <c r="H73" i="3"/>
  <c r="K73" i="3"/>
  <c r="J129" i="3"/>
  <c r="I129" i="3"/>
  <c r="K129" i="3"/>
  <c r="H129" i="3"/>
  <c r="F129" i="3"/>
  <c r="J145" i="3"/>
  <c r="H145" i="3"/>
  <c r="I145" i="3"/>
  <c r="K145" i="3"/>
  <c r="F145" i="3"/>
  <c r="J99" i="3"/>
  <c r="F99" i="3"/>
  <c r="H99" i="3"/>
  <c r="K99" i="3"/>
  <c r="I99" i="3"/>
  <c r="H64" i="3"/>
  <c r="J64" i="3"/>
  <c r="I64" i="3"/>
  <c r="K64" i="3"/>
  <c r="F64" i="3"/>
  <c r="J180" i="3"/>
  <c r="H180" i="3"/>
  <c r="F180" i="3"/>
  <c r="I180" i="3"/>
  <c r="K180" i="3"/>
  <c r="J192" i="3"/>
  <c r="I192" i="3"/>
  <c r="H192" i="3"/>
  <c r="F192" i="3"/>
  <c r="K192" i="3"/>
  <c r="K118" i="3"/>
  <c r="H118" i="3"/>
  <c r="J118" i="3"/>
  <c r="I118" i="3"/>
  <c r="F118" i="3"/>
  <c r="H110" i="3"/>
  <c r="I110" i="3"/>
  <c r="J110" i="3"/>
  <c r="F110" i="3"/>
  <c r="K110" i="3"/>
  <c r="K16" i="3"/>
  <c r="F16" i="3"/>
  <c r="I16" i="3"/>
  <c r="H16" i="3"/>
  <c r="J16" i="3"/>
  <c r="K45" i="3"/>
  <c r="J45" i="3"/>
  <c r="F45" i="3"/>
  <c r="I45" i="3"/>
  <c r="H45" i="3"/>
  <c r="K135" i="3"/>
  <c r="I135" i="3"/>
  <c r="J135" i="3"/>
  <c r="H135" i="3"/>
  <c r="F135" i="3"/>
  <c r="F148" i="3"/>
  <c r="I148" i="3"/>
  <c r="J148" i="3"/>
  <c r="H148" i="3"/>
  <c r="K148" i="3"/>
  <c r="H71" i="3"/>
  <c r="J71" i="3"/>
  <c r="F71" i="3"/>
  <c r="K71" i="3"/>
  <c r="I71" i="3"/>
  <c r="H69" i="3"/>
  <c r="K69" i="3"/>
  <c r="F69" i="3"/>
  <c r="J69" i="3"/>
  <c r="I69" i="3"/>
  <c r="K65" i="3"/>
  <c r="H65" i="3"/>
  <c r="I65" i="3"/>
  <c r="F65" i="3"/>
  <c r="J65" i="3"/>
  <c r="I38" i="3"/>
  <c r="K38" i="3"/>
  <c r="F38" i="3"/>
  <c r="H38" i="3"/>
  <c r="J38" i="3"/>
  <c r="H183" i="3"/>
  <c r="I183" i="3"/>
  <c r="J183" i="3"/>
  <c r="K183" i="3"/>
  <c r="F183" i="3"/>
  <c r="J194" i="3"/>
  <c r="I194" i="3"/>
  <c r="F194" i="3"/>
  <c r="H194" i="3"/>
  <c r="K194" i="3"/>
  <c r="H13" i="3"/>
  <c r="K13" i="3"/>
  <c r="J13" i="3"/>
  <c r="I13" i="3"/>
  <c r="F13" i="3"/>
  <c r="K5" i="3"/>
  <c r="F5" i="3"/>
  <c r="J5" i="3"/>
  <c r="I5" i="3"/>
  <c r="H5" i="3"/>
  <c r="K49" i="3"/>
  <c r="F49" i="3"/>
  <c r="H49" i="3"/>
  <c r="J49" i="3"/>
  <c r="I49" i="3"/>
  <c r="J107" i="3"/>
  <c r="H107" i="3"/>
  <c r="I107" i="3"/>
  <c r="F107" i="3"/>
  <c r="K107" i="3"/>
  <c r="H115" i="3"/>
  <c r="I115" i="3"/>
  <c r="J115" i="3"/>
  <c r="K115" i="3"/>
  <c r="F115" i="3"/>
  <c r="J154" i="3"/>
  <c r="F154" i="3"/>
  <c r="H154" i="3"/>
  <c r="K154" i="3"/>
  <c r="I154" i="3"/>
  <c r="J147" i="3"/>
  <c r="H147" i="3"/>
  <c r="K147" i="3"/>
  <c r="F147" i="3"/>
  <c r="I147" i="3"/>
  <c r="H63" i="3"/>
  <c r="F63" i="3"/>
  <c r="J63" i="3"/>
  <c r="K63" i="3"/>
  <c r="I63" i="3"/>
  <c r="K150" i="3"/>
  <c r="F150" i="3"/>
  <c r="H150" i="3"/>
  <c r="J150" i="3"/>
  <c r="I150" i="3"/>
  <c r="J83" i="3"/>
  <c r="K83" i="3"/>
  <c r="H83" i="3"/>
  <c r="I83" i="3"/>
  <c r="F83" i="3"/>
  <c r="I166" i="3"/>
  <c r="J166" i="3"/>
  <c r="F166" i="3"/>
  <c r="H166" i="3"/>
  <c r="K166" i="3"/>
  <c r="K4" i="8"/>
  <c r="J4" i="8"/>
  <c r="F201" i="3"/>
  <c r="I201" i="3"/>
  <c r="J201" i="3"/>
  <c r="H201" i="3"/>
  <c r="K201" i="3"/>
  <c r="J208" i="3"/>
  <c r="K208" i="3"/>
  <c r="I208" i="3"/>
  <c r="F208" i="3"/>
  <c r="H208" i="3"/>
  <c r="I210" i="3"/>
  <c r="F210" i="3"/>
  <c r="H210" i="3"/>
  <c r="J210" i="3"/>
  <c r="K210" i="3"/>
  <c r="K206" i="3"/>
  <c r="F206" i="3"/>
  <c r="I206" i="3"/>
  <c r="J206" i="3"/>
  <c r="H206" i="3"/>
  <c r="F200" i="3"/>
  <c r="H200" i="3"/>
  <c r="K200" i="3"/>
  <c r="I200" i="3"/>
  <c r="J200" i="3"/>
  <c r="K216" i="3"/>
  <c r="F216" i="3"/>
  <c r="I216" i="3"/>
  <c r="J216" i="3"/>
  <c r="H216" i="3"/>
  <c r="H229" i="3"/>
  <c r="K229" i="3"/>
  <c r="I229" i="3"/>
  <c r="J229" i="3"/>
  <c r="F229" i="3"/>
  <c r="H221" i="3"/>
  <c r="K221" i="3"/>
  <c r="F221" i="3"/>
  <c r="J221" i="3"/>
  <c r="I221" i="3"/>
  <c r="K338" i="3"/>
  <c r="J338" i="3"/>
  <c r="I338" i="3"/>
  <c r="F338" i="3"/>
  <c r="H338" i="3"/>
  <c r="I359" i="3"/>
  <c r="K359" i="3"/>
  <c r="F359" i="3"/>
  <c r="H359" i="3"/>
  <c r="J359" i="3"/>
  <c r="K455" i="3"/>
  <c r="I455" i="3"/>
  <c r="H455" i="3"/>
  <c r="F455" i="3"/>
  <c r="J455" i="3"/>
  <c r="F454" i="3"/>
  <c r="J454" i="3"/>
  <c r="I454" i="3"/>
  <c r="H454" i="3"/>
  <c r="K454" i="3"/>
  <c r="J335" i="3"/>
  <c r="K335" i="3"/>
  <c r="F335" i="3"/>
  <c r="I335" i="3"/>
  <c r="H335" i="3"/>
  <c r="I382" i="3"/>
  <c r="F382" i="3"/>
  <c r="K382" i="3"/>
  <c r="H382" i="3"/>
  <c r="J382" i="3"/>
  <c r="F307" i="3"/>
  <c r="K307" i="3"/>
  <c r="J307" i="3"/>
  <c r="H307" i="3"/>
  <c r="I307" i="3"/>
  <c r="I451" i="3"/>
  <c r="F451" i="3"/>
  <c r="K451" i="3"/>
  <c r="J451" i="3"/>
  <c r="H451" i="3"/>
  <c r="I404" i="3"/>
  <c r="H404" i="3"/>
  <c r="K404" i="3"/>
  <c r="F404" i="3"/>
  <c r="J404" i="3"/>
  <c r="K256" i="3"/>
  <c r="H256" i="3"/>
  <c r="I256" i="3"/>
  <c r="J256" i="3"/>
  <c r="F256" i="3"/>
  <c r="F267" i="3"/>
  <c r="K267" i="3"/>
  <c r="J267" i="3"/>
  <c r="H267" i="3"/>
  <c r="I267" i="3"/>
  <c r="H437" i="3"/>
  <c r="K437" i="3"/>
  <c r="J437" i="3"/>
  <c r="I437" i="3"/>
  <c r="F437" i="3"/>
  <c r="K441" i="3"/>
  <c r="J441" i="3"/>
  <c r="F441" i="3"/>
  <c r="I441" i="3"/>
  <c r="H441" i="3"/>
  <c r="H395" i="3"/>
  <c r="K395" i="3"/>
  <c r="I395" i="3"/>
  <c r="F395" i="3"/>
  <c r="J395" i="3"/>
  <c r="K521" i="3"/>
  <c r="F521" i="3"/>
  <c r="I521" i="3"/>
  <c r="J521" i="3"/>
  <c r="H521" i="3"/>
  <c r="I643" i="3"/>
  <c r="F643" i="3"/>
  <c r="K643" i="3"/>
  <c r="J643" i="3"/>
  <c r="H643" i="3"/>
  <c r="F257" i="3"/>
  <c r="H257" i="3"/>
  <c r="K257" i="3"/>
  <c r="I257" i="3"/>
  <c r="J257" i="3"/>
  <c r="J958" i="8"/>
  <c r="K958" i="8"/>
  <c r="K817" i="8"/>
  <c r="J817" i="8"/>
  <c r="F620" i="3"/>
  <c r="I620" i="3"/>
  <c r="H620" i="3"/>
  <c r="K620" i="3"/>
  <c r="J620" i="3"/>
  <c r="H651" i="3"/>
  <c r="J651" i="3"/>
  <c r="I651" i="3"/>
  <c r="F651" i="3"/>
  <c r="K651" i="3"/>
  <c r="J968" i="8"/>
  <c r="K968" i="8"/>
  <c r="K756" i="3"/>
  <c r="J756" i="3"/>
  <c r="I756" i="3"/>
  <c r="H756" i="3"/>
  <c r="F756" i="3"/>
  <c r="J711" i="8"/>
  <c r="K711" i="8"/>
  <c r="K663" i="3"/>
  <c r="J663" i="3"/>
  <c r="H663" i="3"/>
  <c r="F663" i="3"/>
  <c r="I663" i="3"/>
  <c r="H190" i="3"/>
  <c r="F190" i="3"/>
  <c r="K190" i="3"/>
  <c r="J190" i="3"/>
  <c r="I190" i="3"/>
  <c r="K31" i="3"/>
  <c r="J31" i="3"/>
  <c r="I31" i="3"/>
  <c r="H31" i="3"/>
  <c r="F31" i="3"/>
  <c r="F39" i="3"/>
  <c r="I39" i="3"/>
  <c r="K39" i="3"/>
  <c r="H39" i="3"/>
  <c r="J39" i="3"/>
  <c r="J56" i="3"/>
  <c r="H56" i="3"/>
  <c r="F56" i="3"/>
  <c r="K56" i="3"/>
  <c r="I56" i="3"/>
  <c r="J27" i="3"/>
  <c r="K27" i="3"/>
  <c r="F27" i="3"/>
  <c r="H27" i="3"/>
  <c r="I27" i="3"/>
  <c r="J112" i="3"/>
  <c r="H112" i="3"/>
  <c r="K112" i="3"/>
  <c r="I112" i="3"/>
  <c r="F112" i="3"/>
  <c r="J134" i="3"/>
  <c r="H134" i="3"/>
  <c r="K134" i="3"/>
  <c r="I134" i="3"/>
  <c r="F134" i="3"/>
  <c r="I84" i="3"/>
  <c r="K84" i="3"/>
  <c r="J84" i="3"/>
  <c r="F84" i="3"/>
  <c r="H84" i="3"/>
  <c r="J124" i="3"/>
  <c r="F124" i="3"/>
  <c r="I124" i="3"/>
  <c r="H124" i="3"/>
  <c r="K124" i="3"/>
  <c r="I108" i="3"/>
  <c r="H108" i="3"/>
  <c r="K108" i="3"/>
  <c r="J108" i="3"/>
  <c r="F108" i="3"/>
  <c r="J7" i="3"/>
  <c r="I7" i="3"/>
  <c r="F7" i="3"/>
  <c r="H7" i="3"/>
  <c r="K7" i="3"/>
  <c r="H100" i="3"/>
  <c r="I100" i="3"/>
  <c r="F100" i="3"/>
  <c r="K100" i="3"/>
  <c r="J100" i="3"/>
  <c r="F179" i="3"/>
  <c r="I179" i="3"/>
  <c r="K179" i="3"/>
  <c r="H179" i="3"/>
  <c r="J179" i="3"/>
  <c r="K184" i="3"/>
  <c r="J184" i="3"/>
  <c r="F184" i="3"/>
  <c r="I184" i="3"/>
  <c r="H184" i="3"/>
  <c r="K151" i="3"/>
  <c r="F151" i="3"/>
  <c r="H151" i="3"/>
  <c r="I151" i="3"/>
  <c r="J151" i="3"/>
  <c r="K98" i="3"/>
  <c r="J98" i="3"/>
  <c r="F98" i="3"/>
  <c r="I98" i="3"/>
  <c r="H98" i="3"/>
  <c r="J149" i="3"/>
  <c r="K149" i="3"/>
  <c r="H149" i="3"/>
  <c r="F149" i="3"/>
  <c r="I149" i="3"/>
  <c r="J50" i="3"/>
  <c r="F50" i="3"/>
  <c r="I50" i="3"/>
  <c r="H50" i="3"/>
  <c r="K50" i="3"/>
  <c r="H47" i="3"/>
  <c r="I47" i="3"/>
  <c r="K47" i="3"/>
  <c r="F47" i="3"/>
  <c r="J47" i="3"/>
  <c r="H6" i="3"/>
  <c r="F6" i="3"/>
  <c r="J6" i="3"/>
  <c r="K6" i="3"/>
  <c r="I6" i="3"/>
  <c r="I48" i="3"/>
  <c r="H48" i="3"/>
  <c r="F48" i="3"/>
  <c r="J48" i="3"/>
  <c r="K48" i="3"/>
  <c r="J43" i="3"/>
  <c r="I43" i="3"/>
  <c r="F43" i="3"/>
  <c r="K43" i="3"/>
  <c r="H43" i="3"/>
  <c r="I173" i="3"/>
  <c r="F173" i="3"/>
  <c r="K173" i="3"/>
  <c r="J173" i="3"/>
  <c r="H173" i="3"/>
  <c r="F171" i="3"/>
  <c r="I171" i="3"/>
  <c r="K171" i="3"/>
  <c r="H171" i="3"/>
  <c r="J171" i="3"/>
  <c r="H185" i="3"/>
  <c r="I185" i="3"/>
  <c r="F185" i="3"/>
  <c r="J185" i="3"/>
  <c r="K185" i="3"/>
  <c r="K153" i="3"/>
  <c r="I153" i="3"/>
  <c r="J153" i="3"/>
  <c r="F153" i="3"/>
  <c r="H153" i="3"/>
  <c r="K46" i="3"/>
  <c r="J46" i="3"/>
  <c r="H46" i="3"/>
  <c r="F46" i="3"/>
  <c r="I46" i="3"/>
  <c r="K35" i="3"/>
  <c r="F35" i="3"/>
  <c r="I35" i="3"/>
  <c r="H35" i="3"/>
  <c r="J35" i="3"/>
  <c r="J88" i="3"/>
  <c r="K88" i="3"/>
  <c r="I88" i="3"/>
  <c r="H88" i="3"/>
  <c r="F88" i="3"/>
  <c r="I161" i="3"/>
  <c r="K161" i="3"/>
  <c r="H161" i="3"/>
  <c r="J161" i="3"/>
  <c r="F161" i="3"/>
  <c r="H76" i="3"/>
  <c r="J76" i="3"/>
  <c r="I76" i="3"/>
  <c r="K76" i="3"/>
  <c r="F76" i="3"/>
  <c r="F51" i="3"/>
  <c r="J51" i="3"/>
  <c r="H51" i="3"/>
  <c r="K51" i="3"/>
  <c r="I51" i="3"/>
  <c r="I131" i="3"/>
  <c r="H131" i="3"/>
  <c r="F131" i="3"/>
  <c r="K131" i="3"/>
  <c r="J131" i="3"/>
  <c r="I123" i="3"/>
  <c r="J123" i="3"/>
  <c r="F123" i="3"/>
  <c r="H123" i="3"/>
  <c r="K123" i="3"/>
  <c r="F174" i="3"/>
  <c r="J174" i="3"/>
  <c r="K174" i="3"/>
  <c r="I174" i="3"/>
  <c r="H174" i="3"/>
  <c r="H133" i="3"/>
  <c r="I133" i="3"/>
  <c r="J133" i="3"/>
  <c r="F133" i="3"/>
  <c r="K133" i="3"/>
  <c r="F196" i="3"/>
  <c r="J196" i="3"/>
  <c r="K196" i="3"/>
  <c r="H196" i="3"/>
  <c r="I196" i="3"/>
  <c r="J81" i="3"/>
  <c r="H81" i="3"/>
  <c r="F81" i="3"/>
  <c r="K81" i="3"/>
  <c r="I81" i="3"/>
  <c r="H78" i="3"/>
  <c r="F78" i="3"/>
  <c r="K78" i="3"/>
  <c r="J78" i="3"/>
  <c r="I78" i="3"/>
  <c r="H122" i="3"/>
  <c r="I122" i="3"/>
  <c r="F122" i="3"/>
  <c r="K122" i="3"/>
  <c r="J122" i="3"/>
  <c r="J164" i="3"/>
  <c r="I164" i="3"/>
  <c r="F164" i="3"/>
  <c r="H164" i="3"/>
  <c r="K164" i="3"/>
  <c r="J143" i="3"/>
  <c r="I143" i="3"/>
  <c r="H143" i="3"/>
  <c r="F143" i="3"/>
  <c r="K143" i="3"/>
  <c r="K40" i="3"/>
  <c r="H40" i="3"/>
  <c r="F40" i="3"/>
  <c r="I40" i="3"/>
  <c r="J40" i="3"/>
  <c r="K25" i="3"/>
  <c r="H25" i="3"/>
  <c r="I25" i="3"/>
  <c r="F25" i="3"/>
  <c r="J25" i="3"/>
  <c r="K85" i="3"/>
  <c r="H85" i="3"/>
  <c r="I85" i="3"/>
  <c r="J85" i="3"/>
  <c r="F85" i="3"/>
  <c r="K60" i="3"/>
  <c r="H60" i="3"/>
  <c r="I60" i="3"/>
  <c r="J60" i="3"/>
  <c r="F60" i="3"/>
  <c r="H26" i="3"/>
  <c r="I26" i="3"/>
  <c r="F26" i="3"/>
  <c r="K26" i="3"/>
  <c r="J26" i="3"/>
  <c r="I17" i="3"/>
  <c r="H17" i="3"/>
  <c r="F17" i="3"/>
  <c r="J17" i="3"/>
  <c r="K17" i="3"/>
  <c r="I19" i="3"/>
  <c r="H19" i="3"/>
  <c r="J19" i="3"/>
  <c r="F19" i="3"/>
  <c r="K19" i="3"/>
  <c r="K3" i="8"/>
  <c r="J3" i="8"/>
  <c r="F205" i="3"/>
  <c r="J205" i="3"/>
  <c r="I205" i="3"/>
  <c r="K205" i="3"/>
  <c r="H205" i="3"/>
  <c r="J215" i="3"/>
  <c r="F215" i="3"/>
  <c r="H215" i="3"/>
  <c r="K215" i="3"/>
  <c r="I215" i="3"/>
  <c r="H209" i="3"/>
  <c r="K209" i="3"/>
  <c r="J209" i="3"/>
  <c r="F209" i="3"/>
  <c r="I209" i="3"/>
  <c r="F212" i="3"/>
  <c r="H212" i="3"/>
  <c r="K212" i="3"/>
  <c r="J212" i="3"/>
  <c r="I212" i="3"/>
  <c r="K203" i="3"/>
  <c r="H203" i="3"/>
  <c r="I203" i="3"/>
  <c r="J203" i="3"/>
  <c r="F203" i="3"/>
  <c r="K217" i="3"/>
  <c r="I217" i="3"/>
  <c r="H217" i="3"/>
  <c r="F217" i="3"/>
  <c r="J217" i="3"/>
  <c r="I225" i="3"/>
  <c r="H225" i="3"/>
  <c r="J225" i="3"/>
  <c r="F225" i="3"/>
  <c r="K225" i="3"/>
  <c r="J223" i="3"/>
  <c r="F223" i="3"/>
  <c r="H223" i="3"/>
  <c r="K223" i="3"/>
  <c r="I223" i="3"/>
  <c r="K227" i="3"/>
  <c r="J227" i="3"/>
  <c r="H227" i="3"/>
  <c r="F227" i="3"/>
  <c r="I227" i="3"/>
  <c r="F234" i="3"/>
  <c r="K234" i="3"/>
  <c r="H234" i="3"/>
  <c r="I234" i="3"/>
  <c r="J234" i="3"/>
  <c r="F332" i="3"/>
  <c r="J332" i="3"/>
  <c r="K332" i="3"/>
  <c r="I332" i="3"/>
  <c r="H332" i="3"/>
  <c r="K366" i="3"/>
  <c r="I366" i="3"/>
  <c r="J366" i="3"/>
  <c r="F366" i="3"/>
  <c r="H366" i="3"/>
  <c r="K346" i="3"/>
  <c r="I346" i="3"/>
  <c r="F346" i="3"/>
  <c r="J346" i="3"/>
  <c r="H346" i="3"/>
  <c r="I293" i="3"/>
  <c r="H293" i="3"/>
  <c r="F293" i="3"/>
  <c r="K293" i="3"/>
  <c r="J293" i="3"/>
  <c r="I417" i="3"/>
  <c r="J417" i="3"/>
  <c r="H417" i="3"/>
  <c r="F417" i="3"/>
  <c r="K417" i="3"/>
  <c r="K426" i="3"/>
  <c r="H426" i="3"/>
  <c r="J426" i="3"/>
  <c r="F426" i="3"/>
  <c r="I426" i="3"/>
  <c r="K448" i="3"/>
  <c r="J448" i="3"/>
  <c r="H448" i="3"/>
  <c r="I448" i="3"/>
  <c r="F448" i="3"/>
  <c r="K244" i="3"/>
  <c r="I244" i="3"/>
  <c r="J244" i="3"/>
  <c r="F244" i="3"/>
  <c r="H244" i="3"/>
  <c r="K443" i="3"/>
  <c r="J443" i="3"/>
  <c r="H443" i="3"/>
  <c r="F443" i="3"/>
  <c r="I443" i="3"/>
  <c r="K355" i="3"/>
  <c r="F355" i="3"/>
  <c r="I355" i="3"/>
  <c r="H355" i="3"/>
  <c r="J355" i="3"/>
  <c r="I279" i="3"/>
  <c r="K279" i="3"/>
  <c r="H279" i="3"/>
  <c r="J279" i="3"/>
  <c r="F279" i="3"/>
  <c r="F343" i="3"/>
  <c r="H343" i="3"/>
  <c r="J343" i="3"/>
  <c r="K343" i="3"/>
  <c r="I343" i="3"/>
  <c r="H621" i="3"/>
  <c r="I621" i="3"/>
  <c r="J621" i="3"/>
  <c r="F621" i="3"/>
  <c r="K621" i="3"/>
  <c r="K712" i="8"/>
  <c r="J712" i="8"/>
  <c r="K259" i="3"/>
  <c r="H259" i="3"/>
  <c r="I259" i="3"/>
  <c r="J259" i="3"/>
  <c r="F259" i="3"/>
  <c r="K819" i="8"/>
  <c r="J819" i="8"/>
  <c r="F809" i="3"/>
  <c r="I809" i="3"/>
  <c r="H809" i="3"/>
  <c r="K809" i="3"/>
  <c r="J809" i="3"/>
  <c r="J760" i="8"/>
  <c r="K760" i="8"/>
  <c r="F788" i="3"/>
  <c r="H788" i="3"/>
  <c r="K788" i="3"/>
  <c r="J788" i="3"/>
  <c r="I788" i="3"/>
  <c r="I692" i="3"/>
  <c r="F692" i="3"/>
  <c r="H692" i="3"/>
  <c r="K692" i="3"/>
  <c r="J692" i="3"/>
  <c r="K905" i="8"/>
  <c r="J905" i="8"/>
  <c r="K989" i="8"/>
  <c r="J989" i="8"/>
  <c r="I970" i="3"/>
  <c r="J970" i="3"/>
  <c r="F970" i="3"/>
  <c r="K970" i="3"/>
  <c r="H970" i="3"/>
  <c r="J812" i="8"/>
  <c r="K812" i="8"/>
  <c r="K788" i="8"/>
  <c r="J788" i="8"/>
  <c r="K965" i="8"/>
  <c r="J965" i="8"/>
  <c r="K545" i="3"/>
  <c r="H545" i="3"/>
  <c r="J545" i="3"/>
  <c r="I545" i="3"/>
  <c r="F545" i="3"/>
  <c r="F982" i="3"/>
  <c r="J982" i="3"/>
  <c r="K982" i="3"/>
  <c r="H982" i="3"/>
  <c r="I982" i="3"/>
  <c r="J707" i="8"/>
  <c r="K707" i="8"/>
  <c r="I653" i="3"/>
  <c r="F653" i="3"/>
  <c r="J653" i="3"/>
  <c r="H653" i="3"/>
  <c r="K653" i="3"/>
  <c r="F715" i="3"/>
  <c r="H715" i="3"/>
  <c r="J715" i="3"/>
  <c r="I715" i="3"/>
  <c r="K715" i="3"/>
  <c r="K987" i="3"/>
  <c r="H987" i="3"/>
  <c r="I987" i="3"/>
  <c r="J987" i="3"/>
  <c r="F987" i="3"/>
  <c r="J783" i="8"/>
  <c r="K783" i="8"/>
  <c r="K548" i="3"/>
  <c r="H548" i="3"/>
  <c r="F548" i="3"/>
  <c r="J548" i="3"/>
  <c r="I548" i="3"/>
  <c r="K587" i="3"/>
  <c r="I587" i="3"/>
  <c r="F587" i="3"/>
  <c r="H587" i="3"/>
  <c r="J587" i="3"/>
  <c r="J233" i="3"/>
  <c r="I233" i="3"/>
  <c r="F233" i="3"/>
  <c r="K233" i="3"/>
  <c r="H233" i="3"/>
  <c r="J358" i="3"/>
  <c r="H358" i="3"/>
  <c r="K358" i="3"/>
  <c r="I358" i="3"/>
  <c r="F358" i="3"/>
  <c r="K334" i="3"/>
  <c r="J334" i="3"/>
  <c r="I334" i="3"/>
  <c r="F334" i="3"/>
  <c r="H334" i="3"/>
  <c r="F285" i="3"/>
  <c r="I285" i="3"/>
  <c r="K285" i="3"/>
  <c r="H285" i="3"/>
  <c r="J285" i="3"/>
  <c r="I354" i="3"/>
  <c r="F354" i="3"/>
  <c r="K354" i="3"/>
  <c r="J354" i="3"/>
  <c r="H354" i="3"/>
  <c r="K444" i="3"/>
  <c r="F444" i="3"/>
  <c r="J444" i="3"/>
  <c r="H444" i="3"/>
  <c r="I444" i="3"/>
  <c r="K419" i="3"/>
  <c r="I419" i="3"/>
  <c r="H419" i="3"/>
  <c r="F419" i="3"/>
  <c r="J419" i="3"/>
  <c r="J329" i="3"/>
  <c r="K329" i="3"/>
  <c r="H329" i="3"/>
  <c r="F329" i="3"/>
  <c r="I329" i="3"/>
  <c r="K265" i="3"/>
  <c r="I265" i="3"/>
  <c r="J265" i="3"/>
  <c r="F265" i="3"/>
  <c r="H265" i="3"/>
  <c r="J445" i="3"/>
  <c r="K445" i="3"/>
  <c r="I445" i="3"/>
  <c r="F445" i="3"/>
  <c r="H445" i="3"/>
  <c r="H277" i="3"/>
  <c r="K277" i="3"/>
  <c r="I277" i="3"/>
  <c r="F277" i="3"/>
  <c r="J277" i="3"/>
  <c r="H397" i="3"/>
  <c r="K397" i="3"/>
  <c r="J397" i="3"/>
  <c r="I397" i="3"/>
  <c r="F397" i="3"/>
  <c r="F294" i="3"/>
  <c r="J294" i="3"/>
  <c r="H294" i="3"/>
  <c r="I294" i="3"/>
  <c r="K294" i="3"/>
  <c r="H253" i="3"/>
  <c r="I253" i="3"/>
  <c r="J253" i="3"/>
  <c r="K253" i="3"/>
  <c r="F253" i="3"/>
  <c r="K247" i="3"/>
  <c r="J247" i="3"/>
  <c r="I247" i="3"/>
  <c r="F247" i="3"/>
  <c r="H247" i="3"/>
  <c r="J926" i="3"/>
  <c r="F926" i="3"/>
  <c r="I926" i="3"/>
  <c r="H926" i="3"/>
  <c r="K926" i="3"/>
  <c r="J776" i="3"/>
  <c r="K776" i="3"/>
  <c r="I776" i="3"/>
  <c r="H776" i="3"/>
  <c r="F776" i="3"/>
  <c r="K799" i="8"/>
  <c r="J799" i="8"/>
  <c r="K734" i="8"/>
  <c r="J734" i="8"/>
  <c r="H870" i="3"/>
  <c r="F870" i="3"/>
  <c r="K870" i="3"/>
  <c r="I870" i="3"/>
  <c r="J870" i="3"/>
  <c r="J789" i="8"/>
  <c r="K789" i="8"/>
  <c r="K908" i="8"/>
  <c r="J908" i="8"/>
  <c r="J466" i="3"/>
  <c r="K466" i="3"/>
  <c r="I466" i="3"/>
  <c r="F466" i="3"/>
  <c r="H466" i="3"/>
  <c r="K860" i="8"/>
  <c r="J860" i="8"/>
  <c r="K820" i="8"/>
  <c r="J820" i="8"/>
  <c r="J912" i="8"/>
  <c r="K912" i="8"/>
  <c r="J578" i="3"/>
  <c r="I578" i="3"/>
  <c r="K578" i="3"/>
  <c r="F578" i="3"/>
  <c r="H578" i="3"/>
  <c r="J695" i="8"/>
  <c r="K695" i="8"/>
  <c r="J978" i="8"/>
  <c r="K978" i="8"/>
  <c r="J879" i="8"/>
  <c r="K879" i="8"/>
  <c r="K744" i="8"/>
  <c r="J744" i="8"/>
  <c r="J979" i="8"/>
  <c r="K979" i="8"/>
  <c r="J796" i="3"/>
  <c r="H796" i="3"/>
  <c r="I796" i="3"/>
  <c r="F796" i="3"/>
  <c r="K796" i="3"/>
  <c r="I236" i="3"/>
  <c r="J236" i="3"/>
  <c r="F236" i="3"/>
  <c r="H236" i="3"/>
  <c r="K236" i="3"/>
  <c r="K438" i="3"/>
  <c r="F438" i="3"/>
  <c r="H438" i="3"/>
  <c r="J438" i="3"/>
  <c r="I438" i="3"/>
  <c r="I457" i="3"/>
  <c r="H457" i="3"/>
  <c r="K457" i="3"/>
  <c r="F457" i="3"/>
  <c r="J457" i="3"/>
  <c r="F407" i="3"/>
  <c r="K407" i="3"/>
  <c r="J407" i="3"/>
  <c r="I407" i="3"/>
  <c r="H407" i="3"/>
  <c r="J283" i="3"/>
  <c r="I283" i="3"/>
  <c r="F283" i="3"/>
  <c r="K283" i="3"/>
  <c r="H283" i="3"/>
  <c r="J275" i="3"/>
  <c r="F275" i="3"/>
  <c r="H275" i="3"/>
  <c r="I275" i="3"/>
  <c r="K275" i="3"/>
  <c r="J288" i="3"/>
  <c r="I288" i="3"/>
  <c r="K288" i="3"/>
  <c r="F288" i="3"/>
  <c r="H288" i="3"/>
  <c r="H308" i="3"/>
  <c r="I308" i="3"/>
  <c r="K308" i="3"/>
  <c r="J308" i="3"/>
  <c r="F308" i="3"/>
  <c r="I401" i="3"/>
  <c r="F401" i="3"/>
  <c r="H401" i="3"/>
  <c r="K401" i="3"/>
  <c r="J401" i="3"/>
  <c r="I400" i="3"/>
  <c r="K400" i="3"/>
  <c r="F400" i="3"/>
  <c r="H400" i="3"/>
  <c r="J400" i="3"/>
  <c r="J353" i="3"/>
  <c r="F353" i="3"/>
  <c r="K353" i="3"/>
  <c r="H353" i="3"/>
  <c r="I353" i="3"/>
  <c r="J440" i="3"/>
  <c r="I440" i="3"/>
  <c r="H440" i="3"/>
  <c r="F440" i="3"/>
  <c r="K440" i="3"/>
  <c r="K327" i="3"/>
  <c r="J327" i="3"/>
  <c r="H327" i="3"/>
  <c r="I327" i="3"/>
  <c r="F327" i="3"/>
  <c r="F290" i="3"/>
  <c r="K290" i="3"/>
  <c r="J290" i="3"/>
  <c r="I290" i="3"/>
  <c r="H290" i="3"/>
  <c r="K923" i="8"/>
  <c r="J923" i="8"/>
  <c r="K767" i="8"/>
  <c r="J767" i="8"/>
  <c r="H254" i="3"/>
  <c r="K254" i="3"/>
  <c r="J254" i="3"/>
  <c r="I254" i="3"/>
  <c r="F254" i="3"/>
  <c r="J786" i="8"/>
  <c r="K786" i="8"/>
  <c r="K796" i="8"/>
  <c r="J796" i="8"/>
  <c r="K880" i="8"/>
  <c r="J880" i="8"/>
  <c r="K876" i="8"/>
  <c r="J876" i="8"/>
  <c r="F901" i="3"/>
  <c r="J901" i="3"/>
  <c r="K901" i="3"/>
  <c r="I901" i="3"/>
  <c r="H901" i="3"/>
  <c r="K962" i="8"/>
  <c r="J962" i="8"/>
  <c r="F754" i="3"/>
  <c r="I754" i="3"/>
  <c r="H754" i="3"/>
  <c r="K754" i="3"/>
  <c r="J754" i="3"/>
  <c r="K805" i="8"/>
  <c r="J805" i="8"/>
  <c r="K914" i="8"/>
  <c r="J914" i="8"/>
  <c r="F980" i="3"/>
  <c r="I980" i="3"/>
  <c r="K980" i="3"/>
  <c r="J980" i="3"/>
  <c r="H980" i="3"/>
  <c r="K825" i="8"/>
  <c r="J825" i="8"/>
  <c r="K655" i="3"/>
  <c r="H655" i="3"/>
  <c r="I655" i="3"/>
  <c r="J655" i="3"/>
  <c r="F655" i="3"/>
  <c r="K833" i="3"/>
  <c r="J833" i="3"/>
  <c r="I833" i="3"/>
  <c r="F833" i="3"/>
  <c r="H833" i="3"/>
  <c r="K723" i="8"/>
  <c r="J723" i="8"/>
  <c r="K691" i="3"/>
  <c r="H691" i="3"/>
  <c r="I691" i="3"/>
  <c r="J691" i="3"/>
  <c r="F691" i="3"/>
  <c r="K790" i="3"/>
  <c r="J790" i="3"/>
  <c r="F790" i="3"/>
  <c r="I790" i="3"/>
  <c r="H790" i="3"/>
  <c r="K562" i="3"/>
  <c r="H562" i="3"/>
  <c r="J562" i="3"/>
  <c r="I562" i="3"/>
  <c r="F562" i="3"/>
  <c r="I713" i="3"/>
  <c r="F713" i="3"/>
  <c r="H713" i="3"/>
  <c r="K713" i="3"/>
  <c r="J713" i="3"/>
  <c r="I240" i="3"/>
  <c r="F240" i="3"/>
  <c r="H240" i="3"/>
  <c r="J240" i="3"/>
  <c r="K240" i="3"/>
  <c r="K352" i="3"/>
  <c r="F352" i="3"/>
  <c r="I352" i="3"/>
  <c r="H352" i="3"/>
  <c r="J352" i="3"/>
  <c r="I295" i="3"/>
  <c r="J295" i="3"/>
  <c r="K295" i="3"/>
  <c r="H295" i="3"/>
  <c r="F295" i="3"/>
  <c r="I434" i="3"/>
  <c r="J434" i="3"/>
  <c r="K434" i="3"/>
  <c r="F434" i="3"/>
  <c r="H434" i="3"/>
  <c r="I273" i="3"/>
  <c r="J273" i="3"/>
  <c r="F273" i="3"/>
  <c r="K273" i="3"/>
  <c r="H273" i="3"/>
  <c r="F340" i="3"/>
  <c r="J340" i="3"/>
  <c r="H340" i="3"/>
  <c r="I340" i="3"/>
  <c r="K340" i="3"/>
  <c r="K388" i="3"/>
  <c r="I388" i="3"/>
  <c r="J388" i="3"/>
  <c r="H388" i="3"/>
  <c r="F388" i="3"/>
  <c r="F463" i="3"/>
  <c r="I463" i="3"/>
  <c r="K463" i="3"/>
  <c r="J463" i="3"/>
  <c r="H463" i="3"/>
  <c r="I314" i="3"/>
  <c r="J314" i="3"/>
  <c r="F314" i="3"/>
  <c r="H314" i="3"/>
  <c r="K314" i="3"/>
  <c r="H271" i="3"/>
  <c r="I271" i="3"/>
  <c r="J271" i="3"/>
  <c r="K271" i="3"/>
  <c r="F271" i="3"/>
  <c r="J342" i="3"/>
  <c r="I342" i="3"/>
  <c r="H342" i="3"/>
  <c r="F342" i="3"/>
  <c r="K342" i="3"/>
  <c r="H325" i="3"/>
  <c r="J325" i="3"/>
  <c r="I325" i="3"/>
  <c r="F325" i="3"/>
  <c r="K325" i="3"/>
  <c r="J303" i="3"/>
  <c r="F303" i="3"/>
  <c r="K303" i="3"/>
  <c r="I303" i="3"/>
  <c r="H303" i="3"/>
  <c r="I312" i="3"/>
  <c r="J312" i="3"/>
  <c r="F312" i="3"/>
  <c r="K312" i="3"/>
  <c r="H312" i="3"/>
  <c r="K920" i="8"/>
  <c r="J920" i="8"/>
  <c r="K597" i="3"/>
  <c r="J597" i="3"/>
  <c r="F597" i="3"/>
  <c r="H597" i="3"/>
  <c r="I597" i="3"/>
  <c r="H726" i="3"/>
  <c r="I726" i="3"/>
  <c r="F726" i="3"/>
  <c r="J726" i="3"/>
  <c r="K726" i="3"/>
  <c r="F491" i="3"/>
  <c r="I491" i="3"/>
  <c r="K491" i="3"/>
  <c r="J491" i="3"/>
  <c r="H491" i="3"/>
  <c r="J960" i="8"/>
  <c r="K960" i="8"/>
  <c r="K693" i="8"/>
  <c r="J693" i="8"/>
  <c r="F821" i="3"/>
  <c r="H821" i="3"/>
  <c r="J821" i="3"/>
  <c r="I821" i="3"/>
  <c r="K821" i="3"/>
  <c r="J979" i="3"/>
  <c r="F979" i="3"/>
  <c r="I979" i="3"/>
  <c r="K979" i="3"/>
  <c r="H979" i="3"/>
  <c r="F733" i="3"/>
  <c r="I733" i="3"/>
  <c r="K733" i="3"/>
  <c r="J733" i="3"/>
  <c r="H733" i="3"/>
  <c r="I894" i="3"/>
  <c r="F894" i="3"/>
  <c r="J894" i="3"/>
  <c r="K894" i="3"/>
  <c r="H894" i="3"/>
  <c r="H708" i="3"/>
  <c r="J708" i="3"/>
  <c r="F708" i="3"/>
  <c r="K708" i="3"/>
  <c r="I708" i="3"/>
  <c r="K695" i="3"/>
  <c r="H695" i="3"/>
  <c r="F695" i="3"/>
  <c r="I695" i="3"/>
  <c r="J695" i="3"/>
  <c r="J317" i="3"/>
  <c r="F317" i="3"/>
  <c r="I317" i="3"/>
  <c r="H317" i="3"/>
  <c r="K317" i="3"/>
  <c r="K436" i="3"/>
  <c r="I436" i="3"/>
  <c r="F436" i="3"/>
  <c r="J436" i="3"/>
  <c r="H436" i="3"/>
  <c r="K376" i="3"/>
  <c r="I376" i="3"/>
  <c r="F376" i="3"/>
  <c r="J376" i="3"/>
  <c r="H376" i="3"/>
  <c r="F345" i="3"/>
  <c r="K345" i="3"/>
  <c r="I345" i="3"/>
  <c r="J345" i="3"/>
  <c r="H345" i="3"/>
  <c r="I399" i="3"/>
  <c r="J399" i="3"/>
  <c r="H399" i="3"/>
  <c r="K399" i="3"/>
  <c r="F399" i="3"/>
  <c r="I409" i="3"/>
  <c r="K409" i="3"/>
  <c r="J409" i="3"/>
  <c r="H409" i="3"/>
  <c r="F409" i="3"/>
  <c r="F252" i="3"/>
  <c r="I252" i="3"/>
  <c r="K252" i="3"/>
  <c r="J252" i="3"/>
  <c r="H252" i="3"/>
  <c r="K386" i="3"/>
  <c r="I386" i="3"/>
  <c r="F386" i="3"/>
  <c r="J386" i="3"/>
  <c r="H386" i="3"/>
  <c r="H383" i="3"/>
  <c r="I383" i="3"/>
  <c r="F383" i="3"/>
  <c r="J383" i="3"/>
  <c r="K383" i="3"/>
  <c r="I394" i="3"/>
  <c r="F394" i="3"/>
  <c r="J394" i="3"/>
  <c r="H394" i="3"/>
  <c r="K394" i="3"/>
  <c r="J364" i="3"/>
  <c r="I364" i="3"/>
  <c r="F364" i="3"/>
  <c r="K364" i="3"/>
  <c r="H364" i="3"/>
  <c r="J369" i="3"/>
  <c r="K369" i="3"/>
  <c r="I369" i="3"/>
  <c r="F369" i="3"/>
  <c r="H369" i="3"/>
  <c r="K282" i="3"/>
  <c r="J282" i="3"/>
  <c r="I282" i="3"/>
  <c r="H282" i="3"/>
  <c r="F282" i="3"/>
  <c r="K891" i="3"/>
  <c r="F891" i="3"/>
  <c r="J891" i="3"/>
  <c r="I891" i="3"/>
  <c r="H891" i="3"/>
  <c r="K681" i="3"/>
  <c r="F681" i="3"/>
  <c r="J681" i="3"/>
  <c r="I681" i="3"/>
  <c r="H681" i="3"/>
  <c r="K701" i="8"/>
  <c r="J701" i="8"/>
  <c r="F827" i="3"/>
  <c r="I827" i="3"/>
  <c r="H827" i="3"/>
  <c r="K827" i="3"/>
  <c r="J827" i="3"/>
  <c r="H867" i="3"/>
  <c r="K867" i="3"/>
  <c r="I867" i="3"/>
  <c r="F867" i="3"/>
  <c r="J867" i="3"/>
  <c r="J616" i="3"/>
  <c r="F616" i="3"/>
  <c r="I616" i="3"/>
  <c r="K616" i="3"/>
  <c r="H616" i="3"/>
  <c r="J880" i="3"/>
  <c r="H880" i="3"/>
  <c r="K880" i="3"/>
  <c r="F880" i="3"/>
  <c r="I880" i="3"/>
  <c r="J897" i="8"/>
  <c r="K897" i="8"/>
  <c r="J949" i="3"/>
  <c r="F949" i="3"/>
  <c r="I949" i="3"/>
  <c r="H949" i="3"/>
  <c r="K949" i="3"/>
  <c r="J810" i="8"/>
  <c r="K810" i="8"/>
  <c r="J797" i="8"/>
  <c r="K797" i="8"/>
  <c r="K884" i="8"/>
  <c r="J884" i="8"/>
  <c r="H489" i="3"/>
  <c r="F489" i="3"/>
  <c r="K489" i="3"/>
  <c r="I489" i="3"/>
  <c r="J489" i="3"/>
  <c r="H762" i="3"/>
  <c r="J762" i="3"/>
  <c r="K762" i="3"/>
  <c r="F762" i="3"/>
  <c r="I762" i="3"/>
  <c r="K237" i="3"/>
  <c r="H237" i="3"/>
  <c r="I237" i="3"/>
  <c r="F237" i="3"/>
  <c r="J237" i="3"/>
  <c r="I261" i="3"/>
  <c r="J261" i="3"/>
  <c r="H261" i="3"/>
  <c r="K261" i="3"/>
  <c r="F261" i="3"/>
  <c r="K449" i="3"/>
  <c r="J449" i="3"/>
  <c r="I449" i="3"/>
  <c r="F449" i="3"/>
  <c r="H449" i="3"/>
  <c r="J309" i="3"/>
  <c r="H309" i="3"/>
  <c r="I309" i="3"/>
  <c r="F309" i="3"/>
  <c r="K309" i="3"/>
  <c r="I305" i="3"/>
  <c r="F305" i="3"/>
  <c r="H305" i="3"/>
  <c r="K305" i="3"/>
  <c r="J305" i="3"/>
  <c r="F414" i="3"/>
  <c r="J414" i="3"/>
  <c r="K414" i="3"/>
  <c r="I414" i="3"/>
  <c r="H414" i="3"/>
  <c r="J412" i="3"/>
  <c r="F412" i="3"/>
  <c r="I412" i="3"/>
  <c r="K412" i="3"/>
  <c r="H412" i="3"/>
  <c r="H280" i="3"/>
  <c r="J280" i="3"/>
  <c r="I280" i="3"/>
  <c r="K280" i="3"/>
  <c r="F280" i="3"/>
  <c r="K311" i="3"/>
  <c r="F311" i="3"/>
  <c r="H311" i="3"/>
  <c r="J311" i="3"/>
  <c r="I311" i="3"/>
  <c r="F330" i="3"/>
  <c r="K330" i="3"/>
  <c r="J330" i="3"/>
  <c r="H330" i="3"/>
  <c r="I330" i="3"/>
  <c r="H367" i="3"/>
  <c r="J367" i="3"/>
  <c r="I367" i="3"/>
  <c r="F367" i="3"/>
  <c r="K367" i="3"/>
  <c r="J447" i="3"/>
  <c r="I447" i="3"/>
  <c r="F447" i="3"/>
  <c r="K447" i="3"/>
  <c r="H447" i="3"/>
  <c r="H344" i="3"/>
  <c r="F344" i="3"/>
  <c r="K344" i="3"/>
  <c r="I344" i="3"/>
  <c r="J344" i="3"/>
  <c r="I374" i="3"/>
  <c r="J374" i="3"/>
  <c r="F374" i="3"/>
  <c r="H374" i="3"/>
  <c r="K374" i="3"/>
  <c r="I243" i="3"/>
  <c r="H243" i="3"/>
  <c r="J243" i="3"/>
  <c r="F243" i="3"/>
  <c r="K243" i="3"/>
  <c r="J909" i="8"/>
  <c r="K909" i="8"/>
  <c r="J502" i="3"/>
  <c r="H502" i="3"/>
  <c r="F502" i="3"/>
  <c r="K502" i="3"/>
  <c r="I502" i="3"/>
  <c r="K260" i="3"/>
  <c r="I260" i="3"/>
  <c r="F260" i="3"/>
  <c r="H260" i="3"/>
  <c r="J260" i="3"/>
  <c r="F920" i="3"/>
  <c r="H920" i="3"/>
  <c r="K920" i="3"/>
  <c r="I920" i="3"/>
  <c r="J920" i="3"/>
  <c r="K826" i="8"/>
  <c r="J826" i="8"/>
  <c r="K970" i="8"/>
  <c r="J970" i="8"/>
  <c r="J596" i="3"/>
  <c r="K596" i="3"/>
  <c r="I596" i="3"/>
  <c r="H596" i="3"/>
  <c r="F596" i="3"/>
  <c r="H908" i="3"/>
  <c r="J908" i="3"/>
  <c r="I908" i="3"/>
  <c r="F908" i="3"/>
  <c r="K908" i="3"/>
  <c r="K719" i="8"/>
  <c r="J719" i="8"/>
  <c r="F539" i="3"/>
  <c r="H539" i="3"/>
  <c r="J539" i="3"/>
  <c r="I539" i="3"/>
  <c r="K539" i="3"/>
  <c r="J520" i="3"/>
  <c r="K520" i="3"/>
  <c r="H520" i="3"/>
  <c r="F520" i="3"/>
  <c r="I520" i="3"/>
  <c r="J962" i="3"/>
  <c r="H962" i="3"/>
  <c r="K962" i="3"/>
  <c r="F962" i="3"/>
  <c r="I962" i="3"/>
  <c r="J722" i="8"/>
  <c r="K722" i="8"/>
  <c r="H872" i="3"/>
  <c r="K872" i="3"/>
  <c r="J872" i="3"/>
  <c r="I872" i="3"/>
  <c r="F872" i="3"/>
  <c r="K765" i="8"/>
  <c r="J765" i="8"/>
  <c r="K964" i="8"/>
  <c r="J964" i="8"/>
  <c r="I600" i="3"/>
  <c r="K600" i="3"/>
  <c r="F600" i="3"/>
  <c r="J600" i="3"/>
  <c r="H600" i="3"/>
  <c r="K917" i="8"/>
  <c r="J917" i="8"/>
  <c r="K926" i="8"/>
  <c r="J926" i="8"/>
  <c r="K885" i="8"/>
  <c r="J885" i="8"/>
  <c r="K705" i="8"/>
  <c r="J705" i="8"/>
  <c r="J638" i="3"/>
  <c r="I638" i="3"/>
  <c r="K638" i="3"/>
  <c r="F638" i="3"/>
  <c r="H638" i="3"/>
  <c r="H675" i="3"/>
  <c r="I675" i="3"/>
  <c r="J675" i="3"/>
  <c r="K675" i="3"/>
  <c r="F675" i="3"/>
  <c r="F556" i="3"/>
  <c r="K556" i="3"/>
  <c r="I556" i="3"/>
  <c r="H556" i="3"/>
  <c r="J556" i="3"/>
  <c r="F238" i="3"/>
  <c r="I238" i="3"/>
  <c r="H238" i="3"/>
  <c r="K238" i="3"/>
  <c r="J238" i="3"/>
  <c r="J452" i="3"/>
  <c r="K452" i="3"/>
  <c r="F452" i="3"/>
  <c r="H452" i="3"/>
  <c r="I452" i="3"/>
  <c r="I331" i="3"/>
  <c r="J331" i="3"/>
  <c r="K331" i="3"/>
  <c r="F331" i="3"/>
  <c r="H331" i="3"/>
  <c r="J392" i="3"/>
  <c r="K392" i="3"/>
  <c r="I392" i="3"/>
  <c r="H392" i="3"/>
  <c r="F392" i="3"/>
  <c r="F316" i="3"/>
  <c r="K316" i="3"/>
  <c r="H316" i="3"/>
  <c r="J316" i="3"/>
  <c r="I316" i="3"/>
  <c r="H405" i="3"/>
  <c r="J405" i="3"/>
  <c r="K405" i="3"/>
  <c r="F405" i="3"/>
  <c r="I405" i="3"/>
  <c r="I248" i="3"/>
  <c r="F248" i="3"/>
  <c r="H248" i="3"/>
  <c r="J248" i="3"/>
  <c r="K248" i="3"/>
  <c r="I318" i="3"/>
  <c r="H318" i="3"/>
  <c r="J318" i="3"/>
  <c r="K318" i="3"/>
  <c r="F318" i="3"/>
  <c r="H287" i="3"/>
  <c r="I287" i="3"/>
  <c r="F287" i="3"/>
  <c r="K287" i="3"/>
  <c r="J287" i="3"/>
  <c r="H263" i="3"/>
  <c r="F263" i="3"/>
  <c r="K263" i="3"/>
  <c r="I263" i="3"/>
  <c r="J263" i="3"/>
  <c r="H351" i="3"/>
  <c r="K351" i="3"/>
  <c r="J351" i="3"/>
  <c r="F351" i="3"/>
  <c r="I351" i="3"/>
  <c r="J348" i="3"/>
  <c r="F348" i="3"/>
  <c r="K348" i="3"/>
  <c r="I348" i="3"/>
  <c r="H348" i="3"/>
  <c r="I372" i="3"/>
  <c r="K372" i="3"/>
  <c r="H372" i="3"/>
  <c r="J372" i="3"/>
  <c r="F372" i="3"/>
  <c r="I246" i="3"/>
  <c r="K246" i="3"/>
  <c r="H246" i="3"/>
  <c r="F246" i="3"/>
  <c r="J246" i="3"/>
  <c r="K966" i="8"/>
  <c r="J966" i="8"/>
  <c r="J770" i="3"/>
  <c r="F770" i="3"/>
  <c r="I770" i="3"/>
  <c r="K770" i="3"/>
  <c r="H770" i="3"/>
  <c r="J885" i="3"/>
  <c r="K885" i="3"/>
  <c r="F885" i="3"/>
  <c r="I885" i="3"/>
  <c r="H885" i="3"/>
  <c r="F806" i="3"/>
  <c r="J806" i="3"/>
  <c r="H806" i="3"/>
  <c r="K806" i="3"/>
  <c r="I806" i="3"/>
  <c r="H954" i="3"/>
  <c r="J954" i="3"/>
  <c r="K954" i="3"/>
  <c r="I954" i="3"/>
  <c r="F954" i="3"/>
  <c r="K774" i="3"/>
  <c r="J774" i="3"/>
  <c r="H774" i="3"/>
  <c r="F774" i="3"/>
  <c r="I774" i="3"/>
  <c r="K268" i="3"/>
  <c r="J268" i="3"/>
  <c r="I268" i="3"/>
  <c r="H268" i="3"/>
  <c r="F268" i="3"/>
  <c r="J428" i="3"/>
  <c r="I428" i="3"/>
  <c r="H428" i="3"/>
  <c r="K428" i="3"/>
  <c r="F428" i="3"/>
  <c r="F389" i="3"/>
  <c r="K389" i="3"/>
  <c r="I389" i="3"/>
  <c r="H389" i="3"/>
  <c r="J389" i="3"/>
  <c r="I276" i="3"/>
  <c r="J276" i="3"/>
  <c r="H276" i="3"/>
  <c r="F276" i="3"/>
  <c r="K276" i="3"/>
  <c r="J431" i="3"/>
  <c r="F431" i="3"/>
  <c r="H431" i="3"/>
  <c r="I431" i="3"/>
  <c r="K431" i="3"/>
  <c r="H297" i="3"/>
  <c r="F297" i="3"/>
  <c r="K297" i="3"/>
  <c r="J297" i="3"/>
  <c r="I297" i="3"/>
  <c r="J384" i="3"/>
  <c r="I384" i="3"/>
  <c r="F384" i="3"/>
  <c r="K384" i="3"/>
  <c r="H384" i="3"/>
  <c r="K357" i="3"/>
  <c r="H357" i="3"/>
  <c r="F357" i="3"/>
  <c r="I357" i="3"/>
  <c r="J357" i="3"/>
  <c r="I349" i="3"/>
  <c r="F349" i="3"/>
  <c r="H349" i="3"/>
  <c r="K349" i="3"/>
  <c r="J349" i="3"/>
  <c r="I446" i="3"/>
  <c r="K446" i="3"/>
  <c r="H446" i="3"/>
  <c r="F446" i="3"/>
  <c r="J446" i="3"/>
  <c r="H462" i="3"/>
  <c r="K462" i="3"/>
  <c r="F462" i="3"/>
  <c r="J462" i="3"/>
  <c r="I462" i="3"/>
  <c r="K300" i="3"/>
  <c r="F300" i="3"/>
  <c r="J300" i="3"/>
  <c r="H300" i="3"/>
  <c r="I300" i="3"/>
  <c r="H284" i="3"/>
  <c r="J284" i="3"/>
  <c r="I284" i="3"/>
  <c r="K284" i="3"/>
  <c r="F284" i="3"/>
  <c r="I927" i="3"/>
  <c r="H927" i="3"/>
  <c r="F927" i="3"/>
  <c r="K927" i="3"/>
  <c r="J927" i="3"/>
  <c r="J699" i="8"/>
  <c r="K699" i="8"/>
  <c r="J811" i="8"/>
  <c r="K811" i="8"/>
  <c r="K743" i="3"/>
  <c r="J743" i="3"/>
  <c r="H743" i="3"/>
  <c r="F743" i="3"/>
  <c r="I743" i="3"/>
  <c r="J698" i="8"/>
  <c r="K698" i="8"/>
  <c r="J764" i="8"/>
  <c r="K764" i="8"/>
  <c r="J947" i="8"/>
  <c r="K947" i="8"/>
  <c r="J816" i="8"/>
  <c r="K816" i="8"/>
  <c r="K815" i="3"/>
  <c r="F815" i="3"/>
  <c r="H815" i="3"/>
  <c r="J815" i="3"/>
  <c r="I815" i="3"/>
  <c r="J929" i="8"/>
  <c r="K929" i="8"/>
  <c r="K986" i="8"/>
  <c r="J986" i="8"/>
  <c r="K837" i="8"/>
  <c r="J837" i="8"/>
  <c r="K841" i="8"/>
  <c r="J841" i="8"/>
  <c r="J833" i="8"/>
  <c r="K833" i="8"/>
  <c r="K871" i="8"/>
  <c r="J871" i="8"/>
  <c r="I704" i="3"/>
  <c r="F704" i="3"/>
  <c r="J704" i="3"/>
  <c r="H704" i="3"/>
  <c r="K704" i="3"/>
  <c r="J956" i="8"/>
  <c r="K956" i="8"/>
  <c r="K627" i="3"/>
  <c r="I627" i="3"/>
  <c r="F627" i="3"/>
  <c r="H627" i="3"/>
  <c r="J627" i="3"/>
  <c r="J750" i="3"/>
  <c r="I750" i="3"/>
  <c r="K750" i="3"/>
  <c r="H750" i="3"/>
  <c r="F750" i="3"/>
  <c r="K831" i="3"/>
  <c r="J831" i="3"/>
  <c r="I831" i="3"/>
  <c r="F831" i="3"/>
  <c r="H831" i="3"/>
  <c r="I794" i="3"/>
  <c r="F794" i="3"/>
  <c r="H794" i="3"/>
  <c r="J794" i="3"/>
  <c r="K794" i="3"/>
  <c r="K241" i="3"/>
  <c r="F241" i="3"/>
  <c r="I241" i="3"/>
  <c r="J241" i="3"/>
  <c r="H241" i="3"/>
  <c r="H403" i="3"/>
  <c r="I403" i="3"/>
  <c r="J403" i="3"/>
  <c r="F403" i="3"/>
  <c r="K403" i="3"/>
  <c r="J278" i="3"/>
  <c r="K278" i="3"/>
  <c r="F278" i="3"/>
  <c r="I278" i="3"/>
  <c r="H278" i="3"/>
  <c r="K413" i="3"/>
  <c r="J413" i="3"/>
  <c r="F413" i="3"/>
  <c r="H413" i="3"/>
  <c r="I413" i="3"/>
  <c r="F306" i="3"/>
  <c r="I306" i="3"/>
  <c r="K306" i="3"/>
  <c r="J306" i="3"/>
  <c r="H306" i="3"/>
  <c r="K427" i="3"/>
  <c r="F427" i="3"/>
  <c r="I427" i="3"/>
  <c r="J427" i="3"/>
  <c r="H427" i="3"/>
  <c r="K361" i="3"/>
  <c r="F361" i="3"/>
  <c r="H361" i="3"/>
  <c r="I361" i="3"/>
  <c r="J361" i="3"/>
  <c r="F323" i="3"/>
  <c r="K323" i="3"/>
  <c r="I323" i="3"/>
  <c r="J323" i="3"/>
  <c r="H323" i="3"/>
  <c r="J291" i="3"/>
  <c r="F291" i="3"/>
  <c r="I291" i="3"/>
  <c r="K291" i="3"/>
  <c r="H291" i="3"/>
  <c r="K360" i="3"/>
  <c r="J360" i="3"/>
  <c r="I360" i="3"/>
  <c r="H360" i="3"/>
  <c r="F360" i="3"/>
  <c r="K270" i="3"/>
  <c r="H270" i="3"/>
  <c r="J270" i="3"/>
  <c r="I270" i="3"/>
  <c r="F270" i="3"/>
  <c r="F373" i="3"/>
  <c r="I373" i="3"/>
  <c r="J373" i="3"/>
  <c r="H373" i="3"/>
  <c r="K373" i="3"/>
  <c r="K363" i="3"/>
  <c r="I363" i="3"/>
  <c r="H363" i="3"/>
  <c r="J363" i="3"/>
  <c r="F363" i="3"/>
  <c r="F258" i="3"/>
  <c r="J258" i="3"/>
  <c r="H258" i="3"/>
  <c r="K258" i="3"/>
  <c r="I258" i="3"/>
  <c r="I964" i="3"/>
  <c r="H964" i="3"/>
  <c r="F964" i="3"/>
  <c r="J964" i="3"/>
  <c r="K964" i="3"/>
  <c r="J779" i="8"/>
  <c r="K779" i="8"/>
  <c r="I602" i="3"/>
  <c r="K602" i="3"/>
  <c r="J602" i="3"/>
  <c r="H602" i="3"/>
  <c r="F602" i="3"/>
  <c r="J889" i="8"/>
  <c r="K889" i="8"/>
  <c r="K933" i="8"/>
  <c r="J933" i="8"/>
  <c r="K559" i="3"/>
  <c r="F559" i="3"/>
  <c r="H559" i="3"/>
  <c r="J559" i="3"/>
  <c r="I559" i="3"/>
  <c r="K697" i="8"/>
  <c r="J697" i="8"/>
  <c r="J832" i="8"/>
  <c r="K832" i="8"/>
  <c r="J902" i="8"/>
  <c r="K902" i="8"/>
  <c r="H797" i="3"/>
  <c r="K797" i="3"/>
  <c r="F797" i="3"/>
  <c r="I797" i="3"/>
  <c r="J797" i="3"/>
  <c r="K930" i="3"/>
  <c r="F930" i="3"/>
  <c r="I930" i="3"/>
  <c r="H930" i="3"/>
  <c r="J930" i="3"/>
  <c r="K668" i="3"/>
  <c r="F668" i="3"/>
  <c r="J668" i="3"/>
  <c r="H668" i="3"/>
  <c r="I668" i="3"/>
  <c r="K775" i="8"/>
  <c r="J775" i="8"/>
  <c r="J743" i="8"/>
  <c r="K743" i="8"/>
  <c r="J709" i="8"/>
  <c r="K709" i="8"/>
  <c r="K734" i="3"/>
  <c r="H734" i="3"/>
  <c r="I734" i="3"/>
  <c r="F734" i="3"/>
  <c r="J734" i="3"/>
  <c r="F644" i="3"/>
  <c r="I644" i="3"/>
  <c r="J644" i="3"/>
  <c r="K644" i="3"/>
  <c r="H644" i="3"/>
  <c r="I264" i="3"/>
  <c r="J264" i="3"/>
  <c r="H264" i="3"/>
  <c r="F264" i="3"/>
  <c r="K264" i="3"/>
  <c r="J356" i="3"/>
  <c r="H356" i="3"/>
  <c r="F356" i="3"/>
  <c r="K356" i="3"/>
  <c r="I356" i="3"/>
  <c r="H299" i="3"/>
  <c r="I299" i="3"/>
  <c r="J299" i="3"/>
  <c r="F299" i="3"/>
  <c r="K299" i="3"/>
  <c r="F459" i="3"/>
  <c r="K459" i="3"/>
  <c r="J459" i="3"/>
  <c r="I459" i="3"/>
  <c r="H459" i="3"/>
  <c r="J425" i="3"/>
  <c r="F425" i="3"/>
  <c r="K425" i="3"/>
  <c r="H425" i="3"/>
  <c r="I425" i="3"/>
  <c r="J324" i="3"/>
  <c r="I324" i="3"/>
  <c r="H324" i="3"/>
  <c r="K324" i="3"/>
  <c r="F324" i="3"/>
  <c r="I289" i="3"/>
  <c r="H289" i="3"/>
  <c r="K289" i="3"/>
  <c r="F289" i="3"/>
  <c r="J289" i="3"/>
  <c r="K377" i="3"/>
  <c r="F377" i="3"/>
  <c r="J377" i="3"/>
  <c r="H377" i="3"/>
  <c r="I377" i="3"/>
  <c r="F321" i="3"/>
  <c r="K321" i="3"/>
  <c r="I321" i="3"/>
  <c r="H321" i="3"/>
  <c r="J321" i="3"/>
  <c r="J304" i="3"/>
  <c r="F304" i="3"/>
  <c r="H304" i="3"/>
  <c r="K304" i="3"/>
  <c r="I304" i="3"/>
  <c r="K368" i="3"/>
  <c r="J368" i="3"/>
  <c r="I368" i="3"/>
  <c r="H368" i="3"/>
  <c r="F368" i="3"/>
  <c r="J415" i="3"/>
  <c r="H415" i="3"/>
  <c r="I415" i="3"/>
  <c r="F415" i="3"/>
  <c r="K415" i="3"/>
  <c r="F292" i="3"/>
  <c r="I292" i="3"/>
  <c r="K292" i="3"/>
  <c r="J292" i="3"/>
  <c r="H292" i="3"/>
  <c r="J757" i="8"/>
  <c r="K757" i="8"/>
  <c r="J851" i="8"/>
  <c r="K851" i="8"/>
  <c r="F628" i="3"/>
  <c r="J628" i="3"/>
  <c r="K628" i="3"/>
  <c r="H628" i="3"/>
  <c r="I628" i="3"/>
  <c r="J861" i="8"/>
  <c r="K861" i="8"/>
  <c r="K523" i="3"/>
  <c r="J523" i="3"/>
  <c r="F523" i="3"/>
  <c r="H523" i="3"/>
  <c r="I523" i="3"/>
  <c r="J910" i="8"/>
  <c r="K910" i="8"/>
  <c r="J838" i="8"/>
  <c r="K838" i="8"/>
  <c r="J898" i="8"/>
  <c r="K898" i="8"/>
  <c r="K945" i="8"/>
  <c r="J945" i="8"/>
  <c r="F670" i="3"/>
  <c r="H670" i="3"/>
  <c r="I670" i="3"/>
  <c r="K670" i="3"/>
  <c r="J670" i="3"/>
  <c r="I479" i="3"/>
  <c r="J479" i="3"/>
  <c r="H479" i="3"/>
  <c r="F479" i="3"/>
  <c r="K479" i="3"/>
  <c r="I396" i="3"/>
  <c r="F396" i="3"/>
  <c r="K396" i="3"/>
  <c r="H396" i="3"/>
  <c r="J396" i="3"/>
  <c r="J380" i="3"/>
  <c r="K380" i="3"/>
  <c r="I380" i="3"/>
  <c r="H380" i="3"/>
  <c r="F380" i="3"/>
  <c r="I435" i="3"/>
  <c r="J435" i="3"/>
  <c r="H435" i="3"/>
  <c r="F435" i="3"/>
  <c r="K435" i="3"/>
  <c r="H370" i="3"/>
  <c r="F370" i="3"/>
  <c r="J370" i="3"/>
  <c r="K370" i="3"/>
  <c r="I370" i="3"/>
  <c r="F406" i="3"/>
  <c r="I406" i="3"/>
  <c r="H406" i="3"/>
  <c r="J406" i="3"/>
  <c r="K406" i="3"/>
  <c r="J365" i="3"/>
  <c r="K365" i="3"/>
  <c r="I365" i="3"/>
  <c r="F365" i="3"/>
  <c r="H365" i="3"/>
  <c r="F410" i="3"/>
  <c r="J410" i="3"/>
  <c r="K410" i="3"/>
  <c r="H410" i="3"/>
  <c r="I410" i="3"/>
  <c r="K322" i="3"/>
  <c r="F322" i="3"/>
  <c r="I322" i="3"/>
  <c r="H322" i="3"/>
  <c r="J322" i="3"/>
  <c r="J378" i="3"/>
  <c r="K378" i="3"/>
  <c r="F378" i="3"/>
  <c r="H378" i="3"/>
  <c r="I378" i="3"/>
  <c r="K272" i="3"/>
  <c r="J272" i="3"/>
  <c r="H272" i="3"/>
  <c r="I272" i="3"/>
  <c r="F272" i="3"/>
  <c r="K429" i="3"/>
  <c r="J429" i="3"/>
  <c r="H429" i="3"/>
  <c r="F429" i="3"/>
  <c r="I429" i="3"/>
  <c r="J339" i="3"/>
  <c r="K339" i="3"/>
  <c r="F339" i="3"/>
  <c r="I339" i="3"/>
  <c r="H339" i="3"/>
  <c r="J362" i="3"/>
  <c r="H362" i="3"/>
  <c r="K362" i="3"/>
  <c r="I362" i="3"/>
  <c r="F362" i="3"/>
  <c r="I888" i="3"/>
  <c r="K888" i="3"/>
  <c r="H888" i="3"/>
  <c r="F888" i="3"/>
  <c r="J888" i="3"/>
  <c r="J255" i="3"/>
  <c r="H255" i="3"/>
  <c r="K255" i="3"/>
  <c r="I255" i="3"/>
  <c r="F255" i="3"/>
  <c r="K948" i="8"/>
  <c r="J948" i="8"/>
  <c r="J772" i="8"/>
  <c r="K772" i="8"/>
  <c r="J980" i="8"/>
  <c r="K980" i="8"/>
  <c r="H677" i="3"/>
  <c r="J677" i="3"/>
  <c r="K677" i="3"/>
  <c r="F677" i="3"/>
  <c r="I677" i="3"/>
  <c r="J855" i="8"/>
  <c r="K855" i="8"/>
  <c r="H958" i="3"/>
  <c r="F958" i="3"/>
  <c r="I958" i="3"/>
  <c r="J958" i="3"/>
  <c r="K958" i="3"/>
  <c r="K886" i="8"/>
  <c r="J886" i="8"/>
  <c r="I507" i="3"/>
  <c r="K507" i="3"/>
  <c r="H507" i="3"/>
  <c r="F507" i="3"/>
  <c r="J507" i="3"/>
  <c r="K983" i="8"/>
  <c r="J983" i="8"/>
  <c r="J823" i="3"/>
  <c r="F823" i="3"/>
  <c r="K823" i="3"/>
  <c r="I823" i="3"/>
  <c r="H823" i="3"/>
  <c r="J773" i="8"/>
  <c r="K773" i="8"/>
  <c r="F575" i="3"/>
  <c r="H575" i="3"/>
  <c r="K575" i="3"/>
  <c r="J575" i="3"/>
  <c r="I575" i="3"/>
  <c r="J843" i="8"/>
  <c r="K843" i="8"/>
  <c r="K990" i="8"/>
  <c r="J990" i="8"/>
  <c r="H706" i="3"/>
  <c r="J706" i="3"/>
  <c r="I706" i="3"/>
  <c r="F706" i="3"/>
  <c r="K706" i="3"/>
  <c r="J820" i="3"/>
  <c r="H820" i="3"/>
  <c r="I820" i="3"/>
  <c r="K820" i="3"/>
  <c r="F820" i="3"/>
  <c r="K890" i="8"/>
  <c r="J890" i="8"/>
  <c r="J918" i="8"/>
  <c r="K918" i="8"/>
  <c r="H814" i="3"/>
  <c r="K814" i="3"/>
  <c r="F814" i="3"/>
  <c r="J814" i="3"/>
  <c r="I814" i="3"/>
  <c r="I379" i="3"/>
  <c r="J379" i="3"/>
  <c r="H379" i="3"/>
  <c r="F379" i="3"/>
  <c r="K379" i="3"/>
  <c r="J266" i="3"/>
  <c r="F266" i="3"/>
  <c r="I266" i="3"/>
  <c r="K266" i="3"/>
  <c r="H266" i="3"/>
  <c r="F387" i="3"/>
  <c r="I387" i="3"/>
  <c r="K387" i="3"/>
  <c r="H387" i="3"/>
  <c r="J387" i="3"/>
  <c r="K450" i="3"/>
  <c r="J450" i="3"/>
  <c r="F450" i="3"/>
  <c r="H450" i="3"/>
  <c r="I450" i="3"/>
  <c r="K319" i="3"/>
  <c r="F319" i="3"/>
  <c r="H319" i="3"/>
  <c r="J319" i="3"/>
  <c r="I319" i="3"/>
  <c r="K281" i="3"/>
  <c r="F281" i="3"/>
  <c r="H281" i="3"/>
  <c r="I281" i="3"/>
  <c r="J281" i="3"/>
  <c r="H269" i="3"/>
  <c r="F269" i="3"/>
  <c r="J269" i="3"/>
  <c r="K269" i="3"/>
  <c r="I269" i="3"/>
  <c r="H298" i="3"/>
  <c r="F298" i="3"/>
  <c r="I298" i="3"/>
  <c r="K298" i="3"/>
  <c r="J298" i="3"/>
  <c r="H328" i="3"/>
  <c r="J328" i="3"/>
  <c r="F328" i="3"/>
  <c r="K328" i="3"/>
  <c r="I328" i="3"/>
  <c r="J350" i="3"/>
  <c r="F350" i="3"/>
  <c r="I350" i="3"/>
  <c r="H350" i="3"/>
  <c r="K350" i="3"/>
  <c r="J391" i="3"/>
  <c r="I391" i="3"/>
  <c r="K391" i="3"/>
  <c r="H391" i="3"/>
  <c r="F391" i="3"/>
  <c r="H461" i="3"/>
  <c r="F461" i="3"/>
  <c r="I461" i="3"/>
  <c r="J461" i="3"/>
  <c r="K461" i="3"/>
  <c r="K433" i="3"/>
  <c r="I433" i="3"/>
  <c r="J433" i="3"/>
  <c r="H433" i="3"/>
  <c r="F433" i="3"/>
  <c r="F853" i="3"/>
  <c r="K853" i="3"/>
  <c r="H853" i="3"/>
  <c r="J853" i="3"/>
  <c r="I853" i="3"/>
  <c r="J893" i="8"/>
  <c r="K893" i="8"/>
  <c r="J868" i="8"/>
  <c r="K868" i="8"/>
  <c r="K481" i="3"/>
  <c r="I481" i="3"/>
  <c r="J481" i="3"/>
  <c r="H481" i="3"/>
  <c r="F481" i="3"/>
  <c r="J994" i="8"/>
  <c r="K994" i="8"/>
  <c r="K831" i="8"/>
  <c r="J831" i="8"/>
  <c r="J604" i="3"/>
  <c r="I604" i="3"/>
  <c r="F604" i="3"/>
  <c r="K604" i="3"/>
  <c r="H604" i="3"/>
  <c r="K896" i="8"/>
  <c r="J896" i="8"/>
  <c r="I619" i="3"/>
  <c r="J619" i="3"/>
  <c r="K619" i="3"/>
  <c r="H619" i="3"/>
  <c r="F619" i="3"/>
  <c r="J801" i="8"/>
  <c r="K801" i="8"/>
  <c r="H615" i="3"/>
  <c r="F615" i="3"/>
  <c r="I615" i="3"/>
  <c r="K615" i="3"/>
  <c r="J615" i="3"/>
  <c r="F994" i="3"/>
  <c r="H994" i="3"/>
  <c r="K994" i="3"/>
  <c r="J994" i="3"/>
  <c r="I994" i="3"/>
  <c r="J857" i="8"/>
  <c r="K857" i="8"/>
  <c r="H465" i="3"/>
  <c r="F465" i="3"/>
  <c r="I465" i="3"/>
  <c r="K465" i="3"/>
  <c r="J465" i="3"/>
  <c r="I995" i="3"/>
  <c r="K995" i="3"/>
  <c r="J995" i="3"/>
  <c r="H995" i="3"/>
  <c r="F995" i="3"/>
  <c r="I617" i="3"/>
  <c r="F617" i="3"/>
  <c r="H617" i="3"/>
  <c r="J617" i="3"/>
  <c r="K617" i="3"/>
  <c r="I640" i="3"/>
  <c r="H640" i="3"/>
  <c r="K640" i="3"/>
  <c r="F640" i="3"/>
  <c r="J640" i="3"/>
  <c r="J710" i="8"/>
  <c r="K710" i="8"/>
  <c r="J580" i="3"/>
  <c r="I580" i="3"/>
  <c r="K580" i="3"/>
  <c r="F580" i="3"/>
  <c r="H580" i="3"/>
  <c r="K500" i="3"/>
  <c r="J500" i="3"/>
  <c r="H500" i="3"/>
  <c r="I500" i="3"/>
  <c r="F500" i="3"/>
  <c r="F513" i="3"/>
  <c r="K513" i="3"/>
  <c r="I513" i="3"/>
  <c r="H513" i="3"/>
  <c r="J513" i="3"/>
  <c r="I242" i="3"/>
  <c r="F242" i="3"/>
  <c r="K242" i="3"/>
  <c r="J242" i="3"/>
  <c r="H242" i="3"/>
  <c r="I336" i="3"/>
  <c r="H336" i="3"/>
  <c r="K336" i="3"/>
  <c r="F336" i="3"/>
  <c r="J336" i="3"/>
  <c r="H458" i="3"/>
  <c r="I458" i="3"/>
  <c r="F458" i="3"/>
  <c r="J458" i="3"/>
  <c r="K458" i="3"/>
  <c r="J439" i="3"/>
  <c r="K439" i="3"/>
  <c r="I439" i="3"/>
  <c r="F439" i="3"/>
  <c r="H439" i="3"/>
  <c r="I460" i="3"/>
  <c r="H460" i="3"/>
  <c r="J460" i="3"/>
  <c r="F460" i="3"/>
  <c r="K460" i="3"/>
  <c r="I371" i="3"/>
  <c r="F371" i="3"/>
  <c r="H371" i="3"/>
  <c r="J371" i="3"/>
  <c r="K371" i="3"/>
  <c r="J411" i="3"/>
  <c r="I411" i="3"/>
  <c r="F411" i="3"/>
  <c r="H411" i="3"/>
  <c r="K411" i="3"/>
  <c r="F286" i="3"/>
  <c r="J286" i="3"/>
  <c r="K286" i="3"/>
  <c r="I286" i="3"/>
  <c r="H286" i="3"/>
  <c r="H420" i="3"/>
  <c r="I420" i="3"/>
  <c r="J420" i="3"/>
  <c r="K420" i="3"/>
  <c r="F420" i="3"/>
  <c r="I296" i="3"/>
  <c r="K296" i="3"/>
  <c r="H296" i="3"/>
  <c r="F296" i="3"/>
  <c r="J296" i="3"/>
  <c r="H250" i="3"/>
  <c r="I250" i="3"/>
  <c r="K250" i="3"/>
  <c r="J250" i="3"/>
  <c r="F250" i="3"/>
  <c r="F430" i="3"/>
  <c r="J430" i="3"/>
  <c r="H430" i="3"/>
  <c r="I430" i="3"/>
  <c r="K430" i="3"/>
  <c r="H301" i="3"/>
  <c r="F301" i="3"/>
  <c r="K301" i="3"/>
  <c r="J301" i="3"/>
  <c r="I301" i="3"/>
  <c r="I302" i="3"/>
  <c r="F302" i="3"/>
  <c r="J302" i="3"/>
  <c r="K302" i="3"/>
  <c r="H302" i="3"/>
  <c r="J832" i="3"/>
  <c r="K832" i="3"/>
  <c r="I832" i="3"/>
  <c r="H832" i="3"/>
  <c r="F832" i="3"/>
  <c r="K839" i="8"/>
  <c r="J839" i="8"/>
  <c r="K877" i="8"/>
  <c r="J877" i="8"/>
  <c r="I499" i="3"/>
  <c r="F499" i="3"/>
  <c r="H499" i="3"/>
  <c r="J499" i="3"/>
  <c r="K499" i="3"/>
  <c r="I710" i="3"/>
  <c r="H710" i="3"/>
  <c r="F710" i="3"/>
  <c r="J710" i="3"/>
  <c r="K710" i="3"/>
  <c r="I771" i="3"/>
  <c r="K771" i="3"/>
  <c r="F771" i="3"/>
  <c r="H771" i="3"/>
  <c r="J771" i="3"/>
  <c r="H925" i="3"/>
  <c r="I925" i="3"/>
  <c r="F925" i="3"/>
  <c r="K925" i="3"/>
  <c r="J925" i="3"/>
  <c r="K858" i="8"/>
  <c r="J858" i="8"/>
  <c r="H543" i="3"/>
  <c r="I543" i="3"/>
  <c r="F543" i="3"/>
  <c r="J543" i="3"/>
  <c r="K543" i="3"/>
  <c r="K749" i="8"/>
  <c r="J749" i="8"/>
  <c r="K589" i="3"/>
  <c r="F589" i="3"/>
  <c r="H589" i="3"/>
  <c r="I589" i="3"/>
  <c r="J589" i="3"/>
  <c r="K924" i="8"/>
  <c r="J924" i="8"/>
  <c r="J848" i="8"/>
  <c r="K848" i="8"/>
  <c r="F847" i="3"/>
  <c r="H847" i="3"/>
  <c r="J847" i="3"/>
  <c r="K847" i="3"/>
  <c r="I847" i="3"/>
  <c r="I906" i="3"/>
  <c r="J906" i="3"/>
  <c r="F906" i="3"/>
  <c r="H906" i="3"/>
  <c r="K906" i="3"/>
  <c r="H472" i="3"/>
  <c r="J472" i="3"/>
  <c r="F472" i="3"/>
  <c r="I472" i="3"/>
  <c r="K472" i="3"/>
  <c r="K972" i="8"/>
  <c r="J972" i="8"/>
  <c r="K818" i="8"/>
  <c r="J818" i="8"/>
  <c r="J937" i="8"/>
  <c r="K937" i="8"/>
  <c r="H950" i="3"/>
  <c r="J950" i="3"/>
  <c r="F950" i="3"/>
  <c r="K950" i="3"/>
  <c r="I950" i="3"/>
  <c r="J928" i="8"/>
  <c r="K928" i="8"/>
  <c r="H498" i="3"/>
  <c r="F498" i="3"/>
  <c r="J498" i="3"/>
  <c r="I498" i="3"/>
  <c r="K498" i="3"/>
  <c r="J936" i="8"/>
  <c r="K936" i="8"/>
  <c r="K761" i="8"/>
  <c r="J761" i="8"/>
  <c r="J782" i="8"/>
  <c r="K782" i="8"/>
  <c r="F846" i="3"/>
  <c r="J846" i="3"/>
  <c r="K846" i="3"/>
  <c r="H846" i="3"/>
  <c r="I846" i="3"/>
  <c r="J727" i="8"/>
  <c r="K727" i="8"/>
  <c r="F727" i="3"/>
  <c r="H727" i="3"/>
  <c r="I727" i="3"/>
  <c r="K727" i="3"/>
  <c r="J727" i="3"/>
  <c r="J930" i="8"/>
  <c r="K930" i="8"/>
  <c r="K986" i="3"/>
  <c r="J986" i="3"/>
  <c r="F986" i="3"/>
  <c r="I986" i="3"/>
  <c r="H986" i="3"/>
  <c r="K941" i="8"/>
  <c r="J941" i="8"/>
  <c r="K738" i="3"/>
  <c r="F738" i="3"/>
  <c r="I738" i="3"/>
  <c r="J738" i="3"/>
  <c r="H738" i="3"/>
  <c r="K939" i="8"/>
  <c r="J939" i="8"/>
  <c r="H948" i="3"/>
  <c r="I948" i="3"/>
  <c r="J948" i="3"/>
  <c r="K948" i="3"/>
  <c r="F948" i="3"/>
  <c r="I504" i="3"/>
  <c r="J504" i="3"/>
  <c r="F504" i="3"/>
  <c r="H504" i="3"/>
  <c r="K504" i="3"/>
  <c r="K744" i="3"/>
  <c r="H744" i="3"/>
  <c r="J744" i="3"/>
  <c r="F744" i="3"/>
  <c r="I744" i="3"/>
  <c r="I555" i="3"/>
  <c r="F555" i="3"/>
  <c r="H555" i="3"/>
  <c r="J555" i="3"/>
  <c r="K555" i="3"/>
  <c r="J957" i="8"/>
  <c r="K957" i="8"/>
  <c r="I892" i="3"/>
  <c r="J892" i="3"/>
  <c r="H892" i="3"/>
  <c r="K892" i="3"/>
  <c r="F892" i="3"/>
  <c r="K794" i="8"/>
  <c r="J794" i="8"/>
  <c r="J423" i="3"/>
  <c r="F423" i="3"/>
  <c r="H423" i="3"/>
  <c r="I423" i="3"/>
  <c r="K423" i="3"/>
  <c r="H553" i="3"/>
  <c r="I553" i="3"/>
  <c r="K553" i="3"/>
  <c r="F553" i="3"/>
  <c r="J553" i="3"/>
  <c r="J919" i="8"/>
  <c r="K919" i="8"/>
  <c r="I650" i="3"/>
  <c r="H650" i="3"/>
  <c r="K650" i="3"/>
  <c r="J650" i="3"/>
  <c r="F650" i="3"/>
  <c r="I965" i="3"/>
  <c r="H965" i="3"/>
  <c r="F965" i="3"/>
  <c r="J965" i="3"/>
  <c r="K965" i="3"/>
  <c r="F990" i="3"/>
  <c r="I990" i="3"/>
  <c r="K990" i="3"/>
  <c r="J990" i="3"/>
  <c r="H990" i="3"/>
  <c r="H967" i="3"/>
  <c r="I967" i="3"/>
  <c r="F967" i="3"/>
  <c r="K967" i="3"/>
  <c r="J967" i="3"/>
  <c r="K830" i="3"/>
  <c r="F830" i="3"/>
  <c r="H830" i="3"/>
  <c r="J830" i="3"/>
  <c r="I830" i="3"/>
  <c r="K728" i="8"/>
  <c r="J728" i="8"/>
  <c r="J916" i="8"/>
  <c r="K916" i="8"/>
  <c r="K716" i="3"/>
  <c r="I716" i="3"/>
  <c r="H716" i="3"/>
  <c r="J716" i="3"/>
  <c r="F716" i="3"/>
  <c r="J691" i="8"/>
  <c r="K691" i="8"/>
  <c r="K859" i="8"/>
  <c r="J859" i="8"/>
  <c r="H631" i="3"/>
  <c r="K631" i="3"/>
  <c r="F631" i="3"/>
  <c r="J631" i="3"/>
  <c r="I631" i="3"/>
  <c r="F528" i="3"/>
  <c r="K528" i="3"/>
  <c r="I528" i="3"/>
  <c r="J528" i="3"/>
  <c r="H528" i="3"/>
  <c r="J792" i="8"/>
  <c r="K792" i="8"/>
  <c r="F902" i="3"/>
  <c r="I902" i="3"/>
  <c r="J902" i="3"/>
  <c r="H902" i="3"/>
  <c r="K902" i="3"/>
  <c r="K799" i="3"/>
  <c r="H799" i="3"/>
  <c r="I799" i="3"/>
  <c r="F799" i="3"/>
  <c r="J799" i="3"/>
  <c r="F636" i="3"/>
  <c r="J636" i="3"/>
  <c r="K636" i="3"/>
  <c r="H636" i="3"/>
  <c r="I636" i="3"/>
  <c r="F674" i="3"/>
  <c r="H674" i="3"/>
  <c r="J674" i="3"/>
  <c r="I674" i="3"/>
  <c r="K674" i="3"/>
  <c r="H519" i="3"/>
  <c r="I519" i="3"/>
  <c r="J519" i="3"/>
  <c r="F519" i="3"/>
  <c r="K519" i="3"/>
  <c r="H928" i="3"/>
  <c r="J928" i="3"/>
  <c r="K928" i="3"/>
  <c r="F928" i="3"/>
  <c r="I928" i="3"/>
  <c r="J811" i="3"/>
  <c r="F811" i="3"/>
  <c r="I811" i="3"/>
  <c r="K811" i="3"/>
  <c r="H811" i="3"/>
  <c r="K847" i="8"/>
  <c r="J847" i="8"/>
  <c r="J874" i="8"/>
  <c r="K874" i="8"/>
  <c r="J718" i="8"/>
  <c r="K718" i="8"/>
  <c r="F896" i="3"/>
  <c r="J896" i="3"/>
  <c r="H896" i="3"/>
  <c r="K896" i="3"/>
  <c r="I896" i="3"/>
  <c r="F741" i="3"/>
  <c r="K741" i="3"/>
  <c r="J741" i="3"/>
  <c r="H741" i="3"/>
  <c r="I741" i="3"/>
  <c r="J895" i="8"/>
  <c r="K895" i="8"/>
  <c r="K904" i="8"/>
  <c r="J904" i="8"/>
  <c r="F932" i="3"/>
  <c r="J932" i="3"/>
  <c r="K932" i="3"/>
  <c r="I932" i="3"/>
  <c r="H932" i="3"/>
  <c r="F836" i="3"/>
  <c r="H836" i="3"/>
  <c r="I836" i="3"/>
  <c r="K836" i="3"/>
  <c r="J836" i="3"/>
  <c r="K493" i="3"/>
  <c r="J493" i="3"/>
  <c r="I493" i="3"/>
  <c r="F493" i="3"/>
  <c r="H493" i="3"/>
  <c r="K683" i="3"/>
  <c r="I683" i="3"/>
  <c r="F683" i="3"/>
  <c r="J683" i="3"/>
  <c r="H683" i="3"/>
  <c r="J951" i="8"/>
  <c r="K951" i="8"/>
  <c r="H761" i="3"/>
  <c r="K761" i="3"/>
  <c r="F761" i="3"/>
  <c r="J761" i="3"/>
  <c r="I761" i="3"/>
  <c r="J745" i="8"/>
  <c r="K745" i="8"/>
  <c r="H611" i="3"/>
  <c r="K611" i="3"/>
  <c r="I611" i="3"/>
  <c r="F611" i="3"/>
  <c r="J611" i="3"/>
  <c r="J737" i="8"/>
  <c r="K737" i="8"/>
  <c r="I680" i="3"/>
  <c r="K680" i="3"/>
  <c r="F680" i="3"/>
  <c r="H680" i="3"/>
  <c r="J680" i="3"/>
  <c r="J568" i="3"/>
  <c r="K568" i="3"/>
  <c r="I568" i="3"/>
  <c r="F568" i="3"/>
  <c r="H568" i="3"/>
  <c r="I659" i="3"/>
  <c r="K659" i="3"/>
  <c r="F659" i="3"/>
  <c r="H659" i="3"/>
  <c r="J659" i="3"/>
  <c r="K784" i="8"/>
  <c r="J784" i="8"/>
  <c r="K887" i="8"/>
  <c r="J887" i="8"/>
  <c r="K840" i="8"/>
  <c r="J840" i="8"/>
  <c r="I735" i="3"/>
  <c r="J735" i="3"/>
  <c r="H735" i="3"/>
  <c r="K735" i="3"/>
  <c r="F735" i="3"/>
  <c r="K724" i="8"/>
  <c r="J724" i="8"/>
  <c r="I824" i="3"/>
  <c r="H824" i="3"/>
  <c r="K824" i="3"/>
  <c r="F824" i="3"/>
  <c r="J824" i="3"/>
  <c r="I249" i="3"/>
  <c r="K249" i="3"/>
  <c r="J249" i="3"/>
  <c r="F249" i="3"/>
  <c r="H249" i="3"/>
  <c r="K913" i="8"/>
  <c r="J913" i="8"/>
  <c r="J881" i="8"/>
  <c r="K881" i="8"/>
  <c r="J987" i="8"/>
  <c r="K987" i="8"/>
  <c r="J985" i="8"/>
  <c r="K985" i="8"/>
  <c r="J818" i="3"/>
  <c r="I818" i="3"/>
  <c r="F818" i="3"/>
  <c r="K818" i="3"/>
  <c r="H818" i="3"/>
  <c r="F977" i="3"/>
  <c r="J977" i="3"/>
  <c r="K977" i="3"/>
  <c r="H977" i="3"/>
  <c r="I977" i="3"/>
  <c r="J730" i="8"/>
  <c r="K730" i="8"/>
  <c r="K708" i="8"/>
  <c r="J708" i="8"/>
  <c r="K992" i="8"/>
  <c r="J992" i="8"/>
  <c r="J739" i="8"/>
  <c r="K739" i="8"/>
  <c r="K911" i="8"/>
  <c r="J911" i="8"/>
  <c r="F971" i="3"/>
  <c r="H971" i="3"/>
  <c r="J971" i="3"/>
  <c r="K971" i="3"/>
  <c r="I971" i="3"/>
  <c r="F525" i="3"/>
  <c r="K525" i="3"/>
  <c r="I525" i="3"/>
  <c r="H525" i="3"/>
  <c r="J525" i="3"/>
  <c r="H813" i="3"/>
  <c r="F813" i="3"/>
  <c r="I813" i="3"/>
  <c r="K813" i="3"/>
  <c r="J813" i="3"/>
  <c r="I835" i="3"/>
  <c r="H835" i="3"/>
  <c r="J835" i="3"/>
  <c r="K835" i="3"/>
  <c r="F835" i="3"/>
  <c r="K830" i="8"/>
  <c r="J830" i="8"/>
  <c r="J824" i="8"/>
  <c r="K824" i="8"/>
  <c r="J544" i="3"/>
  <c r="I544" i="3"/>
  <c r="F544" i="3"/>
  <c r="K544" i="3"/>
  <c r="H544" i="3"/>
  <c r="J925" i="8"/>
  <c r="K925" i="8"/>
  <c r="J888" i="8"/>
  <c r="K888" i="8"/>
  <c r="J935" i="8"/>
  <c r="K935" i="8"/>
  <c r="K703" i="8"/>
  <c r="J703" i="8"/>
  <c r="F935" i="3"/>
  <c r="H935" i="3"/>
  <c r="J935" i="3"/>
  <c r="I935" i="3"/>
  <c r="K935" i="3"/>
  <c r="K875" i="8"/>
  <c r="J875" i="8"/>
  <c r="I921" i="3"/>
  <c r="K921" i="3"/>
  <c r="H921" i="3"/>
  <c r="J921" i="3"/>
  <c r="F921" i="3"/>
  <c r="J569" i="3"/>
  <c r="F569" i="3"/>
  <c r="I569" i="3"/>
  <c r="K569" i="3"/>
  <c r="H569" i="3"/>
  <c r="J915" i="3"/>
  <c r="I915" i="3"/>
  <c r="F915" i="3"/>
  <c r="H915" i="3"/>
  <c r="K915" i="3"/>
  <c r="H529" i="3"/>
  <c r="K529" i="3"/>
  <c r="I529" i="3"/>
  <c r="J529" i="3"/>
  <c r="F529" i="3"/>
  <c r="I869" i="3"/>
  <c r="K869" i="3"/>
  <c r="F869" i="3"/>
  <c r="H869" i="3"/>
  <c r="J869" i="3"/>
  <c r="K897" i="3"/>
  <c r="F897" i="3"/>
  <c r="H897" i="3"/>
  <c r="I897" i="3"/>
  <c r="J897" i="3"/>
  <c r="I856" i="3"/>
  <c r="J856" i="3"/>
  <c r="H856" i="3"/>
  <c r="F856" i="3"/>
  <c r="K856" i="3"/>
  <c r="H851" i="3"/>
  <c r="I851" i="3"/>
  <c r="J851" i="3"/>
  <c r="F851" i="3"/>
  <c r="K851" i="3"/>
  <c r="H789" i="3"/>
  <c r="I789" i="3"/>
  <c r="K789" i="3"/>
  <c r="J789" i="3"/>
  <c r="F789" i="3"/>
  <c r="K878" i="8"/>
  <c r="J878" i="8"/>
  <c r="F570" i="3"/>
  <c r="H570" i="3"/>
  <c r="I570" i="3"/>
  <c r="J570" i="3"/>
  <c r="K570" i="3"/>
  <c r="K907" i="8"/>
  <c r="J907" i="8"/>
  <c r="H622" i="3"/>
  <c r="J622" i="3"/>
  <c r="I622" i="3"/>
  <c r="F622" i="3"/>
  <c r="K622" i="3"/>
  <c r="H944" i="3"/>
  <c r="F944" i="3"/>
  <c r="I944" i="3"/>
  <c r="J944" i="3"/>
  <c r="K944" i="3"/>
  <c r="H864" i="3"/>
  <c r="F864" i="3"/>
  <c r="I864" i="3"/>
  <c r="K864" i="3"/>
  <c r="J864" i="3"/>
  <c r="O993" i="2"/>
  <c r="N993" i="2"/>
  <c r="H999" i="3"/>
  <c r="F999" i="3"/>
  <c r="K999" i="3"/>
  <c r="J999" i="3"/>
  <c r="I999" i="3"/>
  <c r="H537" i="3"/>
  <c r="K537" i="3"/>
  <c r="J537" i="3"/>
  <c r="I537" i="3"/>
  <c r="F537" i="3"/>
  <c r="K940" i="8"/>
  <c r="J940" i="8"/>
  <c r="J756" i="8"/>
  <c r="K756" i="8"/>
  <c r="J956" i="3"/>
  <c r="H956" i="3"/>
  <c r="K956" i="3"/>
  <c r="I956" i="3"/>
  <c r="F956" i="3"/>
  <c r="J904" i="3"/>
  <c r="K904" i="3"/>
  <c r="F904" i="3"/>
  <c r="H904" i="3"/>
  <c r="I904" i="3"/>
  <c r="J841" i="3"/>
  <c r="H841" i="3"/>
  <c r="K841" i="3"/>
  <c r="I841" i="3"/>
  <c r="F841" i="3"/>
  <c r="K763" i="8"/>
  <c r="J763" i="8"/>
  <c r="J953" i="8"/>
  <c r="K953" i="8"/>
  <c r="F552" i="3"/>
  <c r="H552" i="3"/>
  <c r="I552" i="3"/>
  <c r="K552" i="3"/>
  <c r="J552" i="3"/>
  <c r="O994" i="2"/>
  <c r="K1000" i="3"/>
  <c r="F1000" i="3"/>
  <c r="J1000" i="3"/>
  <c r="H1000" i="3"/>
  <c r="N994" i="2"/>
  <c r="I1000" i="3"/>
  <c r="K910" i="3"/>
  <c r="H910" i="3"/>
  <c r="I910" i="3"/>
  <c r="J910" i="3"/>
  <c r="F910" i="3"/>
  <c r="J795" i="8"/>
  <c r="K795" i="8"/>
  <c r="K983" i="3"/>
  <c r="I983" i="3"/>
  <c r="F983" i="3"/>
  <c r="J983" i="3"/>
  <c r="H983" i="3"/>
  <c r="J767" i="3"/>
  <c r="I767" i="3"/>
  <c r="K767" i="3"/>
  <c r="H767" i="3"/>
  <c r="F767" i="3"/>
  <c r="J732" i="3"/>
  <c r="H732" i="3"/>
  <c r="F732" i="3"/>
  <c r="I732" i="3"/>
  <c r="K732" i="3"/>
  <c r="J755" i="8"/>
  <c r="K755" i="8"/>
  <c r="J629" i="3"/>
  <c r="H629" i="3"/>
  <c r="K629" i="3"/>
  <c r="F629" i="3"/>
  <c r="I629" i="3"/>
  <c r="J477" i="3"/>
  <c r="H477" i="3"/>
  <c r="K477" i="3"/>
  <c r="I477" i="3"/>
  <c r="F477" i="3"/>
  <c r="F541" i="3"/>
  <c r="I541" i="3"/>
  <c r="K541" i="3"/>
  <c r="J541" i="3"/>
  <c r="H541" i="3"/>
  <c r="K701" i="3"/>
  <c r="F701" i="3"/>
  <c r="J701" i="3"/>
  <c r="H701" i="3"/>
  <c r="I701" i="3"/>
  <c r="H837" i="3"/>
  <c r="I837" i="3"/>
  <c r="F837" i="3"/>
  <c r="J837" i="3"/>
  <c r="K837" i="3"/>
  <c r="H723" i="3"/>
  <c r="F723" i="3"/>
  <c r="K723" i="3"/>
  <c r="J723" i="3"/>
  <c r="I723" i="3"/>
  <c r="K846" i="8"/>
  <c r="J846" i="8"/>
  <c r="J469" i="3"/>
  <c r="H469" i="3"/>
  <c r="K469" i="3"/>
  <c r="F469" i="3"/>
  <c r="I469" i="3"/>
  <c r="I923" i="3"/>
  <c r="F923" i="3"/>
  <c r="J923" i="3"/>
  <c r="K923" i="3"/>
  <c r="H923" i="3"/>
  <c r="F684" i="3"/>
  <c r="I684" i="3"/>
  <c r="J684" i="3"/>
  <c r="H684" i="3"/>
  <c r="K684" i="3"/>
  <c r="J777" i="8"/>
  <c r="K777" i="8"/>
  <c r="K546" i="3"/>
  <c r="I546" i="3"/>
  <c r="J546" i="3"/>
  <c r="H546" i="3"/>
  <c r="F546" i="3"/>
  <c r="K845" i="3"/>
  <c r="J845" i="3"/>
  <c r="I845" i="3"/>
  <c r="F845" i="3"/>
  <c r="H845" i="3"/>
  <c r="I883" i="3"/>
  <c r="K883" i="3"/>
  <c r="H883" i="3"/>
  <c r="F883" i="3"/>
  <c r="J883" i="3"/>
  <c r="K758" i="3"/>
  <c r="I758" i="3"/>
  <c r="H758" i="3"/>
  <c r="F758" i="3"/>
  <c r="J758" i="3"/>
  <c r="K953" i="3"/>
  <c r="J953" i="3"/>
  <c r="I953" i="3"/>
  <c r="H953" i="3"/>
  <c r="F953" i="3"/>
  <c r="H739" i="3"/>
  <c r="K739" i="3"/>
  <c r="J739" i="3"/>
  <c r="F739" i="3"/>
  <c r="I739" i="3"/>
  <c r="F605" i="3"/>
  <c r="K605" i="3"/>
  <c r="H605" i="3"/>
  <c r="J605" i="3"/>
  <c r="I605" i="3"/>
  <c r="F861" i="3"/>
  <c r="K861" i="3"/>
  <c r="I861" i="3"/>
  <c r="J861" i="3"/>
  <c r="H861" i="3"/>
  <c r="J758" i="8"/>
  <c r="K758" i="8"/>
  <c r="I840" i="3"/>
  <c r="H840" i="3"/>
  <c r="K840" i="3"/>
  <c r="J840" i="3"/>
  <c r="F840" i="3"/>
  <c r="K751" i="8"/>
  <c r="J751" i="8"/>
  <c r="J760" i="3"/>
  <c r="I760" i="3"/>
  <c r="H760" i="3"/>
  <c r="F760" i="3"/>
  <c r="K760" i="3"/>
  <c r="J873" i="8"/>
  <c r="K873" i="8"/>
  <c r="J892" i="8"/>
  <c r="K892" i="8"/>
  <c r="I737" i="3"/>
  <c r="K737" i="3"/>
  <c r="F737" i="3"/>
  <c r="J737" i="3"/>
  <c r="H737" i="3"/>
  <c r="K954" i="8"/>
  <c r="J954" i="8"/>
  <c r="K780" i="3"/>
  <c r="J780" i="3"/>
  <c r="I780" i="3"/>
  <c r="F780" i="3"/>
  <c r="H780" i="3"/>
  <c r="H922" i="3"/>
  <c r="K922" i="3"/>
  <c r="F922" i="3"/>
  <c r="I922" i="3"/>
  <c r="J922" i="3"/>
  <c r="F573" i="3"/>
  <c r="H573" i="3"/>
  <c r="K573" i="3"/>
  <c r="I573" i="3"/>
  <c r="J573" i="3"/>
  <c r="F251" i="3"/>
  <c r="H251" i="3"/>
  <c r="K251" i="3"/>
  <c r="J251" i="3"/>
  <c r="I251" i="3"/>
  <c r="K790" i="8"/>
  <c r="J790" i="8"/>
  <c r="K813" i="8"/>
  <c r="J813" i="8"/>
  <c r="J776" i="8"/>
  <c r="K776" i="8"/>
  <c r="I641" i="3"/>
  <c r="J641" i="3"/>
  <c r="K641" i="3"/>
  <c r="H641" i="3"/>
  <c r="F641" i="3"/>
  <c r="K973" i="8"/>
  <c r="J973" i="8"/>
  <c r="J726" i="8"/>
  <c r="K726" i="8"/>
  <c r="K998" i="3"/>
  <c r="F998" i="3"/>
  <c r="J998" i="3"/>
  <c r="H998" i="3"/>
  <c r="I998" i="3"/>
  <c r="J949" i="8"/>
  <c r="K949" i="8"/>
  <c r="K800" i="3"/>
  <c r="J800" i="3"/>
  <c r="I800" i="3"/>
  <c r="H800" i="3"/>
  <c r="F800" i="3"/>
  <c r="H936" i="3"/>
  <c r="K936" i="3"/>
  <c r="I936" i="3"/>
  <c r="F936" i="3"/>
  <c r="J936" i="3"/>
  <c r="I804" i="3"/>
  <c r="J804" i="3"/>
  <c r="F804" i="3"/>
  <c r="H804" i="3"/>
  <c r="K804" i="3"/>
  <c r="H503" i="3"/>
  <c r="I503" i="3"/>
  <c r="J503" i="3"/>
  <c r="K503" i="3"/>
  <c r="F503" i="3"/>
  <c r="J771" i="8"/>
  <c r="K771" i="8"/>
  <c r="H538" i="3"/>
  <c r="J538" i="3"/>
  <c r="F538" i="3"/>
  <c r="K538" i="3"/>
  <c r="I538" i="3"/>
  <c r="K588" i="3"/>
  <c r="H588" i="3"/>
  <c r="I588" i="3"/>
  <c r="F588" i="3"/>
  <c r="J588" i="3"/>
  <c r="J940" i="3"/>
  <c r="F940" i="3"/>
  <c r="H940" i="3"/>
  <c r="K940" i="3"/>
  <c r="I940" i="3"/>
  <c r="I849" i="3"/>
  <c r="K849" i="3"/>
  <c r="H849" i="3"/>
  <c r="F849" i="3"/>
  <c r="J849" i="3"/>
  <c r="J671" i="3"/>
  <c r="H671" i="3"/>
  <c r="F671" i="3"/>
  <c r="K671" i="3"/>
  <c r="I671" i="3"/>
  <c r="J989" i="3"/>
  <c r="H989" i="3"/>
  <c r="K989" i="3"/>
  <c r="F989" i="3"/>
  <c r="I989" i="3"/>
  <c r="K769" i="8"/>
  <c r="J769" i="8"/>
  <c r="J996" i="8"/>
  <c r="K996" i="8"/>
  <c r="I547" i="3"/>
  <c r="K547" i="3"/>
  <c r="F547" i="3"/>
  <c r="J547" i="3"/>
  <c r="H547" i="3"/>
  <c r="J864" i="8"/>
  <c r="K864" i="8"/>
  <c r="K997" i="8"/>
  <c r="J997" i="8"/>
  <c r="J646" i="3"/>
  <c r="I646" i="3"/>
  <c r="K646" i="3"/>
  <c r="F646" i="3"/>
  <c r="H646" i="3"/>
  <c r="J750" i="8"/>
  <c r="K750" i="8"/>
  <c r="I630" i="3"/>
  <c r="F630" i="3"/>
  <c r="K630" i="3"/>
  <c r="J630" i="3"/>
  <c r="H630" i="3"/>
  <c r="K899" i="8"/>
  <c r="J899" i="8"/>
  <c r="K741" i="8"/>
  <c r="J741" i="8"/>
  <c r="I886" i="3"/>
  <c r="H886" i="3"/>
  <c r="K886" i="3"/>
  <c r="F886" i="3"/>
  <c r="J886" i="3"/>
  <c r="J800" i="8"/>
  <c r="K800" i="8"/>
  <c r="J854" i="8"/>
  <c r="K854" i="8"/>
  <c r="I703" i="3"/>
  <c r="J703" i="3"/>
  <c r="F703" i="3"/>
  <c r="K703" i="3"/>
  <c r="H703" i="3"/>
  <c r="H527" i="3"/>
  <c r="K527" i="3"/>
  <c r="F527" i="3"/>
  <c r="I527" i="3"/>
  <c r="J527" i="3"/>
  <c r="J806" i="8"/>
  <c r="K806" i="8"/>
  <c r="F773" i="3"/>
  <c r="H773" i="3"/>
  <c r="J773" i="3"/>
  <c r="I773" i="3"/>
  <c r="K773" i="3"/>
  <c r="F933" i="3"/>
  <c r="I933" i="3"/>
  <c r="H933" i="3"/>
  <c r="J933" i="3"/>
  <c r="K933" i="3"/>
  <c r="J752" i="8"/>
  <c r="K752" i="8"/>
  <c r="J938" i="3"/>
  <c r="I938" i="3"/>
  <c r="H938" i="3"/>
  <c r="K938" i="3"/>
  <c r="F938" i="3"/>
  <c r="K993" i="8"/>
  <c r="J993" i="8"/>
  <c r="F557" i="3"/>
  <c r="H557" i="3"/>
  <c r="J557" i="3"/>
  <c r="K557" i="3"/>
  <c r="I557" i="3"/>
  <c r="K780" i="8"/>
  <c r="J780" i="8"/>
  <c r="K1001" i="8"/>
  <c r="J1001" i="8"/>
  <c r="F981" i="3"/>
  <c r="H981" i="3"/>
  <c r="I981" i="3"/>
  <c r="K981" i="3"/>
  <c r="J981" i="3"/>
  <c r="F768" i="3"/>
  <c r="J768" i="3"/>
  <c r="H768" i="3"/>
  <c r="I768" i="3"/>
  <c r="K768" i="3"/>
  <c r="J731" i="8"/>
  <c r="K731" i="8"/>
  <c r="J909" i="3"/>
  <c r="H909" i="3"/>
  <c r="K909" i="3"/>
  <c r="I909" i="3"/>
  <c r="F909" i="3"/>
  <c r="J657" i="3"/>
  <c r="F657" i="3"/>
  <c r="I657" i="3"/>
  <c r="K657" i="3"/>
  <c r="H657" i="3"/>
  <c r="F749" i="3"/>
  <c r="H749" i="3"/>
  <c r="J749" i="3"/>
  <c r="I749" i="3"/>
  <c r="K749" i="3"/>
  <c r="K867" i="8"/>
  <c r="J867" i="8"/>
  <c r="K707" i="3"/>
  <c r="F707" i="3"/>
  <c r="J707" i="3"/>
  <c r="I707" i="3"/>
  <c r="H707" i="3"/>
  <c r="H565" i="3"/>
  <c r="F565" i="3"/>
  <c r="I565" i="3"/>
  <c r="J565" i="3"/>
  <c r="K565" i="3"/>
  <c r="J946" i="3"/>
  <c r="K946" i="3"/>
  <c r="F946" i="3"/>
  <c r="H946" i="3"/>
  <c r="I946" i="3"/>
  <c r="K512" i="3"/>
  <c r="J512" i="3"/>
  <c r="I512" i="3"/>
  <c r="F512" i="3"/>
  <c r="H512" i="3"/>
  <c r="I778" i="3"/>
  <c r="H778" i="3"/>
  <c r="K778" i="3"/>
  <c r="F778" i="3"/>
  <c r="J778" i="3"/>
  <c r="F966" i="3"/>
  <c r="H966" i="3"/>
  <c r="K966" i="3"/>
  <c r="J966" i="3"/>
  <c r="I966" i="3"/>
  <c r="K732" i="8"/>
  <c r="J732" i="8"/>
  <c r="K506" i="3"/>
  <c r="J506" i="3"/>
  <c r="F506" i="3"/>
  <c r="H506" i="3"/>
  <c r="I506" i="3"/>
  <c r="H696" i="3"/>
  <c r="J696" i="3"/>
  <c r="I696" i="3"/>
  <c r="F696" i="3"/>
  <c r="K696" i="3"/>
  <c r="I682" i="3"/>
  <c r="J682" i="3"/>
  <c r="K682" i="3"/>
  <c r="H682" i="3"/>
  <c r="F682" i="3"/>
  <c r="J534" i="3"/>
  <c r="F534" i="3"/>
  <c r="I534" i="3"/>
  <c r="K534" i="3"/>
  <c r="H534" i="3"/>
  <c r="H755" i="3"/>
  <c r="F755" i="3"/>
  <c r="J755" i="3"/>
  <c r="K755" i="3"/>
  <c r="I755" i="3"/>
  <c r="I618" i="3"/>
  <c r="J618" i="3"/>
  <c r="K618" i="3"/>
  <c r="F618" i="3"/>
  <c r="H618" i="3"/>
  <c r="F852" i="3"/>
  <c r="J852" i="3"/>
  <c r="I852" i="3"/>
  <c r="H852" i="3"/>
  <c r="K852" i="3"/>
  <c r="H873" i="3"/>
  <c r="J873" i="3"/>
  <c r="F873" i="3"/>
  <c r="K873" i="3"/>
  <c r="I873" i="3"/>
  <c r="K852" i="8"/>
  <c r="J852" i="8"/>
  <c r="J950" i="8"/>
  <c r="K950" i="8"/>
  <c r="J778" i="8"/>
  <c r="K778" i="8"/>
  <c r="J492" i="3"/>
  <c r="I492" i="3"/>
  <c r="H492" i="3"/>
  <c r="K492" i="3"/>
  <c r="F492" i="3"/>
  <c r="K421" i="3"/>
  <c r="J421" i="3"/>
  <c r="I421" i="3"/>
  <c r="F421" i="3"/>
  <c r="H421" i="3"/>
  <c r="I613" i="3"/>
  <c r="K613" i="3"/>
  <c r="H613" i="3"/>
  <c r="J613" i="3"/>
  <c r="F613" i="3"/>
  <c r="K784" i="3"/>
  <c r="J784" i="3"/>
  <c r="F784" i="3"/>
  <c r="I784" i="3"/>
  <c r="H784" i="3"/>
  <c r="F711" i="3"/>
  <c r="I711" i="3"/>
  <c r="H711" i="3"/>
  <c r="J711" i="3"/>
  <c r="K711" i="3"/>
  <c r="F610" i="3"/>
  <c r="I610" i="3"/>
  <c r="J610" i="3"/>
  <c r="K610" i="3"/>
  <c r="H610" i="3"/>
  <c r="K959" i="8"/>
  <c r="J959" i="8"/>
  <c r="I530" i="3"/>
  <c r="J530" i="3"/>
  <c r="H530" i="3"/>
  <c r="K530" i="3"/>
  <c r="F530" i="3"/>
  <c r="J581" i="3"/>
  <c r="H581" i="3"/>
  <c r="I581" i="3"/>
  <c r="F581" i="3"/>
  <c r="K581" i="3"/>
  <c r="K786" i="3"/>
  <c r="H786" i="3"/>
  <c r="J786" i="3"/>
  <c r="F786" i="3"/>
  <c r="I786" i="3"/>
  <c r="K998" i="8"/>
  <c r="J998" i="8"/>
  <c r="J853" i="8"/>
  <c r="K853" i="8"/>
  <c r="H505" i="3"/>
  <c r="I505" i="3"/>
  <c r="K505" i="3"/>
  <c r="J505" i="3"/>
  <c r="F505" i="3"/>
  <c r="K763" i="3"/>
  <c r="I763" i="3"/>
  <c r="H763" i="3"/>
  <c r="J763" i="3"/>
  <c r="F763" i="3"/>
  <c r="F535" i="3"/>
  <c r="K535" i="3"/>
  <c r="J535" i="3"/>
  <c r="H535" i="3"/>
  <c r="I535" i="3"/>
  <c r="J516" i="3"/>
  <c r="K516" i="3"/>
  <c r="H516" i="3"/>
  <c r="F516" i="3"/>
  <c r="I516" i="3"/>
  <c r="J753" i="8"/>
  <c r="K753" i="8"/>
  <c r="H486" i="3"/>
  <c r="J486" i="3"/>
  <c r="K486" i="3"/>
  <c r="I486" i="3"/>
  <c r="F486" i="3"/>
  <c r="K483" i="3"/>
  <c r="J483" i="3"/>
  <c r="F483" i="3"/>
  <c r="I483" i="3"/>
  <c r="H483" i="3"/>
  <c r="J822" i="8"/>
  <c r="K822" i="8"/>
  <c r="I662" i="3"/>
  <c r="F662" i="3"/>
  <c r="H662" i="3"/>
  <c r="J662" i="3"/>
  <c r="K662" i="3"/>
  <c r="F913" i="3"/>
  <c r="K913" i="3"/>
  <c r="H913" i="3"/>
  <c r="J913" i="3"/>
  <c r="I913" i="3"/>
  <c r="I798" i="3"/>
  <c r="K798" i="3"/>
  <c r="F798" i="3"/>
  <c r="H798" i="3"/>
  <c r="J798" i="3"/>
  <c r="K894" i="8"/>
  <c r="J894" i="8"/>
  <c r="J870" i="8"/>
  <c r="K870" i="8"/>
  <c r="H725" i="3"/>
  <c r="F725" i="3"/>
  <c r="J725" i="3"/>
  <c r="K725" i="3"/>
  <c r="I725" i="3"/>
  <c r="H863" i="3"/>
  <c r="K863" i="3"/>
  <c r="J863" i="3"/>
  <c r="F863" i="3"/>
  <c r="I863" i="3"/>
  <c r="K524" i="3"/>
  <c r="J524" i="3"/>
  <c r="H524" i="3"/>
  <c r="F524" i="3"/>
  <c r="I524" i="3"/>
  <c r="J729" i="3"/>
  <c r="K729" i="3"/>
  <c r="F729" i="3"/>
  <c r="I729" i="3"/>
  <c r="H729" i="3"/>
  <c r="K863" i="8"/>
  <c r="J863" i="8"/>
  <c r="J823" i="8"/>
  <c r="K823" i="8"/>
  <c r="J740" i="8"/>
  <c r="K740" i="8"/>
  <c r="H579" i="3"/>
  <c r="J579" i="3"/>
  <c r="K579" i="3"/>
  <c r="I579" i="3"/>
  <c r="F579" i="3"/>
  <c r="J759" i="8"/>
  <c r="K759" i="8"/>
  <c r="H759" i="3"/>
  <c r="J759" i="3"/>
  <c r="F759" i="3"/>
  <c r="I759" i="3"/>
  <c r="K759" i="3"/>
  <c r="I745" i="3"/>
  <c r="K745" i="3"/>
  <c r="F745" i="3"/>
  <c r="H745" i="3"/>
  <c r="J745" i="3"/>
  <c r="K882" i="3"/>
  <c r="J882" i="3"/>
  <c r="H882" i="3"/>
  <c r="I882" i="3"/>
  <c r="F882" i="3"/>
  <c r="F984" i="3"/>
  <c r="K984" i="3"/>
  <c r="I984" i="3"/>
  <c r="H984" i="3"/>
  <c r="J984" i="3"/>
  <c r="K766" i="8"/>
  <c r="J766" i="8"/>
  <c r="I626" i="3"/>
  <c r="K626" i="3"/>
  <c r="H626" i="3"/>
  <c r="F626" i="3"/>
  <c r="J626" i="3"/>
  <c r="K995" i="8"/>
  <c r="J995" i="8"/>
  <c r="J991" i="8"/>
  <c r="K991" i="8"/>
  <c r="K934" i="8"/>
  <c r="J934" i="8"/>
  <c r="K467" i="3"/>
  <c r="I467" i="3"/>
  <c r="J467" i="3"/>
  <c r="H467" i="3"/>
  <c r="F467" i="3"/>
  <c r="K996" i="3"/>
  <c r="F996" i="3"/>
  <c r="H996" i="3"/>
  <c r="I996" i="3"/>
  <c r="J996" i="3"/>
  <c r="K536" i="3"/>
  <c r="F536" i="3"/>
  <c r="H536" i="3"/>
  <c r="I536" i="3"/>
  <c r="J536" i="3"/>
  <c r="F881" i="3"/>
  <c r="K881" i="3"/>
  <c r="H881" i="3"/>
  <c r="J881" i="3"/>
  <c r="I881" i="3"/>
  <c r="J957" i="3"/>
  <c r="K957" i="3"/>
  <c r="H957" i="3"/>
  <c r="I957" i="3"/>
  <c r="F957" i="3"/>
  <c r="J941" i="3"/>
  <c r="H941" i="3"/>
  <c r="K941" i="3"/>
  <c r="I941" i="3"/>
  <c r="F941" i="3"/>
  <c r="F781" i="3"/>
  <c r="J781" i="3"/>
  <c r="H781" i="3"/>
  <c r="K781" i="3"/>
  <c r="I781" i="3"/>
  <c r="K542" i="3"/>
  <c r="F542" i="3"/>
  <c r="J542" i="3"/>
  <c r="I542" i="3"/>
  <c r="H542" i="3"/>
  <c r="K959" i="3"/>
  <c r="H959" i="3"/>
  <c r="F959" i="3"/>
  <c r="J959" i="3"/>
  <c r="I959" i="3"/>
  <c r="H601" i="3"/>
  <c r="J601" i="3"/>
  <c r="K601" i="3"/>
  <c r="I601" i="3"/>
  <c r="F601" i="3"/>
  <c r="K733" i="8"/>
  <c r="J733" i="8"/>
  <c r="I871" i="3"/>
  <c r="J871" i="3"/>
  <c r="H871" i="3"/>
  <c r="F871" i="3"/>
  <c r="K871" i="3"/>
  <c r="J808" i="3"/>
  <c r="K808" i="3"/>
  <c r="H808" i="3"/>
  <c r="I808" i="3"/>
  <c r="F808" i="3"/>
  <c r="K961" i="3"/>
  <c r="J961" i="3"/>
  <c r="I961" i="3"/>
  <c r="F961" i="3"/>
  <c r="H961" i="3"/>
  <c r="K531" i="3"/>
  <c r="J531" i="3"/>
  <c r="I531" i="3"/>
  <c r="H531" i="3"/>
  <c r="F531" i="3"/>
  <c r="J583" i="3"/>
  <c r="K583" i="3"/>
  <c r="I583" i="3"/>
  <c r="F583" i="3"/>
  <c r="H583" i="3"/>
  <c r="J765" i="3"/>
  <c r="K765" i="3"/>
  <c r="F765" i="3"/>
  <c r="H765" i="3"/>
  <c r="I765" i="3"/>
  <c r="J961" i="8"/>
  <c r="K961" i="8"/>
  <c r="J815" i="8"/>
  <c r="K815" i="8"/>
  <c r="J704" i="8"/>
  <c r="K704" i="8"/>
  <c r="K798" i="8"/>
  <c r="J798" i="8"/>
  <c r="K787" i="8"/>
  <c r="J787" i="8"/>
  <c r="J592" i="3"/>
  <c r="I592" i="3"/>
  <c r="H592" i="3"/>
  <c r="F592" i="3"/>
  <c r="K592" i="3"/>
  <c r="F687" i="3"/>
  <c r="J687" i="3"/>
  <c r="I687" i="3"/>
  <c r="H687" i="3"/>
  <c r="K687" i="3"/>
  <c r="J584" i="3"/>
  <c r="H584" i="3"/>
  <c r="I584" i="3"/>
  <c r="F584" i="3"/>
  <c r="K584" i="3"/>
  <c r="J747" i="3"/>
  <c r="F747" i="3"/>
  <c r="I747" i="3"/>
  <c r="H747" i="3"/>
  <c r="K747" i="3"/>
  <c r="J969" i="8"/>
  <c r="K969" i="8"/>
  <c r="H645" i="3"/>
  <c r="F645" i="3"/>
  <c r="J645" i="3"/>
  <c r="I645" i="3"/>
  <c r="K645" i="3"/>
  <c r="K787" i="3"/>
  <c r="I787" i="3"/>
  <c r="J787" i="3"/>
  <c r="H787" i="3"/>
  <c r="F787" i="3"/>
  <c r="J625" i="3"/>
  <c r="K625" i="3"/>
  <c r="I625" i="3"/>
  <c r="H625" i="3"/>
  <c r="F625" i="3"/>
  <c r="J842" i="3"/>
  <c r="I842" i="3"/>
  <c r="K842" i="3"/>
  <c r="H842" i="3"/>
  <c r="F842" i="3"/>
  <c r="I889" i="3"/>
  <c r="F889" i="3"/>
  <c r="K889" i="3"/>
  <c r="J889" i="3"/>
  <c r="H889" i="3"/>
  <c r="F468" i="3"/>
  <c r="J468" i="3"/>
  <c r="I468" i="3"/>
  <c r="K468" i="3"/>
  <c r="H468" i="3"/>
  <c r="F606" i="3"/>
  <c r="I606" i="3"/>
  <c r="H606" i="3"/>
  <c r="K606" i="3"/>
  <c r="J606" i="3"/>
  <c r="J624" i="3"/>
  <c r="I624" i="3"/>
  <c r="H624" i="3"/>
  <c r="K624" i="3"/>
  <c r="F624" i="3"/>
  <c r="K514" i="3"/>
  <c r="I514" i="3"/>
  <c r="H514" i="3"/>
  <c r="J514" i="3"/>
  <c r="F514" i="3"/>
  <c r="K728" i="3"/>
  <c r="H728" i="3"/>
  <c r="F728" i="3"/>
  <c r="I728" i="3"/>
  <c r="J728" i="3"/>
  <c r="J844" i="8"/>
  <c r="K844" i="8"/>
  <c r="K808" i="8"/>
  <c r="J808" i="8"/>
  <c r="K981" i="8"/>
  <c r="J981" i="8"/>
  <c r="J988" i="8"/>
  <c r="K988" i="8"/>
  <c r="K914" i="3"/>
  <c r="H914" i="3"/>
  <c r="I914" i="3"/>
  <c r="F914" i="3"/>
  <c r="J914" i="3"/>
  <c r="K866" i="8"/>
  <c r="J866" i="8"/>
  <c r="J976" i="8"/>
  <c r="K976" i="8"/>
  <c r="I564" i="3"/>
  <c r="H564" i="3"/>
  <c r="F564" i="3"/>
  <c r="K564" i="3"/>
  <c r="J564" i="3"/>
  <c r="I887" i="3"/>
  <c r="K887" i="3"/>
  <c r="F887" i="3"/>
  <c r="J887" i="3"/>
  <c r="H887" i="3"/>
  <c r="I576" i="3"/>
  <c r="J576" i="3"/>
  <c r="K576" i="3"/>
  <c r="H576" i="3"/>
  <c r="F576" i="3"/>
  <c r="K614" i="3"/>
  <c r="H614" i="3"/>
  <c r="F614" i="3"/>
  <c r="I614" i="3"/>
  <c r="J614" i="3"/>
  <c r="I647" i="3"/>
  <c r="H647" i="3"/>
  <c r="J647" i="3"/>
  <c r="F647" i="3"/>
  <c r="K647" i="3"/>
  <c r="F515" i="3"/>
  <c r="H515" i="3"/>
  <c r="I515" i="3"/>
  <c r="K515" i="3"/>
  <c r="J515" i="3"/>
  <c r="I422" i="3"/>
  <c r="F422" i="3"/>
  <c r="J422" i="3"/>
  <c r="K422" i="3"/>
  <c r="H422" i="3"/>
  <c r="H838" i="3"/>
  <c r="I838" i="3"/>
  <c r="J838" i="3"/>
  <c r="F838" i="3"/>
  <c r="K838" i="3"/>
  <c r="K918" i="3"/>
  <c r="F918" i="3"/>
  <c r="I918" i="3"/>
  <c r="H918" i="3"/>
  <c r="J918" i="3"/>
  <c r="J770" i="8"/>
  <c r="K770" i="8"/>
  <c r="H939" i="3"/>
  <c r="I939" i="3"/>
  <c r="J939" i="3"/>
  <c r="K939" i="3"/>
  <c r="F939" i="3"/>
  <c r="I850" i="3"/>
  <c r="J850" i="3"/>
  <c r="H850" i="3"/>
  <c r="F850" i="3"/>
  <c r="K850" i="3"/>
  <c r="I571" i="3"/>
  <c r="J571" i="3"/>
  <c r="F571" i="3"/>
  <c r="K571" i="3"/>
  <c r="H571" i="3"/>
  <c r="H868" i="3"/>
  <c r="K868" i="3"/>
  <c r="F868" i="3"/>
  <c r="I868" i="3"/>
  <c r="J868" i="3"/>
  <c r="K716" i="8"/>
  <c r="J716" i="8"/>
  <c r="J574" i="3"/>
  <c r="F574" i="3"/>
  <c r="H574" i="3"/>
  <c r="I574" i="3"/>
  <c r="K574" i="3"/>
  <c r="K474" i="3"/>
  <c r="J474" i="3"/>
  <c r="I474" i="3"/>
  <c r="H474" i="3"/>
  <c r="F474" i="3"/>
  <c r="I859" i="3"/>
  <c r="K859" i="3"/>
  <c r="J859" i="3"/>
  <c r="F859" i="3"/>
  <c r="H859" i="3"/>
  <c r="H652" i="3"/>
  <c r="I652" i="3"/>
  <c r="F652" i="3"/>
  <c r="K652" i="3"/>
  <c r="J652" i="3"/>
  <c r="K856" i="8"/>
  <c r="J856" i="8"/>
  <c r="K700" i="8"/>
  <c r="J700" i="8"/>
  <c r="J608" i="3"/>
  <c r="F608" i="3"/>
  <c r="I608" i="3"/>
  <c r="K608" i="3"/>
  <c r="H608" i="3"/>
  <c r="H898" i="3"/>
  <c r="K898" i="3"/>
  <c r="I898" i="3"/>
  <c r="J898" i="3"/>
  <c r="F898" i="3"/>
  <c r="K845" i="8"/>
  <c r="J845" i="8"/>
  <c r="K715" i="8"/>
  <c r="J715" i="8"/>
  <c r="H817" i="3"/>
  <c r="I817" i="3"/>
  <c r="K817" i="3"/>
  <c r="F817" i="3"/>
  <c r="J817" i="3"/>
  <c r="H968" i="3"/>
  <c r="F968" i="3"/>
  <c r="J968" i="3"/>
  <c r="I968" i="3"/>
  <c r="K968" i="3"/>
  <c r="J781" i="8"/>
  <c r="K781" i="8"/>
  <c r="H697" i="3"/>
  <c r="K697" i="3"/>
  <c r="F697" i="3"/>
  <c r="I697" i="3"/>
  <c r="J697" i="3"/>
  <c r="K814" i="8"/>
  <c r="J814" i="8"/>
  <c r="J977" i="8"/>
  <c r="K977" i="8"/>
  <c r="I551" i="3"/>
  <c r="H551" i="3"/>
  <c r="F551" i="3"/>
  <c r="J551" i="3"/>
  <c r="K551" i="3"/>
  <c r="I533" i="3"/>
  <c r="H533" i="3"/>
  <c r="K533" i="3"/>
  <c r="F533" i="3"/>
  <c r="J533" i="3"/>
  <c r="J915" i="8"/>
  <c r="K915" i="8"/>
  <c r="H848" i="3"/>
  <c r="I848" i="3"/>
  <c r="J848" i="3"/>
  <c r="K848" i="3"/>
  <c r="F848" i="3"/>
  <c r="I751" i="3"/>
  <c r="K751" i="3"/>
  <c r="F751" i="3"/>
  <c r="J751" i="3"/>
  <c r="H751" i="3"/>
  <c r="H509" i="3"/>
  <c r="J509" i="3"/>
  <c r="I509" i="3"/>
  <c r="F509" i="3"/>
  <c r="K509" i="3"/>
  <c r="K919" i="3"/>
  <c r="I919" i="3"/>
  <c r="H919" i="3"/>
  <c r="F919" i="3"/>
  <c r="J919" i="3"/>
  <c r="K931" i="8"/>
  <c r="J931" i="8"/>
  <c r="K900" i="8"/>
  <c r="J900" i="8"/>
  <c r="K522" i="3"/>
  <c r="I522" i="3"/>
  <c r="H522" i="3"/>
  <c r="J522" i="3"/>
  <c r="F522" i="3"/>
  <c r="I993" i="3"/>
  <c r="F993" i="3"/>
  <c r="K993" i="3"/>
  <c r="J993" i="3"/>
  <c r="H993" i="3"/>
  <c r="F812" i="3"/>
  <c r="J812" i="3"/>
  <c r="I812" i="3"/>
  <c r="K812" i="3"/>
  <c r="H812" i="3"/>
  <c r="H879" i="3"/>
  <c r="F879" i="3"/>
  <c r="K879" i="3"/>
  <c r="J879" i="3"/>
  <c r="I879" i="3"/>
  <c r="H633" i="3"/>
  <c r="I633" i="3"/>
  <c r="K633" i="3"/>
  <c r="F633" i="3"/>
  <c r="J633" i="3"/>
  <c r="K921" i="8"/>
  <c r="J921" i="8"/>
  <c r="K612" i="3"/>
  <c r="F612" i="3"/>
  <c r="J612" i="3"/>
  <c r="I612" i="3"/>
  <c r="H612" i="3"/>
  <c r="K692" i="8"/>
  <c r="J692" i="8"/>
  <c r="K792" i="3"/>
  <c r="F792" i="3"/>
  <c r="I792" i="3"/>
  <c r="J792" i="3"/>
  <c r="H792" i="3"/>
  <c r="F623" i="3"/>
  <c r="K623" i="3"/>
  <c r="I623" i="3"/>
  <c r="H623" i="3"/>
  <c r="J623" i="3"/>
  <c r="F772" i="3"/>
  <c r="J772" i="3"/>
  <c r="K772" i="3"/>
  <c r="I772" i="3"/>
  <c r="H772" i="3"/>
  <c r="F577" i="3"/>
  <c r="I577" i="3"/>
  <c r="H577" i="3"/>
  <c r="K577" i="3"/>
  <c r="J577" i="3"/>
  <c r="F985" i="3"/>
  <c r="H985" i="3"/>
  <c r="I985" i="3"/>
  <c r="K985" i="3"/>
  <c r="J985" i="3"/>
  <c r="J585" i="3"/>
  <c r="K585" i="3"/>
  <c r="I585" i="3"/>
  <c r="F585" i="3"/>
  <c r="H585" i="3"/>
  <c r="I855" i="3"/>
  <c r="H855" i="3"/>
  <c r="J855" i="3"/>
  <c r="K855" i="3"/>
  <c r="F855" i="3"/>
  <c r="K807" i="8"/>
  <c r="J807" i="8"/>
  <c r="K676" i="3"/>
  <c r="J676" i="3"/>
  <c r="I676" i="3"/>
  <c r="F676" i="3"/>
  <c r="H676" i="3"/>
  <c r="J672" i="3"/>
  <c r="I672" i="3"/>
  <c r="H672" i="3"/>
  <c r="K672" i="3"/>
  <c r="F672" i="3"/>
  <c r="H709" i="3"/>
  <c r="F709" i="3"/>
  <c r="I709" i="3"/>
  <c r="J709" i="3"/>
  <c r="K709" i="3"/>
  <c r="J857" i="3"/>
  <c r="K857" i="3"/>
  <c r="H857" i="3"/>
  <c r="F857" i="3"/>
  <c r="I857" i="3"/>
  <c r="H740" i="3"/>
  <c r="F740" i="3"/>
  <c r="J740" i="3"/>
  <c r="K740" i="3"/>
  <c r="I740" i="3"/>
  <c r="I540" i="3"/>
  <c r="H540" i="3"/>
  <c r="F540" i="3"/>
  <c r="J540" i="3"/>
  <c r="K540" i="3"/>
  <c r="H688" i="3"/>
  <c r="F688" i="3"/>
  <c r="J688" i="3"/>
  <c r="I688" i="3"/>
  <c r="K688" i="3"/>
  <c r="J712" i="3"/>
  <c r="H712" i="3"/>
  <c r="K712" i="3"/>
  <c r="F712" i="3"/>
  <c r="I712" i="3"/>
  <c r="K982" i="8"/>
  <c r="J982" i="8"/>
  <c r="K517" i="3"/>
  <c r="J517" i="3"/>
  <c r="I517" i="3"/>
  <c r="H517" i="3"/>
  <c r="F517" i="3"/>
  <c r="J874" i="3"/>
  <c r="K874" i="3"/>
  <c r="I874" i="3"/>
  <c r="H874" i="3"/>
  <c r="F874" i="3"/>
  <c r="J1000" i="8"/>
  <c r="K1000" i="8"/>
  <c r="J497" i="3"/>
  <c r="H497" i="3"/>
  <c r="I497" i="3"/>
  <c r="K497" i="3"/>
  <c r="F497" i="3"/>
  <c r="K917" i="3"/>
  <c r="H917" i="3"/>
  <c r="J917" i="3"/>
  <c r="F917" i="3"/>
  <c r="I917" i="3"/>
  <c r="J943" i="8"/>
  <c r="K943" i="8"/>
  <c r="F766" i="3"/>
  <c r="J766" i="3"/>
  <c r="K766" i="3"/>
  <c r="H766" i="3"/>
  <c r="I766" i="3"/>
  <c r="K952" i="8"/>
  <c r="J952" i="8"/>
  <c r="J803" i="8"/>
  <c r="K803" i="8"/>
  <c r="H494" i="3"/>
  <c r="I494" i="3"/>
  <c r="J494" i="3"/>
  <c r="F494" i="3"/>
  <c r="K494" i="3"/>
  <c r="K967" i="8"/>
  <c r="J967" i="8"/>
  <c r="F480" i="3"/>
  <c r="J480" i="3"/>
  <c r="H480" i="3"/>
  <c r="K480" i="3"/>
  <c r="I480" i="3"/>
  <c r="H878" i="3"/>
  <c r="F878" i="3"/>
  <c r="K878" i="3"/>
  <c r="J878" i="3"/>
  <c r="I878" i="3"/>
  <c r="I660" i="3"/>
  <c r="K660" i="3"/>
  <c r="F660" i="3"/>
  <c r="J660" i="3"/>
  <c r="H660" i="3"/>
  <c r="J938" i="8"/>
  <c r="K938" i="8"/>
  <c r="J563" i="3"/>
  <c r="F563" i="3"/>
  <c r="I563" i="3"/>
  <c r="H563" i="3"/>
  <c r="K563" i="3"/>
  <c r="F865" i="3"/>
  <c r="I865" i="3"/>
  <c r="K865" i="3"/>
  <c r="J865" i="3"/>
  <c r="H865" i="3"/>
  <c r="J835" i="8"/>
  <c r="K835" i="8"/>
  <c r="K567" i="3"/>
  <c r="I567" i="3"/>
  <c r="F567" i="3"/>
  <c r="H567" i="3"/>
  <c r="J567" i="3"/>
  <c r="I719" i="3"/>
  <c r="H719" i="3"/>
  <c r="K719" i="3"/>
  <c r="J719" i="3"/>
  <c r="F719" i="3"/>
  <c r="I550" i="3"/>
  <c r="H550" i="3"/>
  <c r="K550" i="3"/>
  <c r="J550" i="3"/>
  <c r="F550" i="3"/>
  <c r="J649" i="3"/>
  <c r="I649" i="3"/>
  <c r="K649" i="3"/>
  <c r="F649" i="3"/>
  <c r="H649" i="3"/>
  <c r="H508" i="3"/>
  <c r="J508" i="3"/>
  <c r="K508" i="3"/>
  <c r="F508" i="3"/>
  <c r="I508" i="3"/>
  <c r="K922" i="8"/>
  <c r="J922" i="8"/>
  <c r="I951" i="3"/>
  <c r="J951" i="3"/>
  <c r="F951" i="3"/>
  <c r="H951" i="3"/>
  <c r="K951" i="3"/>
  <c r="H669" i="3"/>
  <c r="F669" i="3"/>
  <c r="J669" i="3"/>
  <c r="K669" i="3"/>
  <c r="I669" i="3"/>
  <c r="K876" i="3"/>
  <c r="F876" i="3"/>
  <c r="J876" i="3"/>
  <c r="I876" i="3"/>
  <c r="H876" i="3"/>
  <c r="J866" i="3"/>
  <c r="H866" i="3"/>
  <c r="I866" i="3"/>
  <c r="F866" i="3"/>
  <c r="K866" i="3"/>
  <c r="K903" i="3"/>
  <c r="I903" i="3"/>
  <c r="J903" i="3"/>
  <c r="H903" i="3"/>
  <c r="F903" i="3"/>
  <c r="J791" i="8"/>
  <c r="K791" i="8"/>
  <c r="J974" i="8"/>
  <c r="K974" i="8"/>
  <c r="K702" i="8"/>
  <c r="J702" i="8"/>
  <c r="K598" i="3"/>
  <c r="F598" i="3"/>
  <c r="H598" i="3"/>
  <c r="I598" i="3"/>
  <c r="J598" i="3"/>
  <c r="H854" i="3"/>
  <c r="I854" i="3"/>
  <c r="K854" i="3"/>
  <c r="J854" i="3"/>
  <c r="F854" i="3"/>
  <c r="H475" i="3"/>
  <c r="K475" i="3"/>
  <c r="I475" i="3"/>
  <c r="J475" i="3"/>
  <c r="F475" i="3"/>
  <c r="H942" i="3"/>
  <c r="F942" i="3"/>
  <c r="I942" i="3"/>
  <c r="K942" i="3"/>
  <c r="J942" i="3"/>
  <c r="K665" i="3"/>
  <c r="J665" i="3"/>
  <c r="H665" i="3"/>
  <c r="I665" i="3"/>
  <c r="F665" i="3"/>
  <c r="K488" i="3"/>
  <c r="H488" i="3"/>
  <c r="F488" i="3"/>
  <c r="I488" i="3"/>
  <c r="J488" i="3"/>
  <c r="J774" i="8"/>
  <c r="K774" i="8"/>
  <c r="H829" i="3"/>
  <c r="F829" i="3"/>
  <c r="I829" i="3"/>
  <c r="J829" i="3"/>
  <c r="K829" i="3"/>
  <c r="J937" i="3"/>
  <c r="I937" i="3"/>
  <c r="H937" i="3"/>
  <c r="F937" i="3"/>
  <c r="K937" i="3"/>
  <c r="J992" i="3"/>
  <c r="F992" i="3"/>
  <c r="H992" i="3"/>
  <c r="I992" i="3"/>
  <c r="K992" i="3"/>
  <c r="J752" i="3"/>
  <c r="H752" i="3"/>
  <c r="K752" i="3"/>
  <c r="I752" i="3"/>
  <c r="F752" i="3"/>
  <c r="K572" i="3"/>
  <c r="I572" i="3"/>
  <c r="H572" i="3"/>
  <c r="F572" i="3"/>
  <c r="J572" i="3"/>
  <c r="O995" i="2"/>
  <c r="K1001" i="3"/>
  <c r="N995" i="2"/>
  <c r="F1001" i="3"/>
  <c r="J1001" i="3"/>
  <c r="I1001" i="3"/>
  <c r="H1001" i="3"/>
  <c r="K975" i="8"/>
  <c r="J975" i="8"/>
  <c r="J731" i="3"/>
  <c r="H731" i="3"/>
  <c r="I731" i="3"/>
  <c r="F731" i="3"/>
  <c r="K731" i="3"/>
  <c r="J849" i="8"/>
  <c r="K849" i="8"/>
  <c r="K476" i="3"/>
  <c r="I476" i="3"/>
  <c r="H476" i="3"/>
  <c r="J476" i="3"/>
  <c r="F476" i="3"/>
  <c r="I976" i="3"/>
  <c r="J976" i="3"/>
  <c r="F976" i="3"/>
  <c r="K976" i="3"/>
  <c r="H976" i="3"/>
  <c r="J903" i="8"/>
  <c r="K903" i="8"/>
  <c r="I907" i="3"/>
  <c r="J907" i="3"/>
  <c r="F907" i="3"/>
  <c r="K907" i="3"/>
  <c r="H907" i="3"/>
  <c r="F560" i="3"/>
  <c r="I560" i="3"/>
  <c r="H560" i="3"/>
  <c r="J560" i="3"/>
  <c r="K560" i="3"/>
  <c r="F637" i="3"/>
  <c r="J637" i="3"/>
  <c r="K637" i="3"/>
  <c r="I637" i="3"/>
  <c r="H637" i="3"/>
  <c r="J860" i="3"/>
  <c r="F860" i="3"/>
  <c r="I860" i="3"/>
  <c r="K860" i="3"/>
  <c r="H860" i="3"/>
  <c r="I748" i="3"/>
  <c r="H748" i="3"/>
  <c r="J748" i="3"/>
  <c r="F748" i="3"/>
  <c r="K748" i="3"/>
  <c r="K738" i="8"/>
  <c r="J738" i="8"/>
  <c r="K999" i="8"/>
  <c r="J999" i="8"/>
  <c r="H973" i="3"/>
  <c r="I973" i="3"/>
  <c r="K973" i="3"/>
  <c r="J973" i="3"/>
  <c r="F973" i="3"/>
  <c r="K742" i="8"/>
  <c r="J742" i="8"/>
  <c r="K658" i="3"/>
  <c r="H658" i="3"/>
  <c r="I658" i="3"/>
  <c r="F658" i="3"/>
  <c r="J658" i="3"/>
  <c r="H549" i="3"/>
  <c r="K549" i="3"/>
  <c r="J549" i="3"/>
  <c r="F549" i="3"/>
  <c r="I549" i="3"/>
  <c r="K963" i="8"/>
  <c r="J963" i="8"/>
  <c r="K484" i="3"/>
  <c r="I484" i="3"/>
  <c r="H484" i="3"/>
  <c r="J484" i="3"/>
  <c r="F484" i="3"/>
  <c r="J971" i="8"/>
  <c r="K971" i="8"/>
  <c r="J836" i="8"/>
  <c r="K836" i="8"/>
  <c r="J882" i="8"/>
  <c r="K882" i="8"/>
  <c r="K869" i="8"/>
  <c r="J869" i="8"/>
  <c r="K664" i="3"/>
  <c r="J664" i="3"/>
  <c r="I664" i="3"/>
  <c r="F664" i="3"/>
  <c r="H664" i="3"/>
  <c r="I912" i="3"/>
  <c r="K912" i="3"/>
  <c r="H912" i="3"/>
  <c r="J912" i="3"/>
  <c r="F912" i="3"/>
  <c r="F566" i="3"/>
  <c r="J566" i="3"/>
  <c r="K566" i="3"/>
  <c r="I566" i="3"/>
  <c r="H566" i="3"/>
  <c r="F839" i="3"/>
  <c r="J839" i="3"/>
  <c r="I839" i="3"/>
  <c r="K839" i="3"/>
  <c r="H839" i="3"/>
  <c r="J720" i="8"/>
  <c r="K720" i="8"/>
  <c r="H607" i="3"/>
  <c r="F607" i="3"/>
  <c r="K607" i="3"/>
  <c r="J607" i="3"/>
  <c r="I607" i="3"/>
  <c r="J884" i="3"/>
  <c r="H884" i="3"/>
  <c r="F884" i="3"/>
  <c r="K884" i="3"/>
  <c r="I884" i="3"/>
  <c r="F997" i="3"/>
  <c r="K997" i="3"/>
  <c r="I997" i="3"/>
  <c r="J997" i="3"/>
  <c r="H997" i="3"/>
  <c r="I960" i="3"/>
  <c r="H960" i="3"/>
  <c r="J960" i="3"/>
  <c r="F960" i="3"/>
  <c r="K960" i="3"/>
  <c r="K942" i="8"/>
  <c r="J942" i="8"/>
  <c r="J721" i="8"/>
  <c r="K721" i="8"/>
  <c r="F558" i="3"/>
  <c r="H558" i="3"/>
  <c r="J558" i="3"/>
  <c r="I558" i="3"/>
  <c r="K558" i="3"/>
  <c r="H816" i="3"/>
  <c r="I816" i="3"/>
  <c r="K816" i="3"/>
  <c r="F816" i="3"/>
  <c r="J816" i="3"/>
  <c r="K1002" i="8"/>
  <c r="J1002" i="8"/>
  <c r="F929" i="3"/>
  <c r="J929" i="3"/>
  <c r="I929" i="3"/>
  <c r="K929" i="3"/>
  <c r="H929" i="3"/>
  <c r="I795" i="3"/>
  <c r="F795" i="3"/>
  <c r="K795" i="3"/>
  <c r="J795" i="3"/>
  <c r="H795" i="3"/>
  <c r="H485" i="3"/>
  <c r="K485" i="3"/>
  <c r="J485" i="3"/>
  <c r="F485" i="3"/>
  <c r="I485" i="3"/>
  <c r="K809" i="8"/>
  <c r="J809" i="8"/>
  <c r="F782" i="3"/>
  <c r="H782" i="3"/>
  <c r="J782" i="3"/>
  <c r="I782" i="3"/>
  <c r="K782" i="3"/>
  <c r="J762" i="8"/>
  <c r="K762" i="8"/>
  <c r="H969" i="3"/>
  <c r="F969" i="3"/>
  <c r="J969" i="3"/>
  <c r="I969" i="3"/>
  <c r="K969" i="3"/>
  <c r="H490" i="3"/>
  <c r="J490" i="3"/>
  <c r="K490" i="3"/>
  <c r="F490" i="3"/>
  <c r="I490" i="3"/>
  <c r="I667" i="3"/>
  <c r="F667" i="3"/>
  <c r="J667" i="3"/>
  <c r="H667" i="3"/>
  <c r="K667" i="3"/>
  <c r="F690" i="3"/>
  <c r="J690" i="3"/>
  <c r="K690" i="3"/>
  <c r="I690" i="3"/>
  <c r="H690" i="3"/>
  <c r="I722" i="3"/>
  <c r="H722" i="3"/>
  <c r="K722" i="3"/>
  <c r="F722" i="3"/>
  <c r="J722" i="3"/>
  <c r="H945" i="3"/>
  <c r="F945" i="3"/>
  <c r="J945" i="3"/>
  <c r="K945" i="3"/>
  <c r="I945" i="3"/>
  <c r="K805" i="3"/>
  <c r="I805" i="3"/>
  <c r="H805" i="3"/>
  <c r="F805" i="3"/>
  <c r="J805" i="3"/>
  <c r="F764" i="3"/>
  <c r="I764" i="3"/>
  <c r="J764" i="3"/>
  <c r="H764" i="3"/>
  <c r="K764" i="3"/>
  <c r="I777" i="3"/>
  <c r="F777" i="3"/>
  <c r="H777" i="3"/>
  <c r="K777" i="3"/>
  <c r="J777" i="3"/>
  <c r="K754" i="8"/>
  <c r="J754" i="8"/>
  <c r="F991" i="3"/>
  <c r="H991" i="3"/>
  <c r="K991" i="3"/>
  <c r="I991" i="3"/>
  <c r="J991" i="3"/>
  <c r="K725" i="8"/>
  <c r="J725" i="8"/>
  <c r="F974" i="3"/>
  <c r="H974" i="3"/>
  <c r="I974" i="3"/>
  <c r="K974" i="3"/>
  <c r="J974" i="3"/>
  <c r="H661" i="3"/>
  <c r="F661" i="3"/>
  <c r="K661" i="3"/>
  <c r="J661" i="3"/>
  <c r="I661" i="3"/>
  <c r="K862" i="8"/>
  <c r="J862" i="8"/>
  <c r="J693" i="3"/>
  <c r="F693" i="3"/>
  <c r="H693" i="3"/>
  <c r="I693" i="3"/>
  <c r="K693" i="3"/>
  <c r="J821" i="8"/>
  <c r="K821" i="8"/>
  <c r="K591" i="3"/>
  <c r="I591" i="3"/>
  <c r="F591" i="3"/>
  <c r="J591" i="3"/>
  <c r="H591" i="3"/>
  <c r="I586" i="3"/>
  <c r="K586" i="3"/>
  <c r="H586" i="3"/>
  <c r="J586" i="3"/>
  <c r="F586" i="3"/>
  <c r="J955" i="8"/>
  <c r="K955" i="8"/>
  <c r="K842" i="8"/>
  <c r="J842" i="8"/>
  <c r="J826" i="3"/>
  <c r="H826" i="3"/>
  <c r="I826" i="3"/>
  <c r="K826" i="3"/>
  <c r="F826" i="3"/>
  <c r="K834" i="3"/>
  <c r="J834" i="3"/>
  <c r="F834" i="3"/>
  <c r="I834" i="3"/>
  <c r="H834" i="3"/>
  <c r="F495" i="3"/>
  <c r="I495" i="3"/>
  <c r="J495" i="3"/>
  <c r="H495" i="3"/>
  <c r="K495" i="3"/>
  <c r="K944" i="8"/>
  <c r="J944" i="8"/>
  <c r="F470" i="3"/>
  <c r="I470" i="3"/>
  <c r="H470" i="3"/>
  <c r="J470" i="3"/>
  <c r="K470" i="3"/>
  <c r="I648" i="3"/>
  <c r="J648" i="3"/>
  <c r="F648" i="3"/>
  <c r="K648" i="3"/>
  <c r="H648" i="3"/>
  <c r="H689" i="3"/>
  <c r="J689" i="3"/>
  <c r="K689" i="3"/>
  <c r="I689" i="3"/>
  <c r="F689" i="3"/>
  <c r="H487" i="3"/>
  <c r="J487" i="3"/>
  <c r="F487" i="3"/>
  <c r="I487" i="3"/>
  <c r="K487" i="3"/>
  <c r="H810" i="3"/>
  <c r="F810" i="3"/>
  <c r="J810" i="3"/>
  <c r="I810" i="3"/>
  <c r="K810" i="3"/>
  <c r="J801" i="3"/>
  <c r="K801" i="3"/>
  <c r="F801" i="3"/>
  <c r="I801" i="3"/>
  <c r="H801" i="3"/>
  <c r="K742" i="3"/>
  <c r="I742" i="3"/>
  <c r="H742" i="3"/>
  <c r="J742" i="3"/>
  <c r="F742" i="3"/>
  <c r="F721" i="3"/>
  <c r="J721" i="3"/>
  <c r="H721" i="3"/>
  <c r="K721" i="3"/>
  <c r="I721" i="3"/>
  <c r="F890" i="3"/>
  <c r="K890" i="3"/>
  <c r="H890" i="3"/>
  <c r="J890" i="3"/>
  <c r="I890" i="3"/>
  <c r="H678" i="3"/>
  <c r="F678" i="3"/>
  <c r="I678" i="3"/>
  <c r="J678" i="3"/>
  <c r="K678" i="3"/>
  <c r="F779" i="3"/>
  <c r="K779" i="3"/>
  <c r="H779" i="3"/>
  <c r="I779" i="3"/>
  <c r="J779" i="3"/>
  <c r="K634" i="3"/>
  <c r="J634" i="3"/>
  <c r="H634" i="3"/>
  <c r="I634" i="3"/>
  <c r="F634" i="3"/>
  <c r="J699" i="3"/>
  <c r="H699" i="3"/>
  <c r="I699" i="3"/>
  <c r="F699" i="3"/>
  <c r="K699" i="3"/>
  <c r="F893" i="3"/>
  <c r="J893" i="3"/>
  <c r="K893" i="3"/>
  <c r="H893" i="3"/>
  <c r="I893" i="3"/>
  <c r="F685" i="3"/>
  <c r="I685" i="3"/>
  <c r="J685" i="3"/>
  <c r="H685" i="3"/>
  <c r="K685" i="3"/>
  <c r="I746" i="3"/>
  <c r="H746" i="3"/>
  <c r="K746" i="3"/>
  <c r="J746" i="3"/>
  <c r="F746" i="3"/>
  <c r="K862" i="3"/>
  <c r="J862" i="3"/>
  <c r="F862" i="3"/>
  <c r="H862" i="3"/>
  <c r="I862" i="3"/>
  <c r="H769" i="3"/>
  <c r="I769" i="3"/>
  <c r="J769" i="3"/>
  <c r="F769" i="3"/>
  <c r="K769" i="3"/>
  <c r="I947" i="3"/>
  <c r="F947" i="3"/>
  <c r="H947" i="3"/>
  <c r="J947" i="3"/>
  <c r="K947" i="3"/>
  <c r="F526" i="3"/>
  <c r="J526" i="3"/>
  <c r="K526" i="3"/>
  <c r="I526" i="3"/>
  <c r="H526" i="3"/>
  <c r="K783" i="3"/>
  <c r="J783" i="3"/>
  <c r="H783" i="3"/>
  <c r="F783" i="3"/>
  <c r="I783" i="3"/>
  <c r="J635" i="3"/>
  <c r="F635" i="3"/>
  <c r="I635" i="3"/>
  <c r="K635" i="3"/>
  <c r="H635" i="3"/>
  <c r="K746" i="8"/>
  <c r="J746" i="8"/>
  <c r="J595" i="3"/>
  <c r="H595" i="3"/>
  <c r="F595" i="3"/>
  <c r="I595" i="3"/>
  <c r="K595" i="3"/>
  <c r="K834" i="8"/>
  <c r="J834" i="8"/>
  <c r="H807" i="3"/>
  <c r="J807" i="3"/>
  <c r="F807" i="3"/>
  <c r="I807" i="3"/>
  <c r="K807" i="3"/>
  <c r="F603" i="3"/>
  <c r="I603" i="3"/>
  <c r="K603" i="3"/>
  <c r="H603" i="3"/>
  <c r="J603" i="3"/>
  <c r="J768" i="8"/>
  <c r="K768" i="8"/>
  <c r="J819" i="3"/>
  <c r="H819" i="3"/>
  <c r="K819" i="3"/>
  <c r="I819" i="3"/>
  <c r="F819" i="3"/>
  <c r="J822" i="3"/>
  <c r="H822" i="3"/>
  <c r="I822" i="3"/>
  <c r="K822" i="3"/>
  <c r="F822" i="3"/>
  <c r="H554" i="3"/>
  <c r="I554" i="3"/>
  <c r="K554" i="3"/>
  <c r="J554" i="3"/>
  <c r="F554" i="3"/>
  <c r="H791" i="3"/>
  <c r="J791" i="3"/>
  <c r="F791" i="3"/>
  <c r="K791" i="3"/>
  <c r="I791" i="3"/>
  <c r="H978" i="3"/>
  <c r="J978" i="3"/>
  <c r="F978" i="3"/>
  <c r="K978" i="3"/>
  <c r="I978" i="3"/>
  <c r="I424" i="3"/>
  <c r="F424" i="3"/>
  <c r="H424" i="3"/>
  <c r="K424" i="3"/>
  <c r="J424" i="3"/>
  <c r="J803" i="3"/>
  <c r="H803" i="3"/>
  <c r="I803" i="3"/>
  <c r="K803" i="3"/>
  <c r="F803" i="3"/>
  <c r="K802" i="8"/>
  <c r="J802" i="8"/>
  <c r="K639" i="3"/>
  <c r="F639" i="3"/>
  <c r="J639" i="3"/>
  <c r="I639" i="3"/>
  <c r="H639" i="3"/>
  <c r="I916" i="3"/>
  <c r="J916" i="3"/>
  <c r="F916" i="3"/>
  <c r="H916" i="3"/>
  <c r="K916" i="3"/>
  <c r="J793" i="8"/>
  <c r="K793" i="8"/>
  <c r="J899" i="3"/>
  <c r="K899" i="3"/>
  <c r="I899" i="3"/>
  <c r="F899" i="3"/>
  <c r="H899" i="3"/>
  <c r="H955" i="3"/>
  <c r="J955" i="3"/>
  <c r="K955" i="3"/>
  <c r="F955" i="3"/>
  <c r="I955" i="3"/>
  <c r="K975" i="3"/>
  <c r="F975" i="3"/>
  <c r="J975" i="3"/>
  <c r="I975" i="3"/>
  <c r="H975" i="3"/>
  <c r="J590" i="3"/>
  <c r="F590" i="3"/>
  <c r="H590" i="3"/>
  <c r="K590" i="3"/>
  <c r="I590" i="3"/>
  <c r="J730" i="3"/>
  <c r="H730" i="3"/>
  <c r="F730" i="3"/>
  <c r="K730" i="3"/>
  <c r="I730" i="3"/>
  <c r="K828" i="8"/>
  <c r="J828" i="8"/>
  <c r="J686" i="3"/>
  <c r="H686" i="3"/>
  <c r="F686" i="3"/>
  <c r="K686" i="3"/>
  <c r="I686" i="3"/>
  <c r="F753" i="3"/>
  <c r="J753" i="3"/>
  <c r="I753" i="3"/>
  <c r="K753" i="3"/>
  <c r="H753" i="3"/>
  <c r="H844" i="3"/>
  <c r="K844" i="3"/>
  <c r="I844" i="3"/>
  <c r="F844" i="3"/>
  <c r="J844" i="3"/>
  <c r="I934" i="3"/>
  <c r="H934" i="3"/>
  <c r="J934" i="3"/>
  <c r="F934" i="3"/>
  <c r="K934" i="3"/>
  <c r="K561" i="3"/>
  <c r="J561" i="3"/>
  <c r="H561" i="3"/>
  <c r="I561" i="3"/>
  <c r="F561" i="3"/>
  <c r="H988" i="3"/>
  <c r="F988" i="3"/>
  <c r="J988" i="3"/>
  <c r="I988" i="3"/>
  <c r="K988" i="3"/>
  <c r="K717" i="8"/>
  <c r="J717" i="8"/>
  <c r="K802" i="3"/>
  <c r="I802" i="3"/>
  <c r="J802" i="3"/>
  <c r="H802" i="3"/>
  <c r="F802" i="3"/>
  <c r="F736" i="3"/>
  <c r="I736" i="3"/>
  <c r="J736" i="3"/>
  <c r="K736" i="3"/>
  <c r="H736" i="3"/>
  <c r="I972" i="3"/>
  <c r="H972" i="3"/>
  <c r="J972" i="3"/>
  <c r="F972" i="3"/>
  <c r="K972" i="3"/>
  <c r="K609" i="3"/>
  <c r="J609" i="3"/>
  <c r="F609" i="3"/>
  <c r="I609" i="3"/>
  <c r="H609" i="3"/>
  <c r="J599" i="3"/>
  <c r="I599" i="3"/>
  <c r="F599" i="3"/>
  <c r="H599" i="3"/>
  <c r="K599" i="3"/>
  <c r="I931" i="3"/>
  <c r="J931" i="3"/>
  <c r="H931" i="3"/>
  <c r="K931" i="3"/>
  <c r="F931" i="3"/>
  <c r="K698" i="3"/>
  <c r="F698" i="3"/>
  <c r="I698" i="3"/>
  <c r="J698" i="3"/>
  <c r="H698" i="3"/>
  <c r="I642" i="3"/>
  <c r="J642" i="3"/>
  <c r="F642" i="3"/>
  <c r="K642" i="3"/>
  <c r="H642" i="3"/>
  <c r="J666" i="3"/>
  <c r="F666" i="3"/>
  <c r="I666" i="3"/>
  <c r="K666" i="3"/>
  <c r="H666" i="3"/>
  <c r="K510" i="3"/>
  <c r="F510" i="3"/>
  <c r="J510" i="3"/>
  <c r="H510" i="3"/>
  <c r="I510" i="3"/>
  <c r="K785" i="8"/>
  <c r="J785" i="8"/>
  <c r="H775" i="3"/>
  <c r="F775" i="3"/>
  <c r="K775" i="3"/>
  <c r="I775" i="3"/>
  <c r="J775" i="3"/>
  <c r="K946" i="8"/>
  <c r="J946" i="8"/>
  <c r="H825" i="3"/>
  <c r="F825" i="3"/>
  <c r="J825" i="3"/>
  <c r="K825" i="3"/>
  <c r="I825" i="3"/>
  <c r="K705" i="3"/>
  <c r="I705" i="3"/>
  <c r="F705" i="3"/>
  <c r="H705" i="3"/>
  <c r="J705" i="3"/>
  <c r="H828" i="3"/>
  <c r="F828" i="3"/>
  <c r="I828" i="3"/>
  <c r="J828" i="3"/>
  <c r="K828" i="3"/>
  <c r="H473" i="3"/>
  <c r="J473" i="3"/>
  <c r="I473" i="3"/>
  <c r="K473" i="3"/>
  <c r="F473" i="3"/>
  <c r="F757" i="3"/>
  <c r="I757" i="3"/>
  <c r="J757" i="3"/>
  <c r="H757" i="3"/>
  <c r="K757" i="3"/>
  <c r="K720" i="3"/>
  <c r="F720" i="3"/>
  <c r="J720" i="3"/>
  <c r="I720" i="3"/>
  <c r="H720" i="3"/>
  <c r="K724" i="3"/>
  <c r="J724" i="3"/>
  <c r="I724" i="3"/>
  <c r="H724" i="3"/>
  <c r="F724" i="3"/>
  <c r="J785" i="3"/>
  <c r="F785" i="3"/>
  <c r="K785" i="3"/>
  <c r="I785" i="3"/>
  <c r="H785" i="3"/>
  <c r="K901" i="8"/>
  <c r="J901" i="8"/>
  <c r="J735" i="8"/>
  <c r="K735" i="8"/>
  <c r="K793" i="3"/>
  <c r="I793" i="3"/>
  <c r="H793" i="3"/>
  <c r="J793" i="3"/>
  <c r="F793" i="3"/>
  <c r="J696" i="8"/>
  <c r="K696" i="8"/>
  <c r="I532" i="3"/>
  <c r="J532" i="3"/>
  <c r="H532" i="3"/>
  <c r="F532" i="3"/>
  <c r="K532" i="3"/>
  <c r="J747" i="8"/>
  <c r="K747" i="8"/>
  <c r="I511" i="3"/>
  <c r="H511" i="3"/>
  <c r="F511" i="3"/>
  <c r="J511" i="3"/>
  <c r="K511" i="3"/>
  <c r="K932" i="8"/>
  <c r="J932" i="8"/>
  <c r="J464" i="3"/>
  <c r="F464" i="3"/>
  <c r="K464" i="3"/>
  <c r="H464" i="3"/>
  <c r="I464" i="3"/>
  <c r="H943" i="3"/>
  <c r="I943" i="3"/>
  <c r="J943" i="3"/>
  <c r="K943" i="3"/>
  <c r="F943" i="3"/>
  <c r="K905" i="3"/>
  <c r="F905" i="3"/>
  <c r="H905" i="3"/>
  <c r="J905" i="3"/>
  <c r="I905" i="3"/>
  <c r="F718" i="3"/>
  <c r="K718" i="3"/>
  <c r="J718" i="3"/>
  <c r="I718" i="3"/>
  <c r="H718" i="3"/>
  <c r="I594" i="3"/>
  <c r="J594" i="3"/>
  <c r="K594" i="3"/>
  <c r="F594" i="3"/>
  <c r="H594" i="3"/>
  <c r="K748" i="8"/>
  <c r="J748" i="8"/>
  <c r="I875" i="3"/>
  <c r="H875" i="3"/>
  <c r="F875" i="3"/>
  <c r="K875" i="3"/>
  <c r="J875" i="3"/>
  <c r="I471" i="3"/>
  <c r="H471" i="3"/>
  <c r="F471" i="3"/>
  <c r="K471" i="3"/>
  <c r="J471" i="3"/>
  <c r="F717" i="3"/>
  <c r="I717" i="3"/>
  <c r="J717" i="3"/>
  <c r="H717" i="3"/>
  <c r="K717" i="3"/>
  <c r="J518" i="3"/>
  <c r="K518" i="3"/>
  <c r="H518" i="3"/>
  <c r="I518" i="3"/>
  <c r="F518" i="3"/>
  <c r="K736" i="8"/>
  <c r="J736" i="8"/>
  <c r="F702" i="3"/>
  <c r="K702" i="3"/>
  <c r="I702" i="3"/>
  <c r="H702" i="3"/>
  <c r="J702" i="3"/>
  <c r="K654" i="3"/>
  <c r="H654" i="3"/>
  <c r="I654" i="3"/>
  <c r="J654" i="3"/>
  <c r="F654" i="3"/>
  <c r="F911" i="3"/>
  <c r="K911" i="3"/>
  <c r="H911" i="3"/>
  <c r="I911" i="3"/>
  <c r="J911" i="3"/>
  <c r="K984" i="8"/>
  <c r="J984" i="8"/>
  <c r="H694" i="3"/>
  <c r="F694" i="3"/>
  <c r="K694" i="3"/>
  <c r="J694" i="3"/>
  <c r="I694" i="3"/>
  <c r="H877" i="3"/>
  <c r="I877" i="3"/>
  <c r="F877" i="3"/>
  <c r="K877" i="3"/>
  <c r="J877" i="3"/>
  <c r="K865" i="8"/>
  <c r="J865" i="8"/>
  <c r="I482" i="3"/>
  <c r="F482" i="3"/>
  <c r="H482" i="3"/>
  <c r="K482" i="3"/>
  <c r="J482" i="3"/>
  <c r="F700" i="3"/>
  <c r="K700" i="3"/>
  <c r="J700" i="3"/>
  <c r="I700" i="3"/>
  <c r="H700" i="3"/>
  <c r="H582" i="3"/>
  <c r="F582" i="3"/>
  <c r="J582" i="3"/>
  <c r="K582" i="3"/>
  <c r="I582" i="3"/>
  <c r="J883" i="8"/>
  <c r="K883" i="8"/>
  <c r="F478" i="3"/>
  <c r="J478" i="3"/>
  <c r="H478" i="3"/>
  <c r="I478" i="3"/>
  <c r="K478" i="3"/>
  <c r="H843" i="3"/>
  <c r="J843" i="3"/>
  <c r="I843" i="3"/>
  <c r="K843" i="3"/>
  <c r="F843" i="3"/>
  <c r="F952" i="3"/>
  <c r="J952" i="3"/>
  <c r="I952" i="3"/>
  <c r="K952" i="3"/>
  <c r="H952" i="3"/>
  <c r="F714" i="3"/>
  <c r="J714" i="3"/>
  <c r="I714" i="3"/>
  <c r="K714" i="3"/>
  <c r="H714" i="3"/>
  <c r="J714" i="8"/>
  <c r="K714" i="8"/>
  <c r="F679" i="3"/>
  <c r="K679" i="3"/>
  <c r="J679" i="3"/>
  <c r="I679" i="3"/>
  <c r="H679" i="3"/>
  <c r="I501" i="3"/>
  <c r="H501" i="3"/>
  <c r="J501" i="3"/>
  <c r="F501" i="3"/>
  <c r="K501" i="3"/>
  <c r="F924" i="3"/>
  <c r="H924" i="3"/>
  <c r="K924" i="3"/>
  <c r="I924" i="3"/>
  <c r="J924" i="3"/>
  <c r="K858" i="3"/>
  <c r="F858" i="3"/>
  <c r="H858" i="3"/>
  <c r="I858" i="3"/>
  <c r="J858" i="3"/>
  <c r="K632" i="3"/>
  <c r="H632" i="3"/>
  <c r="F632" i="3"/>
  <c r="I632" i="3"/>
  <c r="J632" i="3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<sst xmlns="http://schemas.openxmlformats.org/spreadsheetml/2006/main" count="1450" uniqueCount="420">
  <si>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</si>
  <si>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</si>
  <si>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</si>
  <si>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</si>
  <si>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</si>
  <si>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</si>
  <si>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</si>
  <si>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</si>
  <si>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</si>
  <si>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</si>
  <si>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</si>
  <si>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</si>
  <si>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</si>
  <si>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</si>
  <si>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</si>
  <si>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</si>
  <si>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</si>
  <si>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</si>
  <si>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</si>
  <si>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</si>
  <si>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</si>
  <si>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</si>
  <si>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</si>
  <si>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</si>
  <si>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</si>
  <si>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</si>
  <si>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</si>
  <si>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</si>
  <si>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</si>
  <si>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</si>
  <si>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</si>
  <si>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</si>
  <si>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</si>
  <si>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</si>
  <si>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</si>
  <si>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</si>
  <si>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</si>
  <si>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</si>
  <si>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</si>
  <si>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</si>
  <si>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</si>
  <si>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</si>
  <si>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</si>
  <si>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</si>
  <si>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</si>
  <si>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</si>
  <si>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</si>
  <si>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</si>
  <si>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</si>
  <si>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</si>
  <si>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</si>
  <si>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</si>
  <si>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</si>
  <si>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</si>
  <si>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</si>
  <si>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</si>
  <si>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</si>
  <si>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</si>
  <si>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</si>
  <si>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</si>
  <si>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</si>
  <si>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</si>
  <si>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</si>
  <si>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</si>
  <si>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</si>
  <si>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</si>
  <si>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</si>
  <si>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</si>
  <si>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</si>
  <si>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</si>
  <si>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E3</t>
  </si>
  <si>
    <t>EC</t>
  </si>
  <si>
    <t>Colchester</t>
  </si>
  <si>
    <t>Stevenage</t>
  </si>
  <si>
    <t>Bradford</t>
  </si>
  <si>
    <t>Carlisle</t>
  </si>
  <si>
    <t>Northampton</t>
  </si>
  <si>
    <t>Salford</t>
  </si>
  <si>
    <t>Mansfield</t>
  </si>
  <si>
    <t>Harrogate</t>
  </si>
  <si>
    <t>Barrow</t>
  </si>
  <si>
    <t>Port Vale</t>
  </si>
  <si>
    <t>Leyton Orient</t>
  </si>
  <si>
    <t>Newport County</t>
  </si>
  <si>
    <t>Scunthorpe</t>
  </si>
  <si>
    <t>Oldham</t>
  </si>
  <si>
    <t>Bristol Rvs</t>
  </si>
  <si>
    <t>Exeter</t>
  </si>
  <si>
    <t>Walsall</t>
  </si>
  <si>
    <t>Hartlepool</t>
  </si>
  <si>
    <t>Halifax</t>
  </si>
  <si>
    <t>Barnet</t>
  </si>
  <si>
    <t>Notts County</t>
  </si>
  <si>
    <t>Huesca</t>
  </si>
  <si>
    <t>Burgos</t>
  </si>
  <si>
    <t>Aldershot</t>
  </si>
  <si>
    <t>Kings Lynn</t>
  </si>
  <si>
    <t>Grimsby</t>
  </si>
  <si>
    <t>Dover Athletic</t>
  </si>
  <si>
    <t>Yeovil</t>
  </si>
  <si>
    <t>Solihull</t>
  </si>
  <si>
    <t>Eastleigh</t>
  </si>
  <si>
    <t>Wealdstone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</si>
  <si>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</si>
  <si>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</si>
  <si>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</si>
  <si>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</si>
  <si>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</si>
  <si>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</si>
  <si>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</si>
  <si>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</si>
  <si>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</si>
  <si>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</si>
  <si>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</si>
  <si>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</si>
  <si>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</si>
  <si>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</si>
  <si>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</si>
  <si>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</si>
  <si>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</si>
  <si>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</si>
  <si>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</si>
  <si>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</si>
  <si>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SP2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</si>
  <si>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</si>
  <si>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</si>
  <si>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</si>
  <si>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</si>
  <si>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</si>
  <si>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</si>
  <si>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</si>
  <si>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</si>
  <si>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</si>
  <si>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</si>
  <si>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</si>
  <si>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</si>
  <si>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</si>
  <si>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</si>
  <si>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</si>
  <si>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</si>
  <si>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</si>
  <si>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</si>
  <si>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</si>
  <si>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</si>
  <si>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</si>
  <si>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</si>
  <si>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</si>
  <si>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</si>
  <si>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</si>
  <si>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</si>
  <si>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</si>
  <si>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</si>
  <si>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</si>
  <si>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</si>
  <si>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Watford</t>
  </si>
  <si>
    <t>Brighton</t>
  </si>
  <si>
    <t>Norwich</t>
  </si>
  <si>
    <t>Burnley</t>
  </si>
  <si>
    <t>Brentford</t>
  </si>
  <si>
    <t>Southampton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</si>
  <si>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</si>
  <si>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</si>
  <si>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</si>
  <si>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</si>
  <si>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</si>
  <si>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</si>
  <si>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</si>
  <si>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</si>
  <si>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</si>
  <si>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</si>
  <si>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</si>
  <si>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</si>
  <si>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</si>
  <si>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</si>
  <si>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</si>
  <si>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</si>
  <si>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</si>
  <si>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</si>
  <si>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</si>
  <si>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</si>
  <si>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</si>
  <si>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</si>
  <si>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</si>
  <si>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</si>
  <si>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</si>
  <si>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</si>
  <si>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</si>
  <si>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</si>
  <si>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</si>
  <si>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</si>
  <si>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</si>
  <si>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</si>
  <si>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</si>
  <si>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</si>
  <si>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</si>
  <si>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</si>
  <si>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</si>
  <si>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</si>
  <si>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</si>
  <si>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</si>
  <si>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</si>
  <si>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</si>
  <si>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</si>
  <si>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</si>
  <si>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</si>
  <si>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</si>
  <si>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</si>
  <si>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</si>
  <si>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</si>
  <si>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</si>
  <si>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</si>
  <si>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</si>
  <si>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</si>
  <si>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</si>
  <si>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</si>
  <si>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</si>
  <si>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</si>
  <si>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</si>
  <si>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</si>
  <si>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</si>
  <si>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</si>
  <si>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</si>
  <si>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</si>
  <si>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</si>
  <si>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</si>
  <si>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</si>
  <si>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</si>
  <si>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</si>
  <si>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</si>
  <si>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</si>
  <si>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</si>
  <si>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</si>
  <si>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</si>
  <si>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</si>
  <si>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</si>
  <si>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</si>
  <si>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</si>
  <si>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</si>
  <si>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</si>
  <si>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</si>
  <si>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</si>
  <si>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</si>
  <si>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</si>
  <si>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</si>
  <si>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</si>
  <si>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</si>
  <si>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</si>
  <si>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</si>
  <si>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</si>
  <si>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</si>
  <si>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</si>
  <si>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</si>
  <si>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</si>
  <si>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</si>
  <si>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</si>
  <si>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</si>
  <si>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</si>
  <si>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</si>
  <si>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</si>
  <si>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</si>
  <si>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</si>
  <si>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</si>
  <si>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</si>
  <si>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</si>
  <si>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</si>
  <si>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</si>
  <si>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</si>
  <si>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</si>
  <si>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</si>
  <si>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</si>
  <si>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</si>
  <si>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</si>
  <si>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</si>
  <si>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</si>
  <si>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</si>
  <si>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</si>
  <si>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</si>
  <si>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</si>
  <si>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</si>
  <si>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</si>
  <si>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</si>
  <si>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</si>
  <si>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</si>
  <si>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</si>
  <si>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</si>
  <si>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</si>
  <si>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</si>
  <si>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</si>
  <si>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</si>
  <si>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</si>
  <si>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For Sittard</t>
  </si>
  <si>
    <t>Sparta Rotterdam</t>
  </si>
  <si>
    <t>Maritimo</t>
  </si>
  <si>
    <t>Tondela</t>
  </si>
  <si>
    <t>Moreirense</t>
  </si>
  <si>
    <t>Guimaraes</t>
  </si>
  <si>
    <t>Sp Lisbon</t>
  </si>
  <si>
    <t>Pacos Ferreira</t>
  </si>
  <si>
    <t>Vallecano</t>
  </si>
  <si>
    <t>Barcelona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</si>
  <si>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</si>
  <si>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</si>
  <si>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</si>
  <si>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</si>
  <si>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</si>
  <si>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</si>
  <si>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</si>
  <si>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</si>
  <si>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</si>
  <si>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</si>
  <si>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</si>
  <si>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</si>
  <si>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</si>
  <si>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</si>
  <si>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</si>
  <si>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</si>
  <si>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</si>
  <si>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Buyuksehyr</t>
  </si>
  <si>
    <t>Yeni Malatyaspor</t>
  </si>
  <si>
    <t>Hatayspor</t>
  </si>
  <si>
    <t>Ad. Demirspor</t>
  </si>
  <si>
    <t>D1</t>
  </si>
  <si>
    <t>D2</t>
  </si>
  <si>
    <t>E1</t>
  </si>
  <si>
    <t>P1</t>
  </si>
  <si>
    <t>E0</t>
  </si>
  <si>
    <t>F1</t>
  </si>
  <si>
    <t>F2</t>
  </si>
  <si>
    <t>I1</t>
  </si>
  <si>
    <t>I2</t>
  </si>
  <si>
    <t>N1</t>
  </si>
  <si>
    <t>SP1</t>
  </si>
  <si>
    <t>T1</t>
  </si>
  <si>
    <t>Dag and Red</t>
  </si>
  <si>
    <t>Bromley</t>
  </si>
  <si>
    <t>Wrexham</t>
  </si>
  <si>
    <t>Crawley Town</t>
  </si>
  <si>
    <t>Sutton</t>
  </si>
  <si>
    <t>Torquay</t>
  </si>
  <si>
    <t>Weymouth</t>
  </si>
  <si>
    <t>Stockport</t>
  </si>
  <si>
    <t>Altrincham</t>
  </si>
  <si>
    <t>Liverpool</t>
  </si>
  <si>
    <t>Chelsea</t>
  </si>
  <si>
    <t>Everton</t>
  </si>
  <si>
    <t>Crystal Palace</t>
  </si>
  <si>
    <t>Man City</t>
  </si>
  <si>
    <t>Twente</t>
  </si>
  <si>
    <t>Aston Villa</t>
  </si>
  <si>
    <t>Chesterfield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</si>
  <si>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</si>
  <si>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</si>
  <si>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</si>
  <si>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</si>
  <si>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</si>
  <si>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</si>
  <si>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</si>
  <si>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</si>
  <si>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</si>
  <si>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</si>
  <si>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</si>
  <si>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</si>
  <si>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</si>
  <si>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</si>
  <si>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</si>
  <si>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</si>
  <si>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</si>
  <si>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</si>
  <si>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</si>
  <si>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</si>
  <si>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</si>
  <si>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</si>
  <si>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</si>
  <si>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</si>
  <si>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</si>
  <si>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</si>
  <si>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</si>
  <si>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</si>
  <si>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</si>
  <si>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SC0</t>
  </si>
  <si>
    <t>Olympiakos</t>
  </si>
  <si>
    <t>Giannina</t>
  </si>
  <si>
    <t>Panathinaikos</t>
  </si>
  <si>
    <t>Aris</t>
  </si>
  <si>
    <t>PAOK</t>
  </si>
  <si>
    <t>AEK</t>
  </si>
  <si>
    <t>Elche</t>
  </si>
  <si>
    <t>Osasuna</t>
  </si>
  <si>
    <t>Granada</t>
  </si>
  <si>
    <t>Celta</t>
  </si>
  <si>
    <t>Sociedad</t>
  </si>
  <si>
    <t>Mallorca</t>
  </si>
  <si>
    <t>Asteras Tripolis</t>
  </si>
  <si>
    <t>Lamia</t>
  </si>
  <si>
    <t>Ionikos</t>
  </si>
  <si>
    <t>Getafe</t>
  </si>
  <si>
    <t>Betis</t>
  </si>
  <si>
    <t>Sevilla</t>
  </si>
  <si>
    <t>Cadiz</t>
  </si>
  <si>
    <t>Maidenhead</t>
  </si>
  <si>
    <t>OFI Crete</t>
  </si>
  <si>
    <t>Panetolikos</t>
  </si>
  <si>
    <t>Volos NFC</t>
  </si>
  <si>
    <t>Atromitos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</si>
  <si>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</si>
  <si>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</si>
  <si>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</si>
  <si>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</si>
  <si>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</si>
  <si>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</si>
  <si>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</si>
  <si>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</si>
  <si>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G1</t>
  </si>
  <si>
    <t>Woking</t>
  </si>
  <si>
    <t>Apollon Apollon</t>
  </si>
  <si>
    <t>06/05/2022</t>
  </si>
  <si>
    <t>07/05/2022</t>
  </si>
  <si>
    <t>08/05/2022</t>
  </si>
  <si>
    <t>09/05/2022</t>
  </si>
  <si>
    <t>11/05/2022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</si>
</sst>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1.0439811611001015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1.0551236153407171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1.0501106530953337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1.0439719885779606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1.0743990953985665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1.0441161747080836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1.0449864577049268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1.0424343751332963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1.0509930436304777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1.0502439111838868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1.0568116952111755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1.0529232824658912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1.0586373210952964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1.0449864577049268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1.0609541449825806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1.0470376731981623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1.0543300667589199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1.048153965543114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1.038077229388916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1.0488145277884962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1.0466798766453527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1.050305669221034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1.0465751168236677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1.043438569981763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1.0642611792871335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1.0550312079519462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1.0347781293381613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1.0586849130942018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1.0533218816775407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1.0533218816775407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1.0565395632387604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1.0344490471441554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1.042708496600167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1.038077229388916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1.038077229388916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1.0344490471441554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1.0445865875967359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1.0509444270006065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1.0468011795556451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1.0449864577049268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1.0543300667589199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1.0421804198806015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1.0484438729518561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1.0523293923701496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1.0502085589023142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1.0427733349764023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1.0483906463555754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1.0494628052164887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1.0488545698370915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1.064224351228114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1.0764091542742731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1.0882031460515309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1.0608952469083379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1.0752646071356513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1.0633092374354824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1.0633092374354824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1.0724395508015951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1.0744841031203913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1.0724395508015951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1.0637206832523536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1.0679524935128775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1.086976930295475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1.0976526703345582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1.080350824048925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1.0872029288255038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1.0886227150115235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1.0834349576139997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1.0866214711383286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1.08505570062963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1.0811284811792439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1.0844960009352391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1.038077229388916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1.0744841031203913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1.0720588896370926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1.0708051461807455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1.0637206832523536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1.0708425290899795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1.0720963920751123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1.0648207184922545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1.0743649055710818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1.0718059866104521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1.0708425290899795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1.0922781557382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1.0869608478919779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1.0801082231226471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1.0439811611001015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1.0505095705164631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1.0434322558420379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1.048153965543114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1.0439719885779606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1.0424343751332963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1.0536616911224432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1.0536616911224432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1.0517344996321181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1.050305669221034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1.0670046225137999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1.0536369139215562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1.0557597764789854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1.0511368361869355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1.0538424813225786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1.0470882991581001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1.038506964435719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1.0423915204335932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1.0428644784088332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1.0429171817048493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1.0570274463634663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1.0656804364016281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1.0563585399442623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1.0702834367704921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1.0653550983353486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1.0511989710920113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1.0497253316960662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1.0512150176064545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1.0420112422030368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1.0565395632387604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1.0830038457256483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1.0624658649673062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1.0719988640762954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1.0494125025023127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1.0533218816775407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1.0446618226996724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1.0356850891989859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1.034094874681466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1.0636236687327365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1.0768951522317205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1.0445865875967359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1.0385777255461535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1.0407298027485501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1.0461929391857427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1.0404319501157899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1.0597708827029848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1.0782070806982789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1.0915948491948764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1.0844219611566195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1.093753330703267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1.0487452645905371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1.0415257892008067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1.042708496600167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1.0427491060172347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1.0460060256260135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1.0488545698370915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1.0533564937435893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1.0536369139215562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1.0424343751332963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1.0431976029859278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1.0497253316960662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1.0517344996321181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1.0628364693383345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1.0426842347132719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1.045344963452246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1.0466798766453527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1.0602620774953408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1.0592698779777294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1.0636410008450974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1.0675140074300833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1.0457565564423787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1.047073470420135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1.0511368361869355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1.0347781293381613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1.0597111971376585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1.068727537804758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1.0525123267481189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1.0719067123302282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1.0795098103347671</v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1.0202438802044542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18.685137542006313</v>
      </c>
      <c r="I2" s="6">
        <f>IF('Log_working_3-way'!$D2="","",'True_Odds_Calculator_3-way'!O3/'True_Odds_Calculator_3-way'!B3-1)</f>
        <v>6.4290781961343857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2.1531634556502199E-2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1.0276694486904332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7.9226313935741395</v>
      </c>
      <c r="I3" s="6">
        <f>IF('Log_working_3-way'!$D3="","",'True_Odds_Calculator_3-way'!O4/'True_Odds_Calculator_3-way'!B4-1)</f>
        <v>5.7290481908602775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2.9151160730108039E-2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1.0284432682355993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23.781772451546082</v>
      </c>
      <c r="I4" s="6">
        <f>IF('Log_working_3-way'!$D4="","",'True_Odds_Calculator_3-way'!O5/'True_Odds_Calculator_3-way'!B5-1)</f>
        <v>5.0118846513106901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2.9288817619889773E-2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1.0220671943947179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5.2665688049059485</v>
      </c>
      <c r="I5" s="6">
        <f>IF('Log_working_3-way'!$D5="","",'True_Odds_Calculator_3-way'!O6/'True_Odds_Calculator_3-way'!B6-1)</f>
        <v>5.842903318674245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2.2765326562794952E-2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1.0636200951908104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72.336648542152105</v>
      </c>
      <c r="I6" s="6">
        <f>IF('Log_working_3-way'!$D6="","",'True_Odds_Calculator_3-way'!O7/'True_Odds_Calculator_3-way'!B7-1)</f>
        <v>0.12621365117090133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3.1058389397456088E-2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1.022408203975349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5.3580614138682563</v>
      </c>
      <c r="I7" s="6">
        <f>IF('Log_working_3-way'!$D7="","",'True_Odds_Calculator_3-way'!O8/'True_Odds_Calculator_3-way'!B8-1)</f>
        <v>7.6027450193331969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2.3536059068383963E-2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1.0259052223670435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13.615066685572968</v>
      </c>
      <c r="I8" s="6">
        <f>IF('Log_working_3-way'!$D8="","",'True_Odds_Calculator_3-way'!O9/'True_Odds_Calculator_3-way'!B9-1)</f>
        <v>6.9415289702732972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2.7921114017106063E-2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1.0261822094546036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16.171710986001781</v>
      </c>
      <c r="I9" s="6">
        <f>IF('Log_working_3-way'!$D9="","",'True_Odds_Calculator_3-way'!O10/'True_Odds_Calculator_3-way'!B10-1)</f>
        <v>7.877925512646696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2.8093268405785299E-2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1.0318756603349728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30.667600787159603</v>
      </c>
      <c r="I10" s="6">
        <f>IF('Log_working_3-way'!$D10="","",'True_Odds_Calculator_3-way'!O11/'True_Odds_Calculator_3-way'!B11-1)</f>
        <v>4.8260060680192876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3.1118885322369394E-2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1.0342337039613663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37.850989189352518</v>
      </c>
      <c r="I11" s="6">
        <f>IF('Log_working_3-way'!$D11="","",'True_Odds_Calculator_3-way'!O12/'True_Odds_Calculator_3-way'!B12-1)</f>
        <v>4.1969526648394435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3.1059540553211473E-2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1.0548034431839715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60.843835006880667</v>
      </c>
      <c r="I12" s="6">
        <f>IF('Log_working_3-way'!$D12="","",'True_Odds_Calculator_3-way'!O13/'True_Odds_Calculator_3-way'!B13-1)</f>
        <v>1.5219422696529925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3.4864671521089186E-2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1.0354905991465142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1.9292058678221515</v>
      </c>
      <c r="I13" s="6">
        <f>IF('Log_working_3-way'!$D13="","",'True_Odds_Calculator_3-way'!O14/'True_Odds_Calculator_3-way'!B14-1)</f>
        <v>4.2868628813034908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3.2557903291345003E-2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1.0329400599196923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25.248199518487311</v>
      </c>
      <c r="I14" s="6">
        <f>IF('Log_working_3-way'!$D14="","",'True_Odds_Calculator_3-way'!O15/'True_Odds_Calculator_3-way'!B15-1)</f>
        <v>6.6779498278081029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3.3470356395493894E-2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1.0277005350276207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19.633345652087499</v>
      </c>
      <c r="I15" s="6">
        <f>IF('Log_working_3-way'!$D15="","",'True_Odds_Calculator_3-way'!O16/'True_Odds_Calculator_3-way'!B16-1)</f>
        <v>7.7619476540607995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2.922630813316629E-2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1.0611197533373791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68.535047621509747</v>
      </c>
      <c r="I16" s="6">
        <f>IF('Log_working_3-way'!$D16="","",'True_Odds_Calculator_3-way'!O17/'True_Odds_Calculator_3-way'!B17-1)</f>
        <v>0.58732444054931676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3.2838049771324096E-2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1.0303461607550322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4.7714547368318323</v>
      </c>
      <c r="I17" s="6">
        <f>IF('Log_working_3-way'!$D17="","",'True_Odds_Calculator_3-way'!O18/'True_Odds_Calculator_3-way'!B18-1)</f>
        <v>5.4445048707449715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3.0734926887806102E-2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1.0271694774171629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17.696585850946608</v>
      </c>
      <c r="I18" s="6">
        <f>IF('Log_working_3-way'!$D18="","",'True_Odds_Calculator_3-way'!O19/'True_Odds_Calculator_3-way'!B19-1)</f>
        <v>5.9114547120043257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2.888775336399263E-2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1.0267003719093299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6.4204339216067305</v>
      </c>
      <c r="I19" s="6">
        <f>IF('Log_working_3-way'!$D19="","",'True_Odds_Calculator_3-way'!O20/'True_Odds_Calculator_3-way'!B20-1)</f>
        <v>8.2061854941825558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2.8379846059404024E-2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1.0208816255278581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6.8514768450791532</v>
      </c>
      <c r="I20" s="6">
        <f>IF('Log_working_3-way'!$D20="","",'True_Odds_Calculator_3-way'!O21/'True_Odds_Calculator_3-way'!B21-1)</f>
        <v>6.6765190640057455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2.2113760128372295E-2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1.0323165360938684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35.538630257310317</v>
      </c>
      <c r="I21" s="6">
        <f>IF('Log_working_3-way'!$D21="","",'True_Odds_Calculator_3-way'!O22/'True_Odds_Calculator_3-way'!B22-1)</f>
        <v>4.4255870613845572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3.0083732080860459E-2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1.0314721483181857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29.615838964223776</v>
      </c>
      <c r="I22" s="6">
        <f>IF('Log_working_3-way'!$D22="","",'True_Odds_Calculator_3-way'!O23/'True_Odds_Calculator_3-way'!B23-1)</f>
        <v>5.898007052390871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3.0893569273226174E-2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1.0255390226297605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13.622509655657794</v>
      </c>
      <c r="I23" s="6">
        <f>IF('Log_working_3-way'!$D23="","",'True_Odds_Calculator_3-way'!O24/'True_Odds_Calculator_3-way'!B24-1)</f>
        <v>5.9214772104476827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2.7397894249681753E-2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1.0269340928079138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35.714110373642853</v>
      </c>
      <c r="I24" s="6">
        <f>IF('Log_working_3-way'!$D24="","",'True_Odds_Calculator_3-way'!O25/'True_Odds_Calculator_3-way'!B25-1)</f>
        <v>3.6300197859195515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2.5160305875017164E-2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1.022893913640319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24.174197829541807</v>
      </c>
      <c r="I25" s="6">
        <f>IF('Log_working_3-way'!$D25="","",'True_Odds_Calculator_3-way'!O26/'True_Odds_Calculator_3-way'!B26-1)</f>
        <v>6.2933309711150525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2.3556703515758226E-2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1.0442472965403669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0.10792618809113708</v>
      </c>
      <c r="I26" s="6">
        <f>IF('Log_working_3-way'!$D26="","",'True_Odds_Calculator_3-way'!O27/'True_Odds_Calculator_3-way'!B27-1)</f>
        <v>1.9193696101706399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3.2442682016985414E-2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1.0211965855823006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7.9298213450296906</v>
      </c>
      <c r="I27" s="6">
        <f>IF('Log_working_3-way'!$D27="","",'True_Odds_Calculator_3-way'!O28/'True_Odds_Calculator_3-way'!B28-1)</f>
        <v>4.5994606143563468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2.2118484155373874E-2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1.0203830720629712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14.166055057218863</v>
      </c>
      <c r="I28" s="6">
        <f>IF('Log_working_3-way'!$D28="","",'True_Odds_Calculator_3-way'!O29/'True_Odds_Calculator_3-way'!B29-1)</f>
        <v>7.1260803434255919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2.202127986368918E-2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1.0421002993885047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51.383727468119247</v>
      </c>
      <c r="I29" s="6">
        <f>IF('Log_working_3-way'!$D29="","",'True_Odds_Calculator_3-way'!O30/'True_Odds_Calculator_3-way'!B30-1)</f>
        <v>2.100634672989186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3.2109522514240707E-2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1.0274809972944576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9.0462119876453926</v>
      </c>
      <c r="I30" s="6">
        <f>IF('Log_working_3-way'!$D30="","",'True_Odds_Calculator_3-way'!O31/'True_Odds_Calculator_3-way'!B31-1)</f>
        <v>5.729083584882618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2.914574754141519E-2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1.0267464049166759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15.462769622362071</v>
      </c>
      <c r="I31" s="6">
        <f>IF('Log_working_3-way'!$D31="","",'True_Odds_Calculator_3-way'!O32/'True_Odds_Calculator_3-way'!B32-1)</f>
        <v>6.5848918840771038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2.8690080521241335E-2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1.1001216713317847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43.515669515669515</v>
      </c>
      <c r="I32" s="6">
        <f>IF('Log_working_3-way'!$D32="","",'True_Odds_Calculator_3-way'!O33/'True_Odds_Calculator_3-way'!B33-1)</f>
        <v>3.5584045584045576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8.3333333333333259E-2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1.0211703792028946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18.317356572258532</v>
      </c>
      <c r="I33" s="6">
        <f>IF('Log_working_3-way'!$D33="","",'True_Odds_Calculator_3-way'!O34/'True_Odds_Calculator_3-way'!B34-1)</f>
        <v>7.3610442227573305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2.2556390977443552E-2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1.0203090006094033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9.382204205305845</v>
      </c>
      <c r="I34" s="6">
        <f>IF('Log_working_3-way'!$D34="","",'True_Odds_Calculator_3-way'!O35/'True_Odds_Calculator_3-way'!B35-1)</f>
        <v>7.7714902304301923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2.1959493452988532E-2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1.0366675066993638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51.6173772261198</v>
      </c>
      <c r="I35" s="6">
        <f>IF('Log_working_3-way'!$D35="","",'True_Odds_Calculator_3-way'!O36/'True_Odds_Calculator_3-way'!B36-1)</f>
        <v>2.7416801583018535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2.7526395173453899E-2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1.0260321541583028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32.7618750759652</v>
      </c>
      <c r="I36" s="6">
        <f>IF('Log_working_3-way'!$D36="","",'True_Odds_Calculator_3-way'!O37/'True_Odds_Calculator_3-way'!B37-1)</f>
        <v>5.2536016003550339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2.4886089611782403E-2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1.0191547736313913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11.407595684885823</v>
      </c>
      <c r="I37" s="6">
        <f>IF('Log_working_3-way'!$D37="","",'True_Odds_Calculator_3-way'!O38/'True_Odds_Calculator_3-way'!B38-1)</f>
        <v>6.7739826453026755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2.0703789418174079E-2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1.0291541285846173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44.790734929530274</v>
      </c>
      <c r="I38" s="6">
        <f>IF('Log_working_3-way'!$D38="","",'True_Odds_Calculator_3-way'!O39/'True_Odds_Calculator_3-way'!B39-1)</f>
        <v>2.7380191779208385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2.4511115178307286E-2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1.0267225057547651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11.311874357755732</v>
      </c>
      <c r="I39" s="6">
        <f>IF('Log_working_3-way'!$D39="","",'True_Odds_Calculator_3-way'!O40/'True_Odds_Calculator_3-way'!B40-1)</f>
        <v>6.062996571971655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2.863947154835067E-2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1.0303205833606395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25.040190464786559</v>
      </c>
      <c r="I40" s="6">
        <f>IF('Log_working_3-way'!$D40="","",'True_Odds_Calculator_3-way'!O41/'True_Odds_Calculator_3-way'!B41-1)</f>
        <v>5.4100227636800868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3.0958599469591563E-2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1.0268613726939364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17.538495588186169</v>
      </c>
      <c r="I41" s="6">
        <f>IF('Log_working_3-way'!$D41="","",'True_Odds_Calculator_3-way'!O42/'True_Odds_Calculator_3-way'!B42-1)</f>
        <v>6.3778904532938023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2.8619012573867009E-2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1.0296559857701502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25.891219425218427</v>
      </c>
      <c r="I42" s="6">
        <f>IF('Log_working_3-way'!$D42="","",'True_Odds_Calculator_3-way'!O43/'True_Odds_Calculator_3-way'!B43-1)</f>
        <v>5.2219068819124175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3.010691285174949E-2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1.0281591322177588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3.7814289957691027</v>
      </c>
      <c r="I43" s="6">
        <f>IF('Log_working_3-way'!$D43="","",'True_Odds_Calculator_3-way'!O44/'True_Odds_Calculator_3-way'!B44-1)</f>
        <v>5.8791551548242351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2.8227477371224108E-2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1.0340571190732515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41.599820209885223</v>
      </c>
      <c r="I44" s="6">
        <f>IF('Log_working_3-way'!$D44="","",'True_Odds_Calculator_3-way'!O45/'True_Odds_Calculator_3-way'!B45-1)</f>
        <v>3.8830586810794152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2.9528418717984728E-2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1.0278697516228008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8.1992897972155738</v>
      </c>
      <c r="I45" s="6">
        <f>IF('Log_working_3-way'!$D45="","",'True_Odds_Calculator_3-way'!O46/'True_Odds_Calculator_3-way'!B46-1)</f>
        <v>4.953307180857851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2.9150709456654766E-2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1.0311534973622669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2.9159436679217028</v>
      </c>
      <c r="I46" s="6">
        <f>IF('Log_working_3-way'!$D46="","",'True_Odds_Calculator_3-way'!O47/'True_Odds_Calculator_3-way'!B47-1)</f>
        <v>4.3016076372349872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2.9686167902585048E-2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1.028693777560088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21.659168231661965</v>
      </c>
      <c r="I47" s="6">
        <f>IF('Log_working_3-way'!$D47="","",'True_Odds_Calculator_3-way'!O48/'True_Odds_Calculator_3-way'!B48-1)</f>
        <v>5.8676628250798117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2.9948110652618709E-2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1.0263035423993998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15.335825233998165</v>
      </c>
      <c r="I48" s="6">
        <f>IF('Log_working_3-way'!$D48="","",'True_Odds_Calculator_3-way'!O49/'True_Odds_Calculator_3-way'!B49-1)</f>
        <v>6.34037020839357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2.8203951982893827E-2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1.0267506094240106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21.484910865577163</v>
      </c>
      <c r="I49" s="6">
        <f>IF('Log_working_3-way'!$D49="","",'True_Odds_Calculator_3-way'!O50/'True_Odds_Calculator_3-way'!B50-1)</f>
        <v>6.3420117112088708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2.7974069527203049E-2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1.0404878639165007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48.431327709712107</v>
      </c>
      <c r="I50" s="6">
        <f>IF('Log_working_3-way'!$D50="","",'True_Odds_Calculator_3-way'!O51/'True_Odds_Calculator_3-way'!B51-1)</f>
        <v>2.6958847927488607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3.2147233893557337E-2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1.0526324434764138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2.2200664905955265</v>
      </c>
      <c r="I51" s="6">
        <f>IF('Log_working_3-way'!$D51="","",'True_Odds_Calculator_3-way'!O52/'True_Odds_Calculator_3-way'!B52-1)</f>
        <v>5.5992631368481849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4.9391062702823785E-2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1.0470201379522279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26.013125644374483</v>
      </c>
      <c r="I52" s="6">
        <f>IF('Log_working_3-way'!$D52="","",'True_Odds_Calculator_3-way'!O53/'True_Odds_Calculator_3-way'!B53-1)</f>
        <v>5.4079029824610831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4.7392507540231055E-2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1.1095786210370575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72.129178810217724</v>
      </c>
      <c r="I53" s="6">
        <f>IF('Log_working_3-way'!$D53="","",'True_Odds_Calculator_3-way'!O54/'True_Odds_Calculator_3-way'!B54-1)</f>
        <v>0.41687845270907165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5.2203157466315542E-2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1.040134547752313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15.508778698825509</v>
      </c>
      <c r="I54" s="6">
        <f>IF('Log_working_3-way'!$D54="","",'True_Odds_Calculator_3-way'!O55/'True_Odds_Calculator_3-way'!B55-1)</f>
        <v>8.3054839879900673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4.291993528940985E-2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1.0495253120270849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4.1543409583983566</v>
      </c>
      <c r="I55" s="6">
        <f>IF('Log_working_3-way'!$D55="","",'True_Odds_Calculator_3-way'!O56/'True_Odds_Calculator_3-way'!B56-1)</f>
        <v>5.9615605785818548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4.9276497236848016E-2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1.0424366651078325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18.776672293406392</v>
      </c>
      <c r="I56" s="6">
        <f>IF('Log_working_3-way'!$D56="","",'True_Odds_Calculator_3-way'!O57/'True_Odds_Calculator_3-way'!B57-1)</f>
        <v>6.6382180966586048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4.4723637943977046E-2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1.0406322536009824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13.737712515527329</v>
      </c>
      <c r="I57" s="6">
        <f>IF('Log_working_3-way'!$D57="","",'True_Odds_Calculator_3-way'!O58/'True_Odds_Calculator_3-way'!B58-1)</f>
        <v>7.0049430011206901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4.3493044365270794E-2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1.0459733446444079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24.120069651102213</v>
      </c>
      <c r="I58" s="6">
        <f>IF('Log_working_3-way'!$D58="","",'True_Odds_Calculator_3-way'!O59/'True_Odds_Calculator_3-way'!B59-1)</f>
        <v>4.969941553019761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4.6911421911421947E-2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1.0448369780535687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24.944781881838676</v>
      </c>
      <c r="I59" s="6">
        <f>IF('Log_working_3-way'!$D59="","",'True_Odds_Calculator_3-way'!O60/'True_Odds_Calculator_3-way'!B60-1)</f>
        <v>5.986328994098618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4.5556529812255109E-2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1.041732890487304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13.959267869016655</v>
      </c>
      <c r="I60" s="6">
        <f>IF('Log_working_3-way'!$D60="","",'True_Odds_Calculator_3-way'!O61/'True_Odds_Calculator_3-way'!B61-1)</f>
        <v>5.7729160326214277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4.4356126256665407E-2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1.041568711190429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12.037848417376168</v>
      </c>
      <c r="I61" s="6">
        <f>IF('Log_working_3-way'!$D61="","",'True_Odds_Calculator_3-way'!O62/'True_Odds_Calculator_3-way'!B62-1)</f>
        <v>6.5129081092870349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4.4372651850875133E-2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1.0495495818627454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4.018071302662352</v>
      </c>
      <c r="I62" s="6">
        <f>IF('Log_working_3-way'!$D62="","",'True_Odds_Calculator_3-way'!O63/'True_Odds_Calculator_3-way'!B63-1)</f>
        <v>4.8444961422342327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4.8311122068956491E-2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1.0509416798160551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14.17643609137321</v>
      </c>
      <c r="I63" s="6">
        <f>IF('Log_working_3-way'!$D63="","",'True_Odds_Calculator_3-way'!O64/'True_Odds_Calculator_3-way'!B64-1)</f>
        <v>7.1571989896098724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5.4265962289719027E-2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1.1020703391484796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57.987456951494622</v>
      </c>
      <c r="I64" s="6">
        <f>IF('Log_working_3-way'!$D64="","",'True_Odds_Calculator_3-way'!O65/'True_Odds_Calculator_3-way'!B65-1)</f>
        <v>1.8925190698136234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6.7822914930009803E-2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1.0733040740689128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39.129071865477762</v>
      </c>
      <c r="I65" s="6">
        <f>IF('Log_working_3-way'!$D65="","",'True_Odds_Calculator_3-way'!O66/'True_Odds_Calculator_3-way'!B66-1)</f>
        <v>4.6431507310828106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6.453028972783148E-2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1.0661009487702937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33.604229491193358</v>
      </c>
      <c r="I66" s="6">
        <f>IF('Log_working_3-way'!$D66="","",'True_Odds_Calculator_3-way'!O67/'True_Odds_Calculator_3-way'!B67-1)</f>
        <v>6.2692912646430496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6.1458277266447814E-2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1.0711651790676711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39.186204064166766</v>
      </c>
      <c r="I67" s="6">
        <f>IF('Log_working_3-way'!$D67="","",'True_Odds_Calculator_3-way'!O68/'True_Odds_Calculator_3-way'!B68-1)</f>
        <v>3.859084973853717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6.3016860991788715E-2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1.0538174099301887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18.735657036814445</v>
      </c>
      <c r="I68" s="6">
        <f>IF('Log_working_3-way'!$D68="","",'True_Odds_Calculator_3-way'!O69/'True_Odds_Calculator_3-way'!B69-1)</f>
        <v>6.8159420592437696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5.6477326405290462E-2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1.0533539103463854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20.900682240485146</v>
      </c>
      <c r="I69" s="6">
        <f>IF('Log_working_3-way'!$D69="","",'True_Odds_Calculator_3-way'!O70/'True_Odds_Calculator_3-way'!B70-1)</f>
        <v>6.2705942745401702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5.5396588637585786E-2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1.0546072521165615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8.7821235472816745</v>
      </c>
      <c r="I70" s="6">
        <f>IF('Log_working_3-way'!$D70="","",'True_Odds_Calculator_3-way'!O71/'True_Odds_Calculator_3-way'!B71-1)</f>
        <v>5.8004281754100928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5.6929642731605279E-2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1.0562892042801613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22.397723282478552</v>
      </c>
      <c r="I71" s="6">
        <f>IF('Log_working_3-way'!$D71="","",'True_Odds_Calculator_3-way'!O72/'True_Odds_Calculator_3-way'!B72-1)</f>
        <v>7.0348444809170996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5.7874831616393729E-2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1.0509850881240628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13.699625759853332</v>
      </c>
      <c r="I72" s="6">
        <f>IF('Log_working_3-way'!$D72="","",'True_Odds_Calculator_3-way'!O73/'True_Odds_Calculator_3-way'!B73-1)</f>
        <v>7.8150752483891459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5.4450722303059029E-2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1.0242714785192442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3.0200479482529872</v>
      </c>
      <c r="I73" s="6">
        <f>IF('Log_working_3-way'!$D73="","",'True_Odds_Calculator_3-way'!O74/'True_Odds_Calculator_3-way'!B74-1)</f>
        <v>4.5920688272643728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2.3469555190267055E-2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1.0415714251518904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12.326740026203717</v>
      </c>
      <c r="I74" s="6">
        <f>IF('Log_working_3-way'!$D74="","",'True_Odds_Calculator_3-way'!O75/'True_Odds_Calculator_3-way'!B75-1)</f>
        <v>8.7702311510993898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4.4735822305920658E-2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1.0413254097242526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16.196844259334288</v>
      </c>
      <c r="I75" s="6">
        <f>IF('Log_working_3-way'!$D75="","",'True_Odds_Calculator_3-way'!O76/'True_Odds_Calculator_3-way'!B76-1)</f>
        <v>8.5313460962680736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4.4064275589021262E-2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1.0457575488096569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23.615668346546617</v>
      </c>
      <c r="I76" s="6">
        <f>IF('Log_working_3-way'!$D76="","",'True_Odds_Calculator_3-way'!O77/'True_Odds_Calculator_3-way'!B77-1)</f>
        <v>7.3620100211926012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4.678120379673989E-2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1.0493208350646801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26.846542115259993</v>
      </c>
      <c r="I77" s="6">
        <f>IF('Log_working_3-way'!$D77="","",'True_Odds_Calculator_3-way'!O78/'True_Odds_Calculator_3-way'!B78-1)</f>
        <v>6.3537646905460914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4.9265200535408393E-2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1.0411459202046616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10.388890930787007</v>
      </c>
      <c r="I78" s="6">
        <f>IF('Log_working_3-way'!$D78="","",'True_Odds_Calculator_3-way'!O79/'True_Odds_Calculator_3-way'!B79-1)</f>
        <v>7.4839651296696719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4.4053059528755378E-2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1.0503181559589081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2.6665929133609385</v>
      </c>
      <c r="I79" s="6">
        <f>IF('Log_working_3-way'!$D79="","",'True_Odds_Calculator_3-way'!O80/'True_Odds_Calculator_3-way'!B80-1)</f>
        <v>6.3586482775091033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4.8568852828487774E-2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1.0466381790708945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4.7916284339580013</v>
      </c>
      <c r="I80" s="6">
        <f>IF('Log_working_3-way'!$D80="","",'True_Odds_Calculator_3-way'!O81/'True_Odds_Calculator_3-way'!B81-1)</f>
        <v>6.7932152207338863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4.7483621959270916E-2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1.0417644056265376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15.345557403563362</v>
      </c>
      <c r="I81" s="6">
        <f>IF('Log_working_3-way'!$D81="","",'True_Odds_Calculator_3-way'!O82/'True_Odds_Calculator_3-way'!B82-1)</f>
        <v>8.0073132577654853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4.4646931428861114E-2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1.0682399340715578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53.68404681056267</v>
      </c>
      <c r="I82" s="6">
        <f>IF('Log_working_3-way'!$D82="","",'True_Odds_Calculator_3-way'!O83/'True_Odds_Calculator_3-way'!B83-1)</f>
        <v>2.2078607242731891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4.9521865956023925E-2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1.0408901063287859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8.4180534492774992</v>
      </c>
      <c r="I83" s="6">
        <f>IF('Log_working_3-way'!$D83="","",'True_Odds_Calculator_3-way'!O84/'True_Odds_Calculator_3-way'!B84-1)</f>
        <v>7.2420218010846789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4.3415978496684549E-2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1.0511831174035056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12.705482771576676</v>
      </c>
      <c r="I84" s="6">
        <f>IF('Log_working_3-way'!$D84="","",'True_Odds_Calculator_3-way'!O85/'True_Odds_Calculator_3-way'!B85-1)</f>
        <v>10.042581018150321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5.48583985431077E-2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1.0544082253340645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19.28168838724428</v>
      </c>
      <c r="I85" s="6">
        <f>IF('Log_working_3-way'!$D85="","",'True_Odds_Calculator_3-way'!O86/'True_Odds_Calculator_3-way'!B86-1)</f>
        <v>9.1721306465495225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5.6789262230489967E-2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1.0550810448035639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23.392993984888992</v>
      </c>
      <c r="I86" s="6">
        <f>IF('Log_working_3-way'!$D86="","",'True_Odds_Calculator_3-way'!O87/'True_Odds_Calculator_3-way'!B87-1)</f>
        <v>6.0285450449521258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5.6336871153318979E-2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1.02121945075569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6.1848087064572228</v>
      </c>
      <c r="I87" s="6">
        <f>IF('Log_working_3-way'!$D87="","",'True_Odds_Calculator_3-way'!O88/'True_Odds_Calculator_3-way'!B88-1)</f>
        <v>6.0315371941142528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2.2191012212022354E-2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1.0200003732441794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16.284225474150382</v>
      </c>
      <c r="I88" s="6">
        <f>IF('Log_working_3-way'!$D88="","",'True_Odds_Calculator_3-way'!O89/'True_Odds_Calculator_3-way'!B89-1)</f>
        <v>5.67430869225214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2.1400727392784757E-2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1.0298944462141906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44.137628486594195</v>
      </c>
      <c r="I89" s="6">
        <f>IF('Log_working_3-way'!$D89="","",'True_Odds_Calculator_3-way'!O90/'True_Odds_Calculator_3-way'!B90-1)</f>
        <v>3.1809901622743206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2.5242480800416134E-2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1.0415071374579927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45.630011683288458</v>
      </c>
      <c r="I90" s="6">
        <f>IF('Log_working_3-way'!$D90="","",'True_Odds_Calculator_3-way'!O91/'True_Odds_Calculator_3-way'!B91-1)</f>
        <v>3.1276207322957346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3.4211806969342451E-2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1.0257449361636446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17.722782581085369</v>
      </c>
      <c r="I91" s="6">
        <f>IF('Log_working_3-way'!$D91="","",'True_Odds_Calculator_3-way'!O92/'True_Odds_Calculator_3-way'!B92-1)</f>
        <v>6.8999775139417849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2.7448143909510003E-2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1.0262092060872448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11.674898443328164</v>
      </c>
      <c r="I92" s="6">
        <f>IF('Log_working_3-way'!$D92="","",'True_Odds_Calculator_3-way'!O93/'True_Odds_Calculator_3-way'!B93-1)</f>
        <v>6.8490789858126186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2.8243501867926124E-2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1.0267035341899049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19.65381004003288</v>
      </c>
      <c r="I93" s="6">
        <f>IF('Log_working_3-way'!$D93="","",'True_Odds_Calculator_3-way'!O94/'True_Odds_Calculator_3-way'!B94-1)</f>
        <v>6.8049519775867582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2.8206521158636644E-2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1.0247480811333356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12.261524424288506</v>
      </c>
      <c r="I94" s="6">
        <f>IF('Log_working_3-way'!$D94="","",'True_Odds_Calculator_3-way'!O95/'True_Odds_Calculator_3-way'!B95-1)</f>
        <v>7.4250831768527004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2.6757700732087386E-2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1.0265287151228999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8.1513820090938989</v>
      </c>
      <c r="I95" s="6">
        <f>IF('Log_working_3-way'!$D95="","",'True_Odds_Calculator_3-way'!O96/'True_Odds_Calculator_3-way'!B96-1)</f>
        <v>6.462897571369643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2.8201220951420636E-2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1.0420326451580133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0.27943016925119291</v>
      </c>
      <c r="I96" s="6">
        <f>IF('Log_working_3-way'!$D96="","",'True_Odds_Calculator_3-way'!O97/'True_Odds_Calculator_3-way'!B97-1)</f>
        <v>2.6090722227837526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3.2630402945245773E-2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1.0421771503302348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57.394721537730028</v>
      </c>
      <c r="I97" s="6">
        <f>IF('Log_working_3-way'!$D97="","",'True_Odds_Calculator_3-way'!O98/'True_Odds_Calculator_3-way'!B98-1)</f>
        <v>1.519821702332909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2.907490494062559E-2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1.0249164191553113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12.160723925594505</v>
      </c>
      <c r="I98" s="6">
        <f>IF('Log_working_3-way'!$D98="","",'True_Odds_Calculator_3-way'!O99/'True_Odds_Calculator_3-way'!B99-1)</f>
        <v>9.0669244415502721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2.7028305021495669E-2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1.0252770680113175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16.333604479888713</v>
      </c>
      <c r="I99" s="6">
        <f>IF('Log_working_3-way'!$D99="","",'True_Odds_Calculator_3-way'!O100/'True_Odds_Calculator_3-way'!B100-1)</f>
        <v>8.6278947631706533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2.7104011493678248E-2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1.0255186217738577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16.183555036364321</v>
      </c>
      <c r="I100" s="6">
        <f>IF('Log_working_3-way'!$D100="","",'True_Odds_Calculator_3-way'!O101/'True_Odds_Calculator_3-way'!B101-1)</f>
        <v>7.6216100790091836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2.7384638065752753E-2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1.0285332189321461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21.020770379632523</v>
      </c>
      <c r="I101" s="6">
        <f>IF('Log_working_3-way'!$D101="","",'True_Odds_Calculator_3-way'!O102/'True_Odds_Calculator_3-way'!B102-1)</f>
        <v>8.6639032505228855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2.9743127534925584E-2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1.0210006104013012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22.286992173032345</v>
      </c>
      <c r="I102" s="6">
        <f>IF('Log_working_3-way'!$D102="","",'True_Odds_Calculator_3-way'!O103/'True_Odds_Calculator_3-way'!B103-1)</f>
        <v>7.6684722760034401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2.1830545053170836E-2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1.028642768817424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39.065954497165102</v>
      </c>
      <c r="I103" s="6">
        <f>IF('Log_working_3-way'!$D103="","",'True_Odds_Calculator_3-way'!O104/'True_Odds_Calculator_3-way'!B104-1)</f>
        <v>4.3477234485079732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2.5593618345991054E-2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1.0246918530667841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30.888725340077258</v>
      </c>
      <c r="I104" s="6">
        <f>IF('Log_working_3-way'!$D104="","",'True_Odds_Calculator_3-way'!O105/'True_Odds_Calculator_3-way'!B105-1)</f>
        <v>5.9446557407279359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2.3968844043193327E-2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1.0229750392595049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24.962051155460497</v>
      </c>
      <c r="I105" s="6">
        <f>IF('Log_working_3-way'!$D105="","",'True_Odds_Calculator_3-way'!O106/'True_Odds_Calculator_3-way'!B106-1)</f>
        <v>7.1149063382879287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2.342857534633902E-2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1.0216423150297027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8.7277686351281361</v>
      </c>
      <c r="I106" s="6">
        <f>IF('Log_working_3-way'!$D106="","",'True_Odds_Calculator_3-way'!O107/'True_Odds_Calculator_3-way'!B107-1)</f>
        <v>5.6639880452889537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2.2982590421908089E-2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1.034848922837823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12.934300209272664</v>
      </c>
      <c r="I107" s="6">
        <f>IF('Log_working_3-way'!$D107="","",'True_Odds_Calculator_3-way'!O108/'True_Odds_Calculator_3-way'!B108-1)</f>
        <v>7.9044041645511474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3.7536395122648392E-2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1.0357703079634197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15.582399221679228</v>
      </c>
      <c r="I108" s="6">
        <f>IF('Log_working_3-way'!$D108="","",'True_Odds_Calculator_3-way'!O109/'True_Odds_Calculator_3-way'!B109-1)</f>
        <v>9.2189129772660863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3.8289705977948563E-2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1.0530044942884773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40.383701188455007</v>
      </c>
      <c r="I109" s="6">
        <f>IF('Log_working_3-way'!$D109="","",'True_Odds_Calculator_3-way'!O110/'True_Odds_Calculator_3-way'!B110-1)</f>
        <v>5.0057979049004988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4.5883940620782715E-2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1.0358728952671727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10.368321389002178</v>
      </c>
      <c r="I110" s="6">
        <f>IF('Log_working_3-way'!$D110="","",'True_Odds_Calculator_3-way'!O111/'True_Odds_Calculator_3-way'!B111-1)</f>
        <v>9.9136349300195352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3.8765887452285819E-2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1.0471774860734888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33.750323614597917</v>
      </c>
      <c r="I111" s="6">
        <f>IF('Log_working_3-way'!$D111="","",'True_Odds_Calculator_3-way'!O112/'True_Odds_Calculator_3-way'!B112-1)</f>
        <v>5.4603131558364648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4.4299260771707871E-2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1.0313640160306436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36.966433060519407</v>
      </c>
      <c r="I112" s="6">
        <f>IF('Log_working_3-way'!$D112="","",'True_Odds_Calculator_3-way'!O113/'True_Odds_Calculator_3-way'!B113-1)</f>
        <v>3.6334961497172866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2.8869368311040144E-2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1.0267582534694755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16.162632870929418</v>
      </c>
      <c r="I113" s="6">
        <f>IF('Log_working_3-way'!$D113="","",'True_Odds_Calculator_3-way'!O114/'True_Odds_Calculator_3-way'!B114-1)</f>
        <v>6.4185783121770221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2.8637074770805127E-2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1.0266224028146698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21.928295093223532</v>
      </c>
      <c r="I114" s="6">
        <f>IF('Log_working_3-way'!$D114="","",'True_Odds_Calculator_3-way'!O115/'True_Odds_Calculator_3-way'!B115-1)</f>
        <v>5.8096157062794562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2.7764935531926049E-2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1.029450464186856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24.010578306178139</v>
      </c>
      <c r="I115" s="6">
        <f>IF('Log_working_3-way'!$D115="","",'True_Odds_Calculator_3-way'!O116/'True_Odds_Calculator_3-way'!B116-1)</f>
        <v>6.5733867036333713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3.0252824569606984E-2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1.0194880046302723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15.866351615022943</v>
      </c>
      <c r="I116" s="6">
        <f>IF('Log_working_3-way'!$D116="","",'True_Odds_Calculator_3-way'!O117/'True_Odds_Calculator_3-way'!B117-1)</f>
        <v>5.1225910509509225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2.0809645457096071E-2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1.0450302845178858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60.179444603672472</v>
      </c>
      <c r="I117" s="6">
        <f>IF('Log_working_3-way'!$D117="","",'True_Odds_Calculator_3-way'!O118/'True_Odds_Calculator_3-way'!B118-1)</f>
        <v>1.0882277898536827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2.956407391891247E-2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1.0447830547097712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59.207649949247724</v>
      </c>
      <c r="I118" s="6">
        <f>IF('Log_working_3-way'!$D118="","",'True_Odds_Calculator_3-way'!O119/'True_Odds_Calculator_3-way'!B119-1)</f>
        <v>1.4083059979699089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2.977153322727677E-2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1.0663822923990764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-0.37329747432407967</v>
      </c>
      <c r="I119" s="6">
        <f>IF('Log_working_3-way'!$D119="","",'True_Odds_Calculator_3-way'!O120/'True_Odds_Calculator_3-way'!B120-1)</f>
        <v>0.68329590422675879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3.9431663468643574E-2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1.0255665612223019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13.508165495962738</v>
      </c>
      <c r="I120" s="6">
        <f>IF('Log_working_3-way'!$D120="","",'True_Odds_Calculator_3-way'!O121/'True_Odds_Calculator_3-way'!B121-1)</f>
        <v>6.5094309385391682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2.7514527514527654E-2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1.0263033483542807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21.279694522683851</v>
      </c>
      <c r="I121" s="6">
        <f>IF('Log_working_3-way'!$D121="","",'True_Odds_Calculator_3-way'!O122/'True_Odds_Calculator_3-way'!B122-1)</f>
        <v>5.9575862653017886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2.7538719510986631E-2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1.0316374673227706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44.698551775288919</v>
      </c>
      <c r="I122" s="6">
        <f>IF('Log_working_3-way'!$D122="","",'True_Odds_Calculator_3-way'!O123/'True_Odds_Calculator_3-way'!B123-1)</f>
        <v>2.8809021862146311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2.6577759797963285E-2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1.0203992022169543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12.321682302145769</v>
      </c>
      <c r="I123" s="6">
        <f>IF('Log_working_3-way'!$D123="","",'True_Odds_Calculator_3-way'!O124/'True_Odds_Calculator_3-way'!B124-1)</f>
        <v>7.7178228554411881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2.2121081801481646E-2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1.0240618834137813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3.4591652519858869</v>
      </c>
      <c r="I124" s="6">
        <f>IF('Log_working_3-way'!$D124="","",'True_Odds_Calculator_3-way'!O125/'True_Odds_Calculator_3-way'!B125-1)</f>
        <v>5.487566493191073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2.3893360283404164E-2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1.0525429547040377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67.629223441886154</v>
      </c>
      <c r="I125" s="6">
        <f>IF('Log_working_3-way'!$D125="","",'True_Odds_Calculator_3-way'!O126/'True_Odds_Calculator_3-way'!B126-1)</f>
        <v>0.65632466163200665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2.8956446617365739E-2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1.052061285392937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16.608974054925771</v>
      </c>
      <c r="I126" s="6">
        <f>IF('Log_working_3-way'!$D126="","",'True_Odds_Calculator_3-way'!O127/'True_Odds_Calculator_3-way'!B127-1)</f>
        <v>6.826210691078118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5.5091141298037938E-2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1.0306880217659136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0.66290013952046545</v>
      </c>
      <c r="I127" s="6">
        <f>IF('Log_working_3-way'!$D127="","",'True_Odds_Calculator_3-way'!O128/'True_Odds_Calculator_3-way'!B128-1)</f>
        <v>2.5265676613239685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2.4887723425803365E-2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1.0223149434331049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20.535396197600683</v>
      </c>
      <c r="I128" s="6">
        <f>IF('Log_working_3-way'!$D128="","",'True_Odds_Calculator_3-way'!O129/'True_Odds_Calculator_3-way'!B129-1)</f>
        <v>6.4971753599876099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2.3500188573732483E-2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1.0215297938371239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25.543729388741507</v>
      </c>
      <c r="I129" s="6">
        <f>IF('Log_working_3-way'!$D129="","",'True_Odds_Calculator_3-way'!O130/'True_Odds_Calculator_3-way'!B130-1)</f>
        <v>4.5736071233734519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2.1964009421256758E-2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1.0217313189301906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7.9204072485536994</v>
      </c>
      <c r="I130" s="6">
        <f>IF('Log_working_3-way'!$D130="","",'True_Odds_Calculator_3-way'!O131/'True_Odds_Calculator_3-way'!B131-1)</f>
        <v>6.7989142532381495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2.3197170559662528E-2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1.0233223175107959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5.3238439203794998</v>
      </c>
      <c r="I131" s="6">
        <f>IF('Log_working_3-way'!$D131="","",'True_Odds_Calculator_3-way'!O132/'True_Odds_Calculator_3-way'!B132-1)</f>
        <v>5.1659514258395838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2.3843922641593407E-2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1.0510701917548677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68.907068953009826</v>
      </c>
      <c r="I132" s="6">
        <f>IF('Log_working_3-way'!$D132="","",'True_Odds_Calculator_3-way'!O133/'True_Odds_Calculator_3-way'!B133-1)</f>
        <v>0.48726399712399404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2.7341641578926046E-2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1.0506045102490469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12.611284382966604</v>
      </c>
      <c r="I133" s="6">
        <f>IF('Log_working_3-way'!$D133="","",'True_Odds_Calculator_3-way'!O134/'True_Odds_Calculator_3-way'!B134-1)</f>
        <v>7.9813214329490236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5.4127245303715821E-2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1.0572799569720372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3.8834941425788783</v>
      </c>
      <c r="I134" s="6">
        <f>IF('Log_working_3-way'!$D134="","",'True_Odds_Calculator_3-way'!O135/'True_Odds_Calculator_3-way'!B135-1)</f>
        <v>8.0621444277551877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5.7703583825874816E-2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1.0532824422191778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19.69004113462384</v>
      </c>
      <c r="I135" s="6">
        <f>IF('Log_working_3-way'!$D135="","",'True_Odds_Calculator_3-way'!O136/'True_Odds_Calculator_3-way'!B136-1)</f>
        <v>9.6698023039641647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5.5385441950078551E-2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1.0647845377111795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31.215187503910727</v>
      </c>
      <c r="I136" s="6">
        <f>IF('Log_working_3-way'!$D136="","",'True_Odds_Calculator_3-way'!O137/'True_Odds_Calculator_3-way'!B137-1)</f>
        <v>6.9143398261025286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6.1566281951662249E-2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1.0287976669257566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1.3451721628064273</v>
      </c>
      <c r="I137" s="6">
        <f>IF('Log_working_3-way'!$D137="","",'True_Odds_Calculator_3-way'!O138/'True_Odds_Calculator_3-way'!B138-1)</f>
        <v>3.0305466696061538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2.4957458876914362E-2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1.0206955840872454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9.1152699126013736</v>
      </c>
      <c r="I138" s="6">
        <f>IF('Log_working_3-way'!$D138="","",'True_Odds_Calculator_3-way'!O139/'True_Odds_Calculator_3-way'!B139-1)</f>
        <v>6.1080493546015902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2.2119670094490562E-2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1.0203987472019087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14.908812485537441</v>
      </c>
      <c r="I139" s="6">
        <f>IF('Log_working_3-way'!$D139="","",'True_Odds_Calculator_3-way'!O140/'True_Odds_Calculator_3-way'!B140-1)</f>
        <v>7.4641488158347293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2.2018778185761256E-2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1.0232187886326112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3.7020858955929752</v>
      </c>
      <c r="I140" s="6">
        <f>IF('Log_working_3-way'!$D140="","",'True_Odds_Calculator_3-way'!O141/'True_Odds_Calculator_3-way'!B141-1)</f>
        <v>4.4130542991613595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2.27741814429121E-2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1.0257978353379085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20.060514063286618</v>
      </c>
      <c r="I141" s="6">
        <f>IF('Log_working_3-way'!$D141="","",'True_Odds_Calculator_3-way'!O142/'True_Odds_Calculator_3-way'!B142-1)</f>
        <v>6.347559643879241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2.7197875634122681E-2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1.0319649921076679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4.0316709748688568</v>
      </c>
      <c r="I142" s="6">
        <f>IF('Log_working_3-way'!$D142="","",'True_Odds_Calculator_3-way'!O143/'True_Odds_Calculator_3-way'!B143-1)</f>
        <v>4.2201950998740374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3.1237565715312554E-2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1.0285085506241047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25.638979830860716</v>
      </c>
      <c r="I143" s="6">
        <f>IF('Log_working_3-way'!$D143="","",'True_Odds_Calculator_3-way'!O144/'True_Odds_Calculator_3-way'!B144-1)</f>
        <v>4.866721943444448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2.9000714864589217E-2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1.0258053701651493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15.347285581309471</v>
      </c>
      <c r="I144" s="6">
        <f>IF('Log_working_3-way'!$D144="","",'True_Odds_Calculator_3-way'!O145/'True_Odds_Calculator_3-way'!B145-1)</f>
        <v>5.0828249648052557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2.7483124397299941E-2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1.0284234281796014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27.409780296797191</v>
      </c>
      <c r="I145" s="6">
        <f>IF('Log_working_3-way'!$D145="","",'True_Odds_Calculator_3-way'!O146/'True_Odds_Calculator_3-way'!B146-1)</f>
        <v>6.1409928735679369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2.8462990263953047E-2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1.0279517863178376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21.030583633750378</v>
      </c>
      <c r="I146" s="6">
        <f>IF('Log_working_3-way'!$D146="","",'True_Odds_Calculator_3-way'!O147/'True_Odds_Calculator_3-way'!B147-1)</f>
        <v>6.9310101081501383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2.9284441049146848E-2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1.0303524218846372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33.436312176261737</v>
      </c>
      <c r="I147" s="6">
        <f>IF('Log_working_3-way'!$D147="","",'True_Odds_Calculator_3-way'!O148/'True_Odds_Calculator_3-way'!B148-1)</f>
        <v>4.643376251199367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2.8880178020090241E-2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1.0265658926387065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20.442417872358007</v>
      </c>
      <c r="I148" s="6">
        <f>IF('Log_working_3-way'!$D148="","",'True_Odds_Calculator_3-way'!O149/'True_Odds_Calculator_3-way'!B149-1)</f>
        <v>7.0793051719639752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2.7938276385733429E-2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1.0635659374272153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67.208301267941366</v>
      </c>
      <c r="I149" s="6">
        <f>IF('Log_working_3-way'!$D149="","",'True_Odds_Calculator_3-way'!O150/'True_Odds_Calculator_3-way'!B150-1)</f>
        <v>0.6989807749567607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3.5306268799614626E-2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1.0213014274130041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19.965415962395475</v>
      </c>
      <c r="I150" s="6">
        <f>IF('Log_working_3-way'!$D150="","",'True_Odds_Calculator_3-way'!O151/'True_Odds_Calculator_3-way'!B151-1)</f>
        <v>9.5843408840625361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2.2325077927794368E-2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1.0214227891942482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15.690292421470225</v>
      </c>
      <c r="I151" s="6">
        <f>IF('Log_working_3-way'!$D151="","",'True_Odds_Calculator_3-way'!O152/'True_Odds_Calculator_3-way'!B152-1)</f>
        <v>7.8678535107688212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2.3069935081618143E-2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1.020230924892447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16.133819722422636</v>
      </c>
      <c r="I152" s="6">
        <f>IF('Log_working_3-way'!$D152="","",'True_Odds_Calculator_3-way'!O153/'True_Odds_Calculator_3-way'!B153-1)</f>
        <v>7.7731804328274929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2.1762607226949671E-2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1.0216821428531571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20.347903419631159</v>
      </c>
      <c r="I153" s="6">
        <f>IF('Log_working_3-way'!$D153="","",'True_Odds_Calculator_3-way'!O154/'True_Odds_Calculator_3-way'!B154-1)</f>
        <v>6.6281060594662193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2.2862422487367695E-2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1.0393307890999393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21.420954116037258</v>
      </c>
      <c r="I154" s="6">
        <f>IF('Log_working_3-way'!$D154="","",'True_Odds_Calculator_3-way'!O155/'True_Odds_Calculator_3-way'!B155-1)</f>
        <v>7.6119568908716726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4.0890917860941567E-2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1.0362714434550317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14.037617430829577</v>
      </c>
      <c r="I155" s="6">
        <f>IF('Log_working_3-way'!$D155="","",'True_Odds_Calculator_3-way'!O156/'True_Odds_Calculator_3-way'!B156-1)</f>
        <v>7.1814792656968649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3.891478255675862E-2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1.0398490318044287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23.508960153284512</v>
      </c>
      <c r="I156" s="6">
        <f>IF('Log_working_3-way'!$D156="","",'True_Odds_Calculator_3-way'!O157/'True_Odds_Calculator_3-way'!B157-1)</f>
        <v>7.9858623371523727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4.0745960075286192E-2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1.0427866129735588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28.953513028585412</v>
      </c>
      <c r="I157" s="6">
        <f>IF('Log_working_3-way'!$D157="","",'True_Odds_Calculator_3-way'!O158/'True_Odds_Calculator_3-way'!B158-1)</f>
        <v>6.658563239721226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4.1948306434715255E-2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1.0250042466111784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14.214902571389642</v>
      </c>
      <c r="I158" s="6">
        <f>IF('Log_working_3-way'!$D158="","",'True_Odds_Calculator_3-way'!O159/'True_Odds_Calculator_3-way'!B159-1)</f>
        <v>5.8521603521595127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2.6809272686334262E-2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1.0303885627268079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5.1557259444614933</v>
      </c>
      <c r="I159" s="6">
        <f>IF('Log_working_3-way'!$D159="","",'True_Odds_Calculator_3-way'!O160/'True_Odds_Calculator_3-way'!B160-1)</f>
        <v>4.9149386397234061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3.0717642629678021E-2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1.024792106116065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13.519512950208991</v>
      </c>
      <c r="I160" s="6">
        <f>IF('Log_working_3-way'!$D160="","",'True_Odds_Calculator_3-way'!O161/'True_Odds_Calculator_3-way'!B161-1)</f>
        <v>6.6851364112246658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2.6711492720707941E-2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1.0213684996411698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15.971157438541436</v>
      </c>
      <c r="I161" s="6">
        <f>IF('Log_working_3-way'!$D161="","",'True_Odds_Calculator_3-way'!O162/'True_Odds_Calculator_3-way'!B162-1)</f>
        <v>7.2128852632639067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2.2977435332966367E-2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1.0298360672724283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11.53518777378572</v>
      </c>
      <c r="I162" s="6">
        <f>IF('Log_working_3-way'!$D162="","",'True_Odds_Calculator_3-way'!O163/'True_Odds_Calculator_3-way'!B163-1)</f>
        <v>8.0047725675681853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3.2237337819844614E-2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1.0371740634601903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17.835933795054235</v>
      </c>
      <c r="I163" s="6">
        <f>IF('Log_working_3-way'!$D163="","",'True_Odds_Calculator_3-way'!O164/'True_Odds_Calculator_3-way'!B164-1)</f>
        <v>8.2214451831819542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3.9431721165089417E-2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1.0314751494635495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12.775528568240556</v>
      </c>
      <c r="I164" s="6">
        <f>IF('Log_working_3-way'!$D164="","",'True_Odds_Calculator_3-way'!O165/'True_Odds_Calculator_3-way'!B165-1)</f>
        <v>6.1433903422191989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3.3713005616204939E-2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1.063045889667672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37.889210496158633</v>
      </c>
      <c r="I165" s="6">
        <f>IF('Log_working_3-way'!$D165="","",'True_Odds_Calculator_3-way'!O166/'True_Odds_Calculator_3-way'!B166-1)</f>
        <v>4.4165874558418805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5.6626933819916125E-2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1.0576611393395641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2.9195907758334094</v>
      </c>
      <c r="I166" s="6">
        <f>IF('Log_working_3-way'!$D166="","",'True_Odds_Calculator_3-way'!O167/'True_Odds_Calculator_3-way'!B167-1)</f>
        <v>4.5090249473731348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5.397198550298743E-2</v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2.23</v>
      </c>
      <c r="B2" s="4">
        <f>IF('True_Odds_Calculator_3-way'!B3="","",'True_Odds_Calculator_3-way'!B3)</f>
        <v>3.63</v>
      </c>
      <c r="C2" s="4">
        <f>IF('True_Odds_Calculator_3-way'!C3="","",'True_Odds_Calculator_3-way'!C3)</f>
        <v>3.36</v>
      </c>
      <c r="D2" s="9">
        <f>(K2/(AR2+K2-(AR2*K2)))</f>
        <v>0.44028494533932555</v>
      </c>
      <c r="E2" s="9">
        <f>(L2/(AR2+L2-(AR2*L2)))</f>
        <v>0.26894626203814592</v>
      </c>
      <c r="F2" s="9">
        <f>(M2/(AR2+M2-(AR2*M2)))</f>
        <v>0.2907687926225283</v>
      </c>
      <c r="G2" s="9">
        <f>AR2</f>
        <v>1.033541788755282</v>
      </c>
      <c r="H2" s="9">
        <f>IF(A2="","",1/D2)</f>
        <v>2.2712564001689968</v>
      </c>
      <c r="I2" s="9">
        <f>IF(B2="","",1/E2)</f>
        <v>3.7182149044263917</v>
      </c>
      <c r="J2" s="9">
        <f>IF(C2="","",1/F2)</f>
        <v>3.4391586214624659</v>
      </c>
      <c r="K2" s="11">
        <f>1/A2</f>
        <v>0.44843049327354262</v>
      </c>
      <c r="L2" s="11">
        <f>1/B2</f>
        <v>0.27548209366391185</v>
      </c>
      <c r="M2" s="11">
        <f>1/C2</f>
        <v>0.29761904761904762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-0.28068686986338831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0.22868602159266652</v>
      </c>
      <c r="Q2" s="11">
        <f>2*'OddsRatio_working_3-way'!K2*'OddsRatio_working_3-way'!L2*'OddsRatio_working_3-way'!M2</f>
        <v>7.3532482827223966E-2</v>
      </c>
      <c r="R2" s="11">
        <f>O2/N2</f>
        <v>0</v>
      </c>
      <c r="S2" s="11">
        <f>P2/N2</f>
        <v>-0.81473715426720583</v>
      </c>
      <c r="T2" s="11">
        <f>Q2/N2</f>
        <v>-0.26197336150070927</v>
      </c>
      <c r="U2" s="11">
        <f>'OddsRatio_working_3-way'!S2-'OddsRatio_working_3-way'!R2^2/3</f>
        <v>-0.81473715426720583</v>
      </c>
      <c r="V2" s="11">
        <f>'OddsRatio_working_3-way'!S2*'OddsRatio_working_3-way'!R2/3-2*'OddsRatio_working_3-way'!R2^3/27-'OddsRatio_working_3-way'!T2</f>
        <v>0.26197336150070927</v>
      </c>
      <c r="W2" s="11">
        <f>'OddsRatio_working_3-way'!V2^2+4*'OddsRatio_working_3-way'!U2^3/27</f>
        <v>-1.1491406424183101E-2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0.14152866190295554</v>
      </c>
      <c r="Y2" s="11">
        <f>IF('OddsRatio_working_3-way'!W2&gt;=0,IF('OddsRatio_working_3-way'!V2+SQRT('OddsRatio_working_3-way'!W2)&gt;0,0,PI()),ACOS('OddsRatio_working_3-way'!V2/(2*'OddsRatio_working_3-way'!X2)))</f>
        <v>0.38840719003602109</v>
      </c>
      <c r="Z2" s="11">
        <f>'OddsRatio_working_3-way'!X2^(1/3)*COS('OddsRatio_working_3-way'!Y2/3)</f>
        <v>0.51677089437764101</v>
      </c>
      <c r="AA2" s="11">
        <f>'OddsRatio_working_3-way'!X2^(1/3)*COS(('OddsRatio_working_3-way'!Y2+2*PI())/3)</f>
        <v>-0.31665353974299038</v>
      </c>
      <c r="AB2" s="11">
        <f>'OddsRatio_working_3-way'!X2^(1/3)*COS(('OddsRatio_working_3-way'!Y2+4*PI())/3)</f>
        <v>-0.20011735463465063</v>
      </c>
      <c r="AC2" s="11">
        <f>'OddsRatio_working_3-way'!X2^(1/3)*SIN('OddsRatio_working_3-way'!Y2/3)</f>
        <v>6.728219784263198E-2</v>
      </c>
      <c r="AD2" s="11">
        <f>'OddsRatio_working_3-way'!X2^(1/3)*SIN(('OddsRatio_working_3-way'!Y2+2*PI())/3)</f>
        <v>0.41389562354612591</v>
      </c>
      <c r="AE2" s="11">
        <f>'OddsRatio_working_3-way'!X2^(1/3)*SIN(('OddsRatio_working_3-way'!Y2+4*PI())/3)</f>
        <v>-0.48117782138875798</v>
      </c>
      <c r="AF2" s="11">
        <f>-'OddsRatio_working_3-way'!U2/(3*'OddsRatio_working_3-way'!X2^(1/3))*COS(('OddsRatio_working_3-way'!Y2)/3)</f>
        <v>0.51677089437764101</v>
      </c>
      <c r="AG2" s="11">
        <f>-'OddsRatio_working_3-way'!U2/(3*'OddsRatio_working_3-way'!X2^(1/3))*COS(('OddsRatio_working_3-way'!Y2+2*PI())/3)</f>
        <v>-0.31665353974299038</v>
      </c>
      <c r="AH2" s="11">
        <f>-'OddsRatio_working_3-way'!U2/(3*'OddsRatio_working_3-way'!X2^(1/3))*COS(('OddsRatio_working_3-way'!Y2+4*PI())/3)</f>
        <v>-0.20011735463465063</v>
      </c>
      <c r="AI2" s="11">
        <f>'OddsRatio_working_3-way'!U2/(3*'OddsRatio_working_3-way'!X2^(1/3))*SIN(('OddsRatio_working_3-way'!Y2)/3)</f>
        <v>-6.728219784263198E-2</v>
      </c>
      <c r="AJ2" s="11">
        <f>'OddsRatio_working_3-way'!U2/(3*'OddsRatio_working_3-way'!X2^(1/3))*SIN(('OddsRatio_working_3-way'!Y2+2*PI())/3)</f>
        <v>-0.41389562354612591</v>
      </c>
      <c r="AK2" s="11">
        <f>'OddsRatio_working_3-way'!U2/(3*'OddsRatio_working_3-way'!X2^(1/3))*SIN(('OddsRatio_working_3-way'!Y2+4*PI())/3)</f>
        <v>0.48117782138875798</v>
      </c>
      <c r="AL2" s="11">
        <f>'OddsRatio_working_3-way'!Z2+'OddsRatio_working_3-way'!AF2</f>
        <v>1.033541788755282</v>
      </c>
      <c r="AM2" s="11">
        <f>'OddsRatio_working_3-way'!AA2+'OddsRatio_working_3-way'!AG2</f>
        <v>-0.63330707948598075</v>
      </c>
      <c r="AN2" s="11">
        <f>'OddsRatio_working_3-way'!AB2+'OddsRatio_working_3-way'!AH2</f>
        <v>-0.40023470926930127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1.033541788755282</v>
      </c>
      <c r="AS2" s="11">
        <f>IF(('OddsRatio_working_3-way'!X2=0),IF(Q2&gt;0,-Q2^(1/3),(-Q2)^(1/3)),'OddsRatio_working_3-way'!AM2-'OddsRatio_working_3-way'!R2/3)</f>
        <v>-0.63330707948598075</v>
      </c>
      <c r="AT2" s="11">
        <f>IF(('OddsRatio_working_3-way'!X2=0),IF(Q2&gt;0,-Q2^(1/3),(-Q2)^(1/3)),'OddsRatio_working_3-way'!AN2-'OddsRatio_working_3-way'!R2/3)</f>
        <v>-0.40023470926930127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3.3</v>
      </c>
      <c r="B3" s="4">
        <f>IF('True_Odds_Calculator_3-way'!B4="","",'True_Odds_Calculator_3-way'!B4)</f>
        <v>3.8</v>
      </c>
      <c r="C3" s="4">
        <f>IF('True_Odds_Calculator_3-way'!C4="","",'True_Odds_Calculator_3-way'!C4)</f>
        <v>2.16</v>
      </c>
      <c r="D3" s="9">
        <f t="shared" ref="D3" si="0">(K3/(AR3+K3-(AR3*K3)))</f>
        <v>0.29363311027569899</v>
      </c>
      <c r="E3" s="9">
        <f t="shared" ref="E3" si="1">(L3/(AR3+L3-(AR3*L3)))</f>
        <v>0.25454559312207553</v>
      </c>
      <c r="F3" s="9">
        <f t="shared" ref="F3" si="2">(M3/(AR3+M3-(AR3*M3)))</f>
        <v>0.45182129660222559</v>
      </c>
      <c r="G3" s="9">
        <f t="shared" ref="G3" si="3">AR3</f>
        <v>1.0459176035093836</v>
      </c>
      <c r="H3" s="9">
        <f t="shared" ref="H3" si="4">IF(A3="","",1/D3)</f>
        <v>3.4056104880715825</v>
      </c>
      <c r="I3" s="9">
        <f t="shared" ref="I3" si="5">IF(B3="","",1/E3)</f>
        <v>3.9285692898262741</v>
      </c>
      <c r="J3" s="9">
        <f t="shared" ref="J3" si="6">IF(C3="","",1/F3)</f>
        <v>2.2132644200708849</v>
      </c>
      <c r="K3" s="11">
        <f t="shared" ref="K3" si="7">1/A3</f>
        <v>0.30303030303030304</v>
      </c>
      <c r="L3" s="11">
        <f t="shared" ref="L3" si="8">1/B3</f>
        <v>0.26315789473684209</v>
      </c>
      <c r="M3" s="11">
        <f t="shared" ref="M3" si="9">1/C3</f>
        <v>0.46296296296296291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-0.27579892492173208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0.23111229251580129</v>
      </c>
      <c r="Q3" s="11">
        <f>2*'OddsRatio_working_3-way'!K3*'OddsRatio_working_3-way'!L3*'OddsRatio_working_3-way'!M3</f>
        <v>7.3837793136038748E-2</v>
      </c>
      <c r="R3" s="11">
        <f t="shared" ref="R3" si="10">O3/N3</f>
        <v>0</v>
      </c>
      <c r="S3" s="11">
        <f t="shared" ref="S3" si="11">P3/N3</f>
        <v>-0.83797387020775282</v>
      </c>
      <c r="T3" s="11">
        <f t="shared" ref="T3" si="12">Q3/N3</f>
        <v>-0.26772328121653444</v>
      </c>
      <c r="U3" s="11">
        <f>'OddsRatio_working_3-way'!S3-'OddsRatio_working_3-way'!R3^2/3</f>
        <v>-0.83797387020775282</v>
      </c>
      <c r="V3" s="11">
        <f>'OddsRatio_working_3-way'!S3*'OddsRatio_working_3-way'!R3/3-2*'OddsRatio_working_3-way'!R3^3/27-'OddsRatio_working_3-way'!T3</f>
        <v>0.26772328121653444</v>
      </c>
      <c r="W3" s="11">
        <f>'OddsRatio_working_3-way'!V3^2+4*'OddsRatio_working_3-way'!U3^3/27</f>
        <v>-1.5498381768278419E-2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0.14762633324853158</v>
      </c>
      <c r="Y3" s="11">
        <f>IF('OddsRatio_working_3-way'!W3&gt;=0,IF('OddsRatio_working_3-way'!V3+SQRT('OddsRatio_working_3-way'!W3)&gt;0,0,PI()),ACOS('OddsRatio_working_3-way'!V3/(2*'OddsRatio_working_3-way'!X3)))</f>
        <v>0.43526126937339371</v>
      </c>
      <c r="Z3" s="11">
        <f>'OddsRatio_working_3-way'!X3^(1/3)*COS('OddsRatio_working_3-way'!Y3/3)</f>
        <v>0.52295880175469167</v>
      </c>
      <c r="AA3" s="11">
        <f>'OddsRatio_working_3-way'!X3^(1/3)*COS(('OddsRatio_working_3-way'!Y3+2*PI())/3)</f>
        <v>-0.32765368819810942</v>
      </c>
      <c r="AB3" s="11">
        <f>'OddsRatio_working_3-way'!X3^(1/3)*COS(('OddsRatio_working_3-way'!Y3+4*PI())/3)</f>
        <v>-0.19530511355658239</v>
      </c>
      <c r="AC3" s="11">
        <f>'OddsRatio_working_3-way'!X3^(1/3)*SIN('OddsRatio_working_3-way'!Y3/3)</f>
        <v>7.6411485196149112E-2</v>
      </c>
      <c r="AD3" s="11">
        <f>'OddsRatio_working_3-way'!X3^(1/3)*SIN(('OddsRatio_working_3-way'!Y3+2*PI())/3)</f>
        <v>0.4146898648541586</v>
      </c>
      <c r="AE3" s="11">
        <f>'OddsRatio_working_3-way'!X3^(1/3)*SIN(('OddsRatio_working_3-way'!Y3+4*PI())/3)</f>
        <v>-0.49110135005030753</v>
      </c>
      <c r="AF3" s="11">
        <f>-'OddsRatio_working_3-way'!U3/(3*'OddsRatio_working_3-way'!X3^(1/3))*COS(('OddsRatio_working_3-way'!Y3)/3)</f>
        <v>0.52295880175469178</v>
      </c>
      <c r="AG3" s="11">
        <f>-'OddsRatio_working_3-way'!U3/(3*'OddsRatio_working_3-way'!X3^(1/3))*COS(('OddsRatio_working_3-way'!Y3+2*PI())/3)</f>
        <v>-0.32765368819810953</v>
      </c>
      <c r="AH3" s="11">
        <f>-'OddsRatio_working_3-way'!U3/(3*'OddsRatio_working_3-way'!X3^(1/3))*COS(('OddsRatio_working_3-way'!Y3+4*PI())/3)</f>
        <v>-0.19530511355658245</v>
      </c>
      <c r="AI3" s="11">
        <f>'OddsRatio_working_3-way'!U3/(3*'OddsRatio_working_3-way'!X3^(1/3))*SIN(('OddsRatio_working_3-way'!Y3)/3)</f>
        <v>-7.641148519614914E-2</v>
      </c>
      <c r="AJ3" s="11">
        <f>'OddsRatio_working_3-way'!U3/(3*'OddsRatio_working_3-way'!X3^(1/3))*SIN(('OddsRatio_working_3-way'!Y3+2*PI())/3)</f>
        <v>-0.41468986485415871</v>
      </c>
      <c r="AK3" s="11">
        <f>'OddsRatio_working_3-way'!U3/(3*'OddsRatio_working_3-way'!X3^(1/3))*SIN(('OddsRatio_working_3-way'!Y3+4*PI())/3)</f>
        <v>0.49110135005030758</v>
      </c>
      <c r="AL3" s="11">
        <f>'OddsRatio_working_3-way'!Z3+'OddsRatio_working_3-way'!AF3</f>
        <v>1.0459176035093836</v>
      </c>
      <c r="AM3" s="11">
        <f>'OddsRatio_working_3-way'!AA3+'OddsRatio_working_3-way'!AG3</f>
        <v>-0.65530737639621894</v>
      </c>
      <c r="AN3" s="11">
        <f>'OddsRatio_working_3-way'!AB3+'OddsRatio_working_3-way'!AH3</f>
        <v>-0.39061022711316484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1.0459176035093836</v>
      </c>
      <c r="AS3" s="11">
        <f>IF(('OddsRatio_working_3-way'!X3=0),IF(Q3&gt;0,-Q3^(1/3),(-Q3)^(1/3)),'OddsRatio_working_3-way'!AM3-'OddsRatio_working_3-way'!R3/3)</f>
        <v>-0.65530737639621894</v>
      </c>
      <c r="AT3" s="11">
        <f>IF(('OddsRatio_working_3-way'!X3=0),IF(Q3&gt;0,-Q3^(1/3),(-Q3)^(1/3)),'OddsRatio_working_3-way'!AN3-'OddsRatio_working_3-way'!R3/3)</f>
        <v>-0.39061022711316484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1.98</v>
      </c>
      <c r="B4" s="4">
        <f>IF('True_Odds_Calculator_3-way'!B5="","",'True_Odds_Calculator_3-way'!B5)</f>
        <v>4.0199999999999996</v>
      </c>
      <c r="C4" s="4">
        <f>IF('True_Odds_Calculator_3-way'!C5="","",'True_Odds_Calculator_3-way'!C5)</f>
        <v>3.63</v>
      </c>
      <c r="D4" s="9">
        <f t="shared" ref="D4:D67" si="13">(K4/(AR4+K4-(AR4*K4)))</f>
        <v>0.49346865336473478</v>
      </c>
      <c r="E4" s="9">
        <f t="shared" ref="E4:E67" si="14">(L4/(AR4+L4-(AR4*L4)))</f>
        <v>0.24019943784277015</v>
      </c>
      <c r="F4" s="9">
        <f t="shared" ref="F4:F67" si="15">(M4/(AR4+M4-(AR4*M4)))</f>
        <v>0.26633190879249485</v>
      </c>
      <c r="G4" s="9">
        <f t="shared" ref="G4:G67" si="16">AR4</f>
        <v>1.0474195625843792</v>
      </c>
      <c r="H4" s="9">
        <f t="shared" ref="H4:H67" si="17">IF(A4="","",1/D4)</f>
        <v>2.0264711713326915</v>
      </c>
      <c r="I4" s="9">
        <f t="shared" ref="I4:I67" si="18">IF(B4="","",1/E4)</f>
        <v>4.1632070790048248</v>
      </c>
      <c r="J4" s="9">
        <f t="shared" ref="J4:J67" si="19">IF(C4="","",1/F4)</f>
        <v>3.7547134495969177</v>
      </c>
      <c r="K4" s="11">
        <f t="shared" ref="K4:K67" si="20">1/A4</f>
        <v>0.50505050505050508</v>
      </c>
      <c r="L4" s="11">
        <f t="shared" ref="L4:L67" si="21">1/B4</f>
        <v>0.24875621890547267</v>
      </c>
      <c r="M4" s="11">
        <f t="shared" ref="M4:M67" si="22">1/C4</f>
        <v>0.27548209366391185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-0.26939584848387921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0.22946458125932656</v>
      </c>
      <c r="Q4" s="11">
        <f>2*'OddsRatio_working_3-way'!K4*'OddsRatio_working_3-way'!L4*'OddsRatio_working_3-way'!M4</f>
        <v>6.922008484444242E-2</v>
      </c>
      <c r="R4" s="11">
        <f t="shared" ref="R4:R67" si="23">O4/N4</f>
        <v>0</v>
      </c>
      <c r="S4" s="11">
        <f t="shared" ref="S4:S67" si="24">P4/N4</f>
        <v>-0.85177474913113904</v>
      </c>
      <c r="T4" s="11">
        <f t="shared" ref="T4:T67" si="25">Q4/N4</f>
        <v>-0.25694562568058499</v>
      </c>
      <c r="U4" s="11">
        <f>'OddsRatio_working_3-way'!S4-'OddsRatio_working_3-way'!R4^2/3</f>
        <v>-0.85177474913113904</v>
      </c>
      <c r="V4" s="11">
        <f>'OddsRatio_working_3-way'!S4*'OddsRatio_working_3-way'!R4/3-2*'OddsRatio_working_3-way'!R4^3/27-'OddsRatio_working_3-way'!T4</f>
        <v>0.25694562568058499</v>
      </c>
      <c r="W4" s="11">
        <f>'OddsRatio_working_3-way'!V4^2+4*'OddsRatio_working_3-way'!U4^3/27</f>
        <v>-2.5531509318376042E-2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0.15128827108765186</v>
      </c>
      <c r="Y4" s="11">
        <f>IF('OddsRatio_working_3-way'!W4&gt;=0,IF('OddsRatio_working_3-way'!V4+SQRT('OddsRatio_working_3-way'!W4)&gt;0,0,PI()),ACOS('OddsRatio_working_3-way'!V4/(2*'OddsRatio_working_3-way'!X4)))</f>
        <v>0.55634268736459069</v>
      </c>
      <c r="Z4" s="11">
        <f>'OddsRatio_working_3-way'!X4^(1/3)*COS('OddsRatio_working_3-way'!Y4/3)</f>
        <v>0.52370978129218948</v>
      </c>
      <c r="AA4" s="11">
        <f>'OddsRatio_working_3-way'!X4^(1/3)*COS(('OddsRatio_working_3-way'!Y4+2*PI())/3)</f>
        <v>-0.3469415289446548</v>
      </c>
      <c r="AB4" s="11">
        <f>'OddsRatio_working_3-way'!X4^(1/3)*COS(('OddsRatio_working_3-way'!Y4+4*PI())/3)</f>
        <v>-0.17676825234753479</v>
      </c>
      <c r="AC4" s="11">
        <f>'OddsRatio_working_3-way'!X4^(1/3)*SIN('OddsRatio_working_3-way'!Y4/3)</f>
        <v>9.8249587052227916E-2</v>
      </c>
      <c r="AD4" s="11">
        <f>'OddsRatio_working_3-way'!X4^(1/3)*SIN(('OddsRatio_working_3-way'!Y4+2*PI())/3)</f>
        <v>0.4044211812833145</v>
      </c>
      <c r="AE4" s="11">
        <f>'OddsRatio_working_3-way'!X4^(1/3)*SIN(('OddsRatio_working_3-way'!Y4+4*PI())/3)</f>
        <v>-0.50267076833554236</v>
      </c>
      <c r="AF4" s="11">
        <f>-'OddsRatio_working_3-way'!U4/(3*'OddsRatio_working_3-way'!X4^(1/3))*COS(('OddsRatio_working_3-way'!Y4)/3)</f>
        <v>0.52370978129218959</v>
      </c>
      <c r="AG4" s="11">
        <f>-'OddsRatio_working_3-way'!U4/(3*'OddsRatio_working_3-way'!X4^(1/3))*COS(('OddsRatio_working_3-way'!Y4+2*PI())/3)</f>
        <v>-0.34694152894465491</v>
      </c>
      <c r="AH4" s="11">
        <f>-'OddsRatio_working_3-way'!U4/(3*'OddsRatio_working_3-way'!X4^(1/3))*COS(('OddsRatio_working_3-way'!Y4+4*PI())/3)</f>
        <v>-0.17676825234753482</v>
      </c>
      <c r="AI4" s="11">
        <f>'OddsRatio_working_3-way'!U4/(3*'OddsRatio_working_3-way'!X4^(1/3))*SIN(('OddsRatio_working_3-way'!Y4)/3)</f>
        <v>-9.824958705222793E-2</v>
      </c>
      <c r="AJ4" s="11">
        <f>'OddsRatio_working_3-way'!U4/(3*'OddsRatio_working_3-way'!X4^(1/3))*SIN(('OddsRatio_working_3-way'!Y4+2*PI())/3)</f>
        <v>-0.40442118128331456</v>
      </c>
      <c r="AK4" s="11">
        <f>'OddsRatio_working_3-way'!U4/(3*'OddsRatio_working_3-way'!X4^(1/3))*SIN(('OddsRatio_working_3-way'!Y4+4*PI())/3)</f>
        <v>0.50267076833554247</v>
      </c>
      <c r="AL4" s="11">
        <f>'OddsRatio_working_3-way'!Z4+'OddsRatio_working_3-way'!AF4</f>
        <v>1.0474195625843792</v>
      </c>
      <c r="AM4" s="11">
        <f>'OddsRatio_working_3-way'!AA4+'OddsRatio_working_3-way'!AG4</f>
        <v>-0.69388305788930971</v>
      </c>
      <c r="AN4" s="11">
        <f>'OddsRatio_working_3-way'!AB4+'OddsRatio_working_3-way'!AH4</f>
        <v>-0.35353650469506959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1.0474195625843792</v>
      </c>
      <c r="AS4" s="11">
        <f>IF(('OddsRatio_working_3-way'!X4=0),IF(Q4&gt;0,-Q4^(1/3),(-Q4)^(1/3)),'OddsRatio_working_3-way'!AM4-'OddsRatio_working_3-way'!R4/3)</f>
        <v>-0.69388305788930971</v>
      </c>
      <c r="AT4" s="11">
        <f>IF(('OddsRatio_working_3-way'!X4=0),IF(Q4&gt;0,-Q4^(1/3),(-Q4)^(1/3)),'OddsRatio_working_3-way'!AN4-'OddsRatio_working_3-way'!R4/3)</f>
        <v>-0.35353650469506959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3.95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1.98</v>
      </c>
      <c r="D5" s="9">
        <f t="shared" si="13"/>
        <v>0.24639641886851971</v>
      </c>
      <c r="E5" s="9">
        <f t="shared" si="14"/>
        <v>0.25758272209121141</v>
      </c>
      <c r="F5" s="9">
        <f t="shared" si="15"/>
        <v>0.49602085904026882</v>
      </c>
      <c r="G5" s="9">
        <f t="shared" si="16"/>
        <v>1.0367798453995989</v>
      </c>
      <c r="H5" s="9">
        <f t="shared" si="17"/>
        <v>4.058500543928818</v>
      </c>
      <c r="I5" s="9">
        <f t="shared" si="18"/>
        <v>3.882247970210885</v>
      </c>
      <c r="J5" s="9">
        <f t="shared" si="19"/>
        <v>2.0160442484916068</v>
      </c>
      <c r="K5" s="11">
        <f t="shared" si="20"/>
        <v>0.25316455696202528</v>
      </c>
      <c r="L5" s="11">
        <f t="shared" si="21"/>
        <v>0.26455026455026459</v>
      </c>
      <c r="M5" s="11">
        <f t="shared" si="22"/>
        <v>0.50505050505050508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-0.27185592445789353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0.22696998787012851</v>
      </c>
      <c r="Q5" s="11">
        <f>2*'OddsRatio_working_3-way'!K5*'OddsRatio_working_3-way'!L5*'OddsRatio_working_3-way'!M5</f>
        <v>6.7651263150559915E-2</v>
      </c>
      <c r="R5" s="11">
        <f t="shared" si="23"/>
        <v>0</v>
      </c>
      <c r="S5" s="11">
        <f t="shared" si="24"/>
        <v>-0.83489071765762757</v>
      </c>
      <c r="T5" s="11">
        <f t="shared" si="25"/>
        <v>-0.24884969229735546</v>
      </c>
      <c r="U5" s="11">
        <f>'OddsRatio_working_3-way'!S5-'OddsRatio_working_3-way'!R5^2/3</f>
        <v>-0.83489071765762757</v>
      </c>
      <c r="V5" s="11">
        <f>'OddsRatio_working_3-way'!S5*'OddsRatio_working_3-way'!R5/3-2*'OddsRatio_working_3-way'!R5^3/27-'OddsRatio_working_3-way'!T5</f>
        <v>0.24884969229735546</v>
      </c>
      <c r="W5" s="11">
        <f>'OddsRatio_working_3-way'!V5^2+4*'OddsRatio_working_3-way'!U5^3/27</f>
        <v>-2.4289285720771076E-2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0.14681234201971879</v>
      </c>
      <c r="Y5" s="11">
        <f>IF('OddsRatio_working_3-way'!W5&gt;=0,IF('OddsRatio_working_3-way'!V5+SQRT('OddsRatio_working_3-way'!W5)&gt;0,0,PI()),ACOS('OddsRatio_working_3-way'!V5/(2*'OddsRatio_working_3-way'!X5)))</f>
        <v>0.55952101774205132</v>
      </c>
      <c r="Z5" s="11">
        <f>'OddsRatio_working_3-way'!X5^(1/3)*COS('OddsRatio_working_3-way'!Y5/3)</f>
        <v>0.51838992269979944</v>
      </c>
      <c r="AA5" s="11">
        <f>'OddsRatio_working_3-way'!X5^(1/3)*COS(('OddsRatio_working_3-way'!Y5+2*PI())/3)</f>
        <v>-0.34390975018206815</v>
      </c>
      <c r="AB5" s="11">
        <f>'OddsRatio_working_3-way'!X5^(1/3)*COS(('OddsRatio_working_3-way'!Y5+4*PI())/3)</f>
        <v>-0.1744801725177314</v>
      </c>
      <c r="AC5" s="11">
        <f>'OddsRatio_working_3-way'!X5^(1/3)*SIN('OddsRatio_working_3-way'!Y5/3)</f>
        <v>9.7820212273189433E-2</v>
      </c>
      <c r="AD5" s="11">
        <f>'OddsRatio_working_3-way'!X5^(1/3)*SIN(('OddsRatio_working_3-way'!Y5+2*PI())/3)</f>
        <v>0.400028735987283</v>
      </c>
      <c r="AE5" s="11">
        <f>'OddsRatio_working_3-way'!X5^(1/3)*SIN(('OddsRatio_working_3-way'!Y5+4*PI())/3)</f>
        <v>-0.49784894826047243</v>
      </c>
      <c r="AF5" s="11">
        <f>-'OddsRatio_working_3-way'!U5/(3*'OddsRatio_working_3-way'!X5^(1/3))*COS(('OddsRatio_working_3-way'!Y5)/3)</f>
        <v>0.51838992269979944</v>
      </c>
      <c r="AG5" s="11">
        <f>-'OddsRatio_working_3-way'!U5/(3*'OddsRatio_working_3-way'!X5^(1/3))*COS(('OddsRatio_working_3-way'!Y5+2*PI())/3)</f>
        <v>-0.34390975018206815</v>
      </c>
      <c r="AH5" s="11">
        <f>-'OddsRatio_working_3-way'!U5/(3*'OddsRatio_working_3-way'!X5^(1/3))*COS(('OddsRatio_working_3-way'!Y5+4*PI())/3)</f>
        <v>-0.1744801725177314</v>
      </c>
      <c r="AI5" s="11">
        <f>'OddsRatio_working_3-way'!U5/(3*'OddsRatio_working_3-way'!X5^(1/3))*SIN(('OddsRatio_working_3-way'!Y5)/3)</f>
        <v>-9.7820212273189433E-2</v>
      </c>
      <c r="AJ5" s="11">
        <f>'OddsRatio_working_3-way'!U5/(3*'OddsRatio_working_3-way'!X5^(1/3))*SIN(('OddsRatio_working_3-way'!Y5+2*PI())/3)</f>
        <v>-0.400028735987283</v>
      </c>
      <c r="AK5" s="11">
        <f>'OddsRatio_working_3-way'!U5/(3*'OddsRatio_working_3-way'!X5^(1/3))*SIN(('OddsRatio_working_3-way'!Y5+4*PI())/3)</f>
        <v>0.49784894826047243</v>
      </c>
      <c r="AL5" s="11">
        <f>'OddsRatio_working_3-way'!Z5+'OddsRatio_working_3-way'!AF5</f>
        <v>1.0367798453995989</v>
      </c>
      <c r="AM5" s="11">
        <f>'OddsRatio_working_3-way'!AA5+'OddsRatio_working_3-way'!AG5</f>
        <v>-0.6878195003641363</v>
      </c>
      <c r="AN5" s="11">
        <f>'OddsRatio_working_3-way'!AB5+'OddsRatio_working_3-way'!AH5</f>
        <v>-0.3489603450354628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1.0367798453995989</v>
      </c>
      <c r="AS5" s="11">
        <f>IF(('OddsRatio_working_3-way'!X5=0),IF(Q5&gt;0,-Q5^(1/3),(-Q5)^(1/3)),'OddsRatio_working_3-way'!AM5-'OddsRatio_working_3-way'!R5/3)</f>
        <v>-0.6878195003641363</v>
      </c>
      <c r="AT5" s="11">
        <f>IF(('OddsRatio_working_3-way'!X5=0),IF(Q5&gt;0,-Q5^(1/3),(-Q5)^(1/3)),'OddsRatio_working_3-way'!AN5-'OddsRatio_working_3-way'!R5/3)</f>
        <v>-0.3489603450354628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1.1499999999999999</v>
      </c>
      <c r="B6" s="4">
        <f>IF('True_Odds_Calculator_3-way'!B7="","",'True_Odds_Calculator_3-way'!B7)</f>
        <v>9.2799999999999994</v>
      </c>
      <c r="C6" s="4">
        <f>IF('True_Odds_Calculator_3-way'!C7="","",'True_Odds_Calculator_3-way'!C7)</f>
        <v>18.61</v>
      </c>
      <c r="D6" s="9">
        <f t="shared" si="13"/>
        <v>0.85532026046184795</v>
      </c>
      <c r="E6" s="9">
        <f t="shared" si="14"/>
        <v>9.6737718150460297E-2</v>
      </c>
      <c r="F6" s="9">
        <f t="shared" si="15"/>
        <v>4.7942021387691693E-2</v>
      </c>
      <c r="G6" s="9">
        <f t="shared" si="16"/>
        <v>1.1276847299281729</v>
      </c>
      <c r="H6" s="9">
        <f t="shared" si="17"/>
        <v>1.169152709489226</v>
      </c>
      <c r="I6" s="9">
        <f t="shared" si="18"/>
        <v>10.337229563805272</v>
      </c>
      <c r="J6" s="9">
        <f t="shared" si="19"/>
        <v>20.858528094035126</v>
      </c>
      <c r="K6" s="11">
        <f t="shared" si="20"/>
        <v>0.86956521739130443</v>
      </c>
      <c r="L6" s="11">
        <f t="shared" si="21"/>
        <v>0.10775862068965518</v>
      </c>
      <c r="M6" s="11">
        <f t="shared" si="22"/>
        <v>5.3734551316496508E-2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-0.11012572032092494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0.13111391644317555</v>
      </c>
      <c r="Q6" s="11">
        <f>2*'OddsRatio_working_3-way'!K6*'OddsRatio_working_3-way'!L6*'OddsRatio_working_3-way'!M6</f>
        <v>1.0070193275205495E-2</v>
      </c>
      <c r="R6" s="11">
        <f t="shared" si="23"/>
        <v>0</v>
      </c>
      <c r="S6" s="11">
        <f t="shared" si="24"/>
        <v>-1.1905839622305077</v>
      </c>
      <c r="T6" s="11">
        <f t="shared" si="25"/>
        <v>-9.144270063214345E-2</v>
      </c>
      <c r="U6" s="11">
        <f>'OddsRatio_working_3-way'!S6-'OddsRatio_working_3-way'!R6^2/3</f>
        <v>-1.1905839622305077</v>
      </c>
      <c r="V6" s="11">
        <f>'OddsRatio_working_3-way'!S6*'OddsRatio_working_3-way'!R6/3-2*'OddsRatio_working_3-way'!R6^3/27-'OddsRatio_working_3-way'!T6</f>
        <v>9.144270063214345E-2</v>
      </c>
      <c r="W6" s="11">
        <f>'OddsRatio_working_3-way'!V6^2+4*'OddsRatio_working_3-way'!U6^3/27</f>
        <v>-0.24165913092412819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0.25001044899315106</v>
      </c>
      <c r="Y6" s="11">
        <f>IF('OddsRatio_working_3-way'!W6&gt;=0,IF('OddsRatio_working_3-way'!V6+SQRT('OddsRatio_working_3-way'!W6)&gt;0,0,PI()),ACOS('OddsRatio_working_3-way'!V6/(2*'OddsRatio_working_3-way'!X6)))</f>
        <v>1.3868835461448212</v>
      </c>
      <c r="Z6" s="11">
        <f>'OddsRatio_working_3-way'!X6^(1/3)*COS('OddsRatio_working_3-way'!Y6/3)</f>
        <v>0.56384236496408657</v>
      </c>
      <c r="AA6" s="11">
        <f>'OddsRatio_working_3-way'!X6^(1/3)*COS(('OddsRatio_working_3-way'!Y6+2*PI())/3)</f>
        <v>-0.52524674867147247</v>
      </c>
      <c r="AB6" s="11">
        <f>'OddsRatio_working_3-way'!X6^(1/3)*COS(('OddsRatio_working_3-way'!Y6+4*PI())/3)</f>
        <v>-3.8595616292614029E-2</v>
      </c>
      <c r="AC6" s="11">
        <f>'OddsRatio_working_3-way'!X6^(1/3)*SIN('OddsRatio_working_3-way'!Y6/3)</f>
        <v>0.28096816228037014</v>
      </c>
      <c r="AD6" s="11">
        <f>'OddsRatio_working_3-way'!X6^(1/3)*SIN(('OddsRatio_working_3-way'!Y6+2*PI())/3)</f>
        <v>0.34781773064861093</v>
      </c>
      <c r="AE6" s="11">
        <f>'OddsRatio_working_3-way'!X6^(1/3)*SIN(('OddsRatio_working_3-way'!Y6+4*PI())/3)</f>
        <v>-0.62878589292898102</v>
      </c>
      <c r="AF6" s="11">
        <f>-'OddsRatio_working_3-way'!U6/(3*'OddsRatio_working_3-way'!X6^(1/3))*COS(('OddsRatio_working_3-way'!Y6)/3)</f>
        <v>0.56384236496408646</v>
      </c>
      <c r="AG6" s="11">
        <f>-'OddsRatio_working_3-way'!U6/(3*'OddsRatio_working_3-way'!X6^(1/3))*COS(('OddsRatio_working_3-way'!Y6+2*PI())/3)</f>
        <v>-0.52524674867147236</v>
      </c>
      <c r="AH6" s="11">
        <f>-'OddsRatio_working_3-way'!U6/(3*'OddsRatio_working_3-way'!X6^(1/3))*COS(('OddsRatio_working_3-way'!Y6+4*PI())/3)</f>
        <v>-3.8595616292614023E-2</v>
      </c>
      <c r="AI6" s="11">
        <f>'OddsRatio_working_3-way'!U6/(3*'OddsRatio_working_3-way'!X6^(1/3))*SIN(('OddsRatio_working_3-way'!Y6)/3)</f>
        <v>-0.28096816228037008</v>
      </c>
      <c r="AJ6" s="11">
        <f>'OddsRatio_working_3-way'!U6/(3*'OddsRatio_working_3-way'!X6^(1/3))*SIN(('OddsRatio_working_3-way'!Y6+2*PI())/3)</f>
        <v>-0.34781773064861088</v>
      </c>
      <c r="AK6" s="11">
        <f>'OddsRatio_working_3-way'!U6/(3*'OddsRatio_working_3-way'!X6^(1/3))*SIN(('OddsRatio_working_3-way'!Y6+4*PI())/3)</f>
        <v>0.62878589292898091</v>
      </c>
      <c r="AL6" s="11">
        <f>'OddsRatio_working_3-way'!Z6+'OddsRatio_working_3-way'!AF6</f>
        <v>1.1276847299281729</v>
      </c>
      <c r="AM6" s="11">
        <f>'OddsRatio_working_3-way'!AA6+'OddsRatio_working_3-way'!AG6</f>
        <v>-1.0504934973429449</v>
      </c>
      <c r="AN6" s="11">
        <f>'OddsRatio_working_3-way'!AB6+'OddsRatio_working_3-way'!AH6</f>
        <v>-7.7191232585228059E-2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1.1276847299281729</v>
      </c>
      <c r="AS6" s="11">
        <f>IF(('OddsRatio_working_3-way'!X6=0),IF(Q6&gt;0,-Q6^(1/3),(-Q6)^(1/3)),'OddsRatio_working_3-way'!AM6-'OddsRatio_working_3-way'!R6/3)</f>
        <v>-1.0504934973429449</v>
      </c>
      <c r="AT6" s="11">
        <f>IF(('OddsRatio_working_3-way'!X6=0),IF(Q6&gt;0,-Q6^(1/3),(-Q6)^(1/3)),'OddsRatio_working_3-way'!AN6-'OddsRatio_working_3-way'!R6/3)</f>
        <v>-7.7191232585228059E-2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3.92</v>
      </c>
      <c r="B7" s="4">
        <f>IF('True_Odds_Calculator_3-way'!B8="","",'True_Odds_Calculator_3-way'!B8)</f>
        <v>3.37</v>
      </c>
      <c r="C7" s="4">
        <f>IF('True_Odds_Calculator_3-way'!C8="","",'True_Odds_Calculator_3-way'!C8)</f>
        <v>2.12</v>
      </c>
      <c r="D7" s="9">
        <f t="shared" si="13"/>
        <v>0.24822339627411955</v>
      </c>
      <c r="E7" s="9">
        <f t="shared" si="14"/>
        <v>0.28917043861363489</v>
      </c>
      <c r="F7" s="9">
        <f t="shared" si="15"/>
        <v>0.46260616511224562</v>
      </c>
      <c r="G7" s="9">
        <f t="shared" si="16"/>
        <v>1.0372017499820871</v>
      </c>
      <c r="H7" s="9">
        <f t="shared" si="17"/>
        <v>4.0286291099476941</v>
      </c>
      <c r="I7" s="9">
        <f t="shared" si="18"/>
        <v>3.4581681474575467</v>
      </c>
      <c r="J7" s="9">
        <f t="shared" si="19"/>
        <v>2.1616659599799379</v>
      </c>
      <c r="K7" s="11">
        <f t="shared" si="20"/>
        <v>0.25510204081632654</v>
      </c>
      <c r="L7" s="11">
        <f t="shared" si="21"/>
        <v>0.29673590504451036</v>
      </c>
      <c r="M7" s="11">
        <f t="shared" si="22"/>
        <v>0.47169811320754712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-0.2767562206563382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0.2288791335357277</v>
      </c>
      <c r="Q7" s="11">
        <f>2*'OddsRatio_working_3-way'!K7*'OddsRatio_working_3-way'!L7*'OddsRatio_working_3-way'!M7</f>
        <v>7.1413146188994595E-2</v>
      </c>
      <c r="R7" s="11">
        <f t="shared" si="23"/>
        <v>0</v>
      </c>
      <c r="S7" s="11">
        <f t="shared" si="24"/>
        <v>-0.82700628369953844</v>
      </c>
      <c r="T7" s="11">
        <f t="shared" si="25"/>
        <v>-0.25803628196553458</v>
      </c>
      <c r="U7" s="11">
        <f>'OddsRatio_working_3-way'!S7-'OddsRatio_working_3-way'!R7^2/3</f>
        <v>-0.82700628369953844</v>
      </c>
      <c r="V7" s="11">
        <f>'OddsRatio_working_3-way'!S7*'OddsRatio_working_3-way'!R7/3-2*'OddsRatio_working_3-way'!R7^3/27-'OddsRatio_working_3-way'!T7</f>
        <v>0.25803628196553458</v>
      </c>
      <c r="W7" s="11">
        <f>'OddsRatio_working_3-way'!V7^2+4*'OddsRatio_working_3-way'!U7^3/27</f>
        <v>-1.7213155102141983E-2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0.14473758833898231</v>
      </c>
      <c r="Y7" s="11">
        <f>IF('OddsRatio_working_3-way'!W7&gt;=0,IF('OddsRatio_working_3-way'!V7+SQRT('OddsRatio_working_3-way'!W7)&gt;0,0,PI()),ACOS('OddsRatio_working_3-way'!V7/(2*'OddsRatio_working_3-way'!X7)))</f>
        <v>0.47038586440677155</v>
      </c>
      <c r="Z7" s="11">
        <f>'OddsRatio_working_3-way'!X7^(1/3)*COS('OddsRatio_working_3-way'!Y7/3)</f>
        <v>0.51860087499104368</v>
      </c>
      <c r="AA7" s="11">
        <f>'OddsRatio_working_3-way'!X7^(1/3)*COS(('OddsRatio_working_3-way'!Y7+2*PI())/3)</f>
        <v>-0.33030339707311668</v>
      </c>
      <c r="AB7" s="11">
        <f>'OddsRatio_working_3-way'!X7^(1/3)*COS(('OddsRatio_working_3-way'!Y7+4*PI())/3)</f>
        <v>-0.18829747791792711</v>
      </c>
      <c r="AC7" s="11">
        <f>'OddsRatio_working_3-way'!X7^(1/3)*SIN('OddsRatio_working_3-way'!Y7/3)</f>
        <v>8.1987155650769E-2</v>
      </c>
      <c r="AD7" s="11">
        <f>'OddsRatio_working_3-way'!X7^(1/3)*SIN(('OddsRatio_working_3-way'!Y7+2*PI())/3)</f>
        <v>0.4081279543416973</v>
      </c>
      <c r="AE7" s="11">
        <f>'OddsRatio_working_3-way'!X7^(1/3)*SIN(('OddsRatio_working_3-way'!Y7+4*PI())/3)</f>
        <v>-0.49011510999246621</v>
      </c>
      <c r="AF7" s="11">
        <f>-'OddsRatio_working_3-way'!U7/(3*'OddsRatio_working_3-way'!X7^(1/3))*COS(('OddsRatio_working_3-way'!Y7)/3)</f>
        <v>0.51860087499104357</v>
      </c>
      <c r="AG7" s="11">
        <f>-'OddsRatio_working_3-way'!U7/(3*'OddsRatio_working_3-way'!X7^(1/3))*COS(('OddsRatio_working_3-way'!Y7+2*PI())/3)</f>
        <v>-0.33030339707311657</v>
      </c>
      <c r="AH7" s="11">
        <f>-'OddsRatio_working_3-way'!U7/(3*'OddsRatio_working_3-way'!X7^(1/3))*COS(('OddsRatio_working_3-way'!Y7+4*PI())/3)</f>
        <v>-0.18829747791792706</v>
      </c>
      <c r="AI7" s="11">
        <f>'OddsRatio_working_3-way'!U7/(3*'OddsRatio_working_3-way'!X7^(1/3))*SIN(('OddsRatio_working_3-way'!Y7)/3)</f>
        <v>-8.1987155650768972E-2</v>
      </c>
      <c r="AJ7" s="11">
        <f>'OddsRatio_working_3-way'!U7/(3*'OddsRatio_working_3-way'!X7^(1/3))*SIN(('OddsRatio_working_3-way'!Y7+2*PI())/3)</f>
        <v>-0.40812795434169724</v>
      </c>
      <c r="AK7" s="11">
        <f>'OddsRatio_working_3-way'!U7/(3*'OddsRatio_working_3-way'!X7^(1/3))*SIN(('OddsRatio_working_3-way'!Y7+4*PI())/3)</f>
        <v>0.4901151099924661</v>
      </c>
      <c r="AL7" s="11">
        <f>'OddsRatio_working_3-way'!Z7+'OddsRatio_working_3-way'!AF7</f>
        <v>1.0372017499820871</v>
      </c>
      <c r="AM7" s="11">
        <f>'OddsRatio_working_3-way'!AA7+'OddsRatio_working_3-way'!AG7</f>
        <v>-0.66060679414623324</v>
      </c>
      <c r="AN7" s="11">
        <f>'OddsRatio_working_3-way'!AB7+'OddsRatio_working_3-way'!AH7</f>
        <v>-0.37659495583585417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1.0372017499820871</v>
      </c>
      <c r="AS7" s="11">
        <f>IF(('OddsRatio_working_3-way'!X7=0),IF(Q7&gt;0,-Q7^(1/3),(-Q7)^(1/3)),'OddsRatio_working_3-way'!AM7-'OddsRatio_working_3-way'!R7/3)</f>
        <v>-0.66060679414623324</v>
      </c>
      <c r="AT7" s="11">
        <f>IF(('OddsRatio_working_3-way'!X7=0),IF(Q7&gt;0,-Q7^(1/3),(-Q7)^(1/3)),'OddsRatio_working_3-way'!AN7-'OddsRatio_working_3-way'!R7/3)</f>
        <v>-0.37659495583585417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2.58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2.82</v>
      </c>
      <c r="D8" s="9">
        <f t="shared" si="13"/>
        <v>0.37769223695981236</v>
      </c>
      <c r="E8" s="9">
        <f t="shared" si="14"/>
        <v>0.27723452666012871</v>
      </c>
      <c r="F8" s="9">
        <f t="shared" si="15"/>
        <v>0.34507323638005871</v>
      </c>
      <c r="G8" s="9">
        <f t="shared" si="16"/>
        <v>1.0428217322670408</v>
      </c>
      <c r="H8" s="9">
        <f t="shared" si="17"/>
        <v>2.6476583369819253</v>
      </c>
      <c r="I8" s="9">
        <f t="shared" si="18"/>
        <v>3.6070543306676019</v>
      </c>
      <c r="J8" s="9">
        <f t="shared" si="19"/>
        <v>2.8979355527260142</v>
      </c>
      <c r="K8" s="11">
        <f t="shared" si="20"/>
        <v>0.38759689922480617</v>
      </c>
      <c r="L8" s="11">
        <f t="shared" si="21"/>
        <v>0.2857142857142857</v>
      </c>
      <c r="M8" s="11">
        <f t="shared" si="22"/>
        <v>0.3546099290780142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-0.2823134861729617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0.23169419507865824</v>
      </c>
      <c r="Q8" s="11">
        <f>2*'OddsRatio_working_3-way'!K8*'OddsRatio_working_3-way'!L8*'OddsRatio_working_3-way'!M8</f>
        <v>7.8540405111409556E-2</v>
      </c>
      <c r="R8" s="11">
        <f t="shared" si="23"/>
        <v>0</v>
      </c>
      <c r="S8" s="11">
        <f t="shared" si="24"/>
        <v>-0.82069828905271947</v>
      </c>
      <c r="T8" s="11">
        <f t="shared" si="25"/>
        <v>-0.27820280984837942</v>
      </c>
      <c r="U8" s="11">
        <f>'OddsRatio_working_3-way'!S8-'OddsRatio_working_3-way'!R8^2/3</f>
        <v>-0.82069828905271947</v>
      </c>
      <c r="V8" s="11">
        <f>'OddsRatio_working_3-way'!S8*'OddsRatio_working_3-way'!R8/3-2*'OddsRatio_working_3-way'!R8^3/27-'OddsRatio_working_3-way'!T8</f>
        <v>0.27820280984837942</v>
      </c>
      <c r="W8" s="11">
        <f>'OddsRatio_working_3-way'!V8^2+4*'OddsRatio_working_3-way'!U8^3/27</f>
        <v>-4.4962023009605806E-3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0.14308477007397935</v>
      </c>
      <c r="Y8" s="11">
        <f>IF('OddsRatio_working_3-way'!W8&gt;=0,IF('OddsRatio_working_3-way'!V8+SQRT('OddsRatio_working_3-way'!W8)&gt;0,0,PI()),ACOS('OddsRatio_working_3-way'!V8/(2*'OddsRatio_working_3-way'!X8)))</f>
        <v>0.23651357290889985</v>
      </c>
      <c r="Z8" s="11">
        <f>'OddsRatio_working_3-way'!X8^(1/3)*COS('OddsRatio_working_3-way'!Y8/3)</f>
        <v>0.52141086613352028</v>
      </c>
      <c r="AA8" s="11">
        <f>'OddsRatio_working_3-way'!X8^(1/3)*COS(('OddsRatio_working_3-way'!Y8+2*PI())/3)</f>
        <v>-0.29637900552031438</v>
      </c>
      <c r="AB8" s="11">
        <f>'OddsRatio_working_3-way'!X8^(1/3)*COS(('OddsRatio_working_3-way'!Y8+4*PI())/3)</f>
        <v>-0.22503186061320596</v>
      </c>
      <c r="AC8" s="11">
        <f>'OddsRatio_working_3-way'!X8^(1/3)*SIN('OddsRatio_working_3-way'!Y8/3)</f>
        <v>4.1192293318030558E-2</v>
      </c>
      <c r="AD8" s="11">
        <f>'OddsRatio_working_3-way'!X8^(1/3)*SIN(('OddsRatio_working_3-way'!Y8+2*PI())/3)</f>
        <v>0.43095890922186059</v>
      </c>
      <c r="AE8" s="11">
        <f>'OddsRatio_working_3-way'!X8^(1/3)*SIN(('OddsRatio_working_3-way'!Y8+4*PI())/3)</f>
        <v>-0.4721512025398909</v>
      </c>
      <c r="AF8" s="11">
        <f>-'OddsRatio_working_3-way'!U8/(3*'OddsRatio_working_3-way'!X8^(1/3))*COS(('OddsRatio_working_3-way'!Y8)/3)</f>
        <v>0.52141086613352039</v>
      </c>
      <c r="AG8" s="11">
        <f>-'OddsRatio_working_3-way'!U8/(3*'OddsRatio_working_3-way'!X8^(1/3))*COS(('OddsRatio_working_3-way'!Y8+2*PI())/3)</f>
        <v>-0.29637900552031443</v>
      </c>
      <c r="AH8" s="11">
        <f>-'OddsRatio_working_3-way'!U8/(3*'OddsRatio_working_3-way'!X8^(1/3))*COS(('OddsRatio_working_3-way'!Y8+4*PI())/3)</f>
        <v>-0.22503186061320601</v>
      </c>
      <c r="AI8" s="11">
        <f>'OddsRatio_working_3-way'!U8/(3*'OddsRatio_working_3-way'!X8^(1/3))*SIN(('OddsRatio_working_3-way'!Y8)/3)</f>
        <v>-4.1192293318030565E-2</v>
      </c>
      <c r="AJ8" s="11">
        <f>'OddsRatio_working_3-way'!U8/(3*'OddsRatio_working_3-way'!X8^(1/3))*SIN(('OddsRatio_working_3-way'!Y8+2*PI())/3)</f>
        <v>-0.4309589092218607</v>
      </c>
      <c r="AK8" s="11">
        <f>'OddsRatio_working_3-way'!U8/(3*'OddsRatio_working_3-way'!X8^(1/3))*SIN(('OddsRatio_working_3-way'!Y8+4*PI())/3)</f>
        <v>0.47215120253989101</v>
      </c>
      <c r="AL8" s="11">
        <f>'OddsRatio_working_3-way'!Z8+'OddsRatio_working_3-way'!AF8</f>
        <v>1.0428217322670408</v>
      </c>
      <c r="AM8" s="11">
        <f>'OddsRatio_working_3-way'!AA8+'OddsRatio_working_3-way'!AG8</f>
        <v>-0.59275801104062875</v>
      </c>
      <c r="AN8" s="11">
        <f>'OddsRatio_working_3-way'!AB8+'OddsRatio_working_3-way'!AH8</f>
        <v>-0.45006372122641197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1.0428217322670408</v>
      </c>
      <c r="AS8" s="11">
        <f>IF(('OddsRatio_working_3-way'!X8=0),IF(Q8&gt;0,-Q8^(1/3),(-Q8)^(1/3)),'OddsRatio_working_3-way'!AM8-'OddsRatio_working_3-way'!R8/3)</f>
        <v>-0.59275801104062875</v>
      </c>
      <c r="AT8" s="11">
        <f>IF(('OddsRatio_working_3-way'!X8=0),IF(Q8&gt;0,-Q8^(1/3),(-Q8)^(1/3)),'OddsRatio_working_3-way'!AN8-'OddsRatio_working_3-way'!R8/3)</f>
        <v>-0.45006372122641197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2.38</v>
      </c>
      <c r="B9" s="4">
        <f>IF('True_Odds_Calculator_3-way'!B10="","",'True_Odds_Calculator_3-way'!B10)</f>
        <v>3.31</v>
      </c>
      <c r="C9" s="4">
        <f>IF('True_Odds_Calculator_3-way'!C10="","",'True_Odds_Calculator_3-way'!C10)</f>
        <v>3.27</v>
      </c>
      <c r="D9" s="9">
        <f t="shared" si="13"/>
        <v>0.4098711368215473</v>
      </c>
      <c r="E9" s="9">
        <f t="shared" si="14"/>
        <v>0.29324779654151406</v>
      </c>
      <c r="F9" s="9">
        <f t="shared" si="15"/>
        <v>0.29688106663693858</v>
      </c>
      <c r="G9" s="9">
        <f t="shared" si="16"/>
        <v>1.0433269693373488</v>
      </c>
      <c r="H9" s="9">
        <f t="shared" si="17"/>
        <v>2.4397912176855412</v>
      </c>
      <c r="I9" s="9">
        <f t="shared" si="18"/>
        <v>3.4100852991692761</v>
      </c>
      <c r="J9" s="9">
        <f t="shared" si="19"/>
        <v>3.3683522203957814</v>
      </c>
      <c r="K9" s="11">
        <f t="shared" si="20"/>
        <v>0.42016806722689076</v>
      </c>
      <c r="L9" s="11">
        <f t="shared" si="21"/>
        <v>0.30211480362537763</v>
      </c>
      <c r="M9" s="11">
        <f t="shared" si="22"/>
        <v>0.3058103975535168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-0.28090807264450712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0.23136281314820889</v>
      </c>
      <c r="Q9" s="11">
        <f>2*'OddsRatio_working_3-way'!K9*'OddsRatio_working_3-way'!L9*'OddsRatio_working_3-way'!M9</f>
        <v>7.7638527902083518E-2</v>
      </c>
      <c r="R9" s="11">
        <f t="shared" si="23"/>
        <v>0</v>
      </c>
      <c r="S9" s="11">
        <f t="shared" si="24"/>
        <v>-0.82362465047774391</v>
      </c>
      <c r="T9" s="11">
        <f t="shared" si="25"/>
        <v>-0.27638411089857179</v>
      </c>
      <c r="U9" s="11">
        <f>'OddsRatio_working_3-way'!S9-'OddsRatio_working_3-way'!R9^2/3</f>
        <v>-0.82362465047774391</v>
      </c>
      <c r="V9" s="11">
        <f>'OddsRatio_working_3-way'!S9*'OddsRatio_working_3-way'!R9/3-2*'OddsRatio_working_3-way'!R9^3/27-'OddsRatio_working_3-way'!T9</f>
        <v>0.27638411089857179</v>
      </c>
      <c r="W9" s="11">
        <f>'OddsRatio_working_3-way'!V9^2+4*'OddsRatio_working_3-way'!U9^3/27</f>
        <v>-6.3839732085488321E-3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0.14385074727451266</v>
      </c>
      <c r="Y9" s="11">
        <f>IF('OddsRatio_working_3-way'!W9&gt;=0,IF('OddsRatio_working_3-way'!V9+SQRT('OddsRatio_working_3-way'!W9)&gt;0,0,PI()),ACOS('OddsRatio_working_3-way'!V9/(2*'OddsRatio_working_3-way'!X9)))</f>
        <v>0.28141743500403615</v>
      </c>
      <c r="Z9" s="11">
        <f>'OddsRatio_working_3-way'!X9^(1/3)*COS('OddsRatio_working_3-way'!Y9/3)</f>
        <v>0.5216634846686744</v>
      </c>
      <c r="AA9" s="11">
        <f>'OddsRatio_working_3-way'!X9^(1/3)*COS(('OddsRatio_working_3-way'!Y9+2*PI())/3)</f>
        <v>-0.30333549736771931</v>
      </c>
      <c r="AB9" s="11">
        <f>'OddsRatio_working_3-way'!X9^(1/3)*COS(('OddsRatio_working_3-way'!Y9+4*PI())/3)</f>
        <v>-0.21832798730095498</v>
      </c>
      <c r="AC9" s="11">
        <f>'OddsRatio_working_3-way'!X9^(1/3)*SIN('OddsRatio_working_3-way'!Y9/3)</f>
        <v>4.9079108820186249E-2</v>
      </c>
      <c r="AD9" s="11">
        <f>'OddsRatio_working_3-way'!X9^(1/3)*SIN(('OddsRatio_working_3-way'!Y9+2*PI())/3)</f>
        <v>0.42723427553969295</v>
      </c>
      <c r="AE9" s="11">
        <f>'OddsRatio_working_3-way'!X9^(1/3)*SIN(('OddsRatio_working_3-way'!Y9+4*PI())/3)</f>
        <v>-0.47631338435987919</v>
      </c>
      <c r="AF9" s="11">
        <f>-'OddsRatio_working_3-way'!U9/(3*'OddsRatio_working_3-way'!X9^(1/3))*COS(('OddsRatio_working_3-way'!Y9)/3)</f>
        <v>0.5216634846686744</v>
      </c>
      <c r="AG9" s="11">
        <f>-'OddsRatio_working_3-way'!U9/(3*'OddsRatio_working_3-way'!X9^(1/3))*COS(('OddsRatio_working_3-way'!Y9+2*PI())/3)</f>
        <v>-0.30333549736771931</v>
      </c>
      <c r="AH9" s="11">
        <f>-'OddsRatio_working_3-way'!U9/(3*'OddsRatio_working_3-way'!X9^(1/3))*COS(('OddsRatio_working_3-way'!Y9+4*PI())/3)</f>
        <v>-0.21832798730095498</v>
      </c>
      <c r="AI9" s="11">
        <f>'OddsRatio_working_3-way'!U9/(3*'OddsRatio_working_3-way'!X9^(1/3))*SIN(('OddsRatio_working_3-way'!Y9)/3)</f>
        <v>-4.9079108820186249E-2</v>
      </c>
      <c r="AJ9" s="11">
        <f>'OddsRatio_working_3-way'!U9/(3*'OddsRatio_working_3-way'!X9^(1/3))*SIN(('OddsRatio_working_3-way'!Y9+2*PI())/3)</f>
        <v>-0.42723427553969295</v>
      </c>
      <c r="AK9" s="11">
        <f>'OddsRatio_working_3-way'!U9/(3*'OddsRatio_working_3-way'!X9^(1/3))*SIN(('OddsRatio_working_3-way'!Y9+4*PI())/3)</f>
        <v>0.47631338435987919</v>
      </c>
      <c r="AL9" s="11">
        <f>'OddsRatio_working_3-way'!Z9+'OddsRatio_working_3-way'!AF9</f>
        <v>1.0433269693373488</v>
      </c>
      <c r="AM9" s="11">
        <f>'OddsRatio_working_3-way'!AA9+'OddsRatio_working_3-way'!AG9</f>
        <v>-0.60667099473543862</v>
      </c>
      <c r="AN9" s="11">
        <f>'OddsRatio_working_3-way'!AB9+'OddsRatio_working_3-way'!AH9</f>
        <v>-0.43665597460190997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1.0433269693373488</v>
      </c>
      <c r="AS9" s="11">
        <f>IF(('OddsRatio_working_3-way'!X9=0),IF(Q9&gt;0,-Q9^(1/3),(-Q9)^(1/3)),'OddsRatio_working_3-way'!AM9-'OddsRatio_working_3-way'!R9/3)</f>
        <v>-0.60667099473543862</v>
      </c>
      <c r="AT9" s="11">
        <f>IF(('OddsRatio_working_3-way'!X9=0),IF(Q9&gt;0,-Q9^(1/3),(-Q9)^(1/3)),'OddsRatio_working_3-way'!AN9-'OddsRatio_working_3-way'!R9/3)</f>
        <v>-0.43665597460190997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1.75</v>
      </c>
      <c r="B10" s="4">
        <f>IF('True_Odds_Calculator_3-way'!B11="","",'True_Odds_Calculator_3-way'!B11)</f>
        <v>4.08</v>
      </c>
      <c r="C10" s="4">
        <f>IF('True_Odds_Calculator_3-way'!C11="","",'True_Odds_Calculator_3-way'!C11)</f>
        <v>4.66</v>
      </c>
      <c r="D10" s="9">
        <f t="shared" si="13"/>
        <v>0.55856065376835418</v>
      </c>
      <c r="E10" s="9">
        <f t="shared" si="14"/>
        <v>0.2355399759983062</v>
      </c>
      <c r="F10" s="9">
        <f t="shared" si="15"/>
        <v>0.2058993702333396</v>
      </c>
      <c r="G10" s="9">
        <f t="shared" si="16"/>
        <v>1.0537544866517319</v>
      </c>
      <c r="H10" s="9">
        <f t="shared" si="17"/>
        <v>1.7903158649887989</v>
      </c>
      <c r="I10" s="9">
        <f t="shared" si="18"/>
        <v>4.2455638188873346</v>
      </c>
      <c r="J10" s="9">
        <f t="shared" si="19"/>
        <v>4.8567414211453386</v>
      </c>
      <c r="K10" s="11">
        <f t="shared" si="20"/>
        <v>0.5714285714285714</v>
      </c>
      <c r="L10" s="11">
        <f t="shared" si="21"/>
        <v>0.24509803921568626</v>
      </c>
      <c r="M10" s="11">
        <f t="shared" si="22"/>
        <v>0.21459227467811159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-0.25410249936884621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0.22511150382899936</v>
      </c>
      <c r="Q10" s="11">
        <f>2*'OddsRatio_working_3-way'!K10*'OddsRatio_working_3-way'!L10*'OddsRatio_working_3-way'!M10</f>
        <v>6.0109880862216122E-2</v>
      </c>
      <c r="R10" s="11">
        <f t="shared" si="23"/>
        <v>0</v>
      </c>
      <c r="S10" s="11">
        <f t="shared" si="24"/>
        <v>-0.88590826295744318</v>
      </c>
      <c r="T10" s="11">
        <f t="shared" si="25"/>
        <v>-0.23655761360679395</v>
      </c>
      <c r="U10" s="11">
        <f>'OddsRatio_working_3-way'!S10-'OddsRatio_working_3-way'!R10^2/3</f>
        <v>-0.88590826295744318</v>
      </c>
      <c r="V10" s="11">
        <f>'OddsRatio_working_3-way'!S10*'OddsRatio_working_3-way'!R10/3-2*'OddsRatio_working_3-way'!R10^3/27-'OddsRatio_working_3-way'!T10</f>
        <v>0.23655761360679395</v>
      </c>
      <c r="W10" s="11">
        <f>'OddsRatio_working_3-way'!V10^2+4*'OddsRatio_working_3-way'!U10^3/27</f>
        <v>-4.7046486368176085E-2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0.16047273204778228</v>
      </c>
      <c r="Y10" s="11">
        <f>IF('OddsRatio_working_3-way'!W10&gt;=0,IF('OddsRatio_working_3-way'!V10+SQRT('OddsRatio_working_3-way'!W10)&gt;0,0,PI()),ACOS('OddsRatio_working_3-way'!V10/(2*'OddsRatio_working_3-way'!X10)))</f>
        <v>0.74207942950396322</v>
      </c>
      <c r="Z10" s="11">
        <f>'OddsRatio_working_3-way'!X10^(1/3)*COS('OddsRatio_working_3-way'!Y10/3)</f>
        <v>0.52687724332586594</v>
      </c>
      <c r="AA10" s="11">
        <f>'OddsRatio_working_3-way'!X10^(1/3)*COS(('OddsRatio_working_3-way'!Y10+2*PI())/3)</f>
        <v>-0.37866597773935712</v>
      </c>
      <c r="AB10" s="11">
        <f>'OddsRatio_working_3-way'!X10^(1/3)*COS(('OddsRatio_working_3-way'!Y10+4*PI())/3)</f>
        <v>-0.14821126558650896</v>
      </c>
      <c r="AC10" s="11">
        <f>'OddsRatio_working_3-way'!X10^(1/3)*SIN('OddsRatio_working_3-way'!Y10/3)</f>
        <v>0.13305309009746458</v>
      </c>
      <c r="AD10" s="11">
        <f>'OddsRatio_working_3-way'!X10^(1/3)*SIN(('OddsRatio_working_3-way'!Y10+2*PI())/3)</f>
        <v>0.38976253234738267</v>
      </c>
      <c r="AE10" s="11">
        <f>'OddsRatio_working_3-way'!X10^(1/3)*SIN(('OddsRatio_working_3-way'!Y10+4*PI())/3)</f>
        <v>-0.52281562244484725</v>
      </c>
      <c r="AF10" s="11">
        <f>-'OddsRatio_working_3-way'!U10/(3*'OddsRatio_working_3-way'!X10^(1/3))*COS(('OddsRatio_working_3-way'!Y10)/3)</f>
        <v>0.52687724332586594</v>
      </c>
      <c r="AG10" s="11">
        <f>-'OddsRatio_working_3-way'!U10/(3*'OddsRatio_working_3-way'!X10^(1/3))*COS(('OddsRatio_working_3-way'!Y10+2*PI())/3)</f>
        <v>-0.37866597773935712</v>
      </c>
      <c r="AH10" s="11">
        <f>-'OddsRatio_working_3-way'!U10/(3*'OddsRatio_working_3-way'!X10^(1/3))*COS(('OddsRatio_working_3-way'!Y10+4*PI())/3)</f>
        <v>-0.14821126558650896</v>
      </c>
      <c r="AI10" s="11">
        <f>'OddsRatio_working_3-way'!U10/(3*'OddsRatio_working_3-way'!X10^(1/3))*SIN(('OddsRatio_working_3-way'!Y10)/3)</f>
        <v>-0.13305309009746458</v>
      </c>
      <c r="AJ10" s="11">
        <f>'OddsRatio_working_3-way'!U10/(3*'OddsRatio_working_3-way'!X10^(1/3))*SIN(('OddsRatio_working_3-way'!Y10+2*PI())/3)</f>
        <v>-0.38976253234738267</v>
      </c>
      <c r="AK10" s="11">
        <f>'OddsRatio_working_3-way'!U10/(3*'OddsRatio_working_3-way'!X10^(1/3))*SIN(('OddsRatio_working_3-way'!Y10+4*PI())/3)</f>
        <v>0.52281562244484725</v>
      </c>
      <c r="AL10" s="11">
        <f>'OddsRatio_working_3-way'!Z10+'OddsRatio_working_3-way'!AF10</f>
        <v>1.0537544866517319</v>
      </c>
      <c r="AM10" s="11">
        <f>'OddsRatio_working_3-way'!AA10+'OddsRatio_working_3-way'!AG10</f>
        <v>-0.75733195547871424</v>
      </c>
      <c r="AN10" s="11">
        <f>'OddsRatio_working_3-way'!AB10+'OddsRatio_working_3-way'!AH10</f>
        <v>-0.29642253117301792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1.0537544866517319</v>
      </c>
      <c r="AS10" s="11">
        <f>IF(('OddsRatio_working_3-way'!X10=0),IF(Q10&gt;0,-Q10^(1/3),(-Q10)^(1/3)),'OddsRatio_working_3-way'!AM10-'OddsRatio_working_3-way'!R10/3)</f>
        <v>-0.75733195547871424</v>
      </c>
      <c r="AT10" s="11">
        <f>IF(('OddsRatio_working_3-way'!X10=0),IF(Q10&gt;0,-Q10^(1/3),(-Q10)^(1/3)),'OddsRatio_working_3-way'!AN10-'OddsRatio_working_3-way'!R10/3)</f>
        <v>-0.29642253117301792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1.58</v>
      </c>
      <c r="B11" s="4">
        <f>IF('True_Odds_Calculator_3-way'!B12="","",'True_Odds_Calculator_3-way'!B12)</f>
        <v>4.32</v>
      </c>
      <c r="C11" s="4">
        <f>IF('True_Odds_Calculator_3-way'!C12="","",'True_Odds_Calculator_3-way'!C12)</f>
        <v>6</v>
      </c>
      <c r="D11" s="9">
        <f t="shared" si="13"/>
        <v>0.61958506098741806</v>
      </c>
      <c r="E11" s="9">
        <f t="shared" si="14"/>
        <v>0.22150721473840537</v>
      </c>
      <c r="F11" s="9">
        <f t="shared" si="15"/>
        <v>0.15890772427417665</v>
      </c>
      <c r="G11" s="9">
        <f t="shared" si="16"/>
        <v>1.0585920597221783</v>
      </c>
      <c r="H11" s="9">
        <f t="shared" si="17"/>
        <v>1.6139833946388631</v>
      </c>
      <c r="I11" s="9">
        <f t="shared" si="18"/>
        <v>4.5145256382776315</v>
      </c>
      <c r="J11" s="9">
        <f t="shared" si="19"/>
        <v>6.2929602986108923</v>
      </c>
      <c r="K11" s="11">
        <f t="shared" si="20"/>
        <v>0.63291139240506322</v>
      </c>
      <c r="L11" s="11">
        <f t="shared" si="21"/>
        <v>0.23148148148148145</v>
      </c>
      <c r="M11" s="11">
        <f t="shared" si="22"/>
        <v>0.16666666666666666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-0.23509532739490535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0.21731911236130644</v>
      </c>
      <c r="Q11" s="11">
        <f>2*'OddsRatio_working_3-way'!K11*'OddsRatio_working_3-way'!L11*'OddsRatio_working_3-way'!M11</f>
        <v>4.8835755586810428E-2</v>
      </c>
      <c r="R11" s="11">
        <f t="shared" si="23"/>
        <v>0</v>
      </c>
      <c r="S11" s="11">
        <f t="shared" si="24"/>
        <v>-0.9243872039883676</v>
      </c>
      <c r="T11" s="11">
        <f t="shared" si="25"/>
        <v>-0.20772746157041966</v>
      </c>
      <c r="U11" s="11">
        <f>'OddsRatio_working_3-way'!S11-'OddsRatio_working_3-way'!R11^2/3</f>
        <v>-0.9243872039883676</v>
      </c>
      <c r="V11" s="11">
        <f>'OddsRatio_working_3-way'!S11*'OddsRatio_working_3-way'!R11/3-2*'OddsRatio_working_3-way'!R11^3/27-'OddsRatio_working_3-way'!T11</f>
        <v>0.20772746157041966</v>
      </c>
      <c r="W11" s="11">
        <f>'OddsRatio_working_3-way'!V11^2+4*'OddsRatio_working_3-way'!U11^3/27</f>
        <v>-7.3868738164712192E-2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0.17104051892402744</v>
      </c>
      <c r="Y11" s="11">
        <f>IF('OddsRatio_working_3-way'!W11&gt;=0,IF('OddsRatio_working_3-way'!V11+SQRT('OddsRatio_working_3-way'!W11)&gt;0,0,PI()),ACOS('OddsRatio_working_3-way'!V11/(2*'OddsRatio_working_3-way'!X11)))</f>
        <v>0.91820617681722339</v>
      </c>
      <c r="Z11" s="11">
        <f>'OddsRatio_working_3-way'!X11^(1/3)*COS('OddsRatio_working_3-way'!Y11/3)</f>
        <v>0.52929602986108926</v>
      </c>
      <c r="AA11" s="11">
        <f>'OddsRatio_working_3-way'!X11^(1/3)*COS(('OddsRatio_working_3-way'!Y11+2*PI())/3)</f>
        <v>-0.40949650673166299</v>
      </c>
      <c r="AB11" s="11">
        <f>'OddsRatio_working_3-way'!X11^(1/3)*COS(('OddsRatio_working_3-way'!Y11+4*PI())/3)</f>
        <v>-0.11979952312942639</v>
      </c>
      <c r="AC11" s="11">
        <f>'OddsRatio_working_3-way'!X11^(1/3)*SIN('OddsRatio_working_3-way'!Y11/3)</f>
        <v>0.16725663146617387</v>
      </c>
      <c r="AD11" s="11">
        <f>'OddsRatio_working_3-way'!X11^(1/3)*SIN(('OddsRatio_working_3-way'!Y11+2*PI())/3)</f>
        <v>0.37475549224886312</v>
      </c>
      <c r="AE11" s="11">
        <f>'OddsRatio_working_3-way'!X11^(1/3)*SIN(('OddsRatio_working_3-way'!Y11+4*PI())/3)</f>
        <v>-0.54201212371503704</v>
      </c>
      <c r="AF11" s="11">
        <f>-'OddsRatio_working_3-way'!U11/(3*'OddsRatio_working_3-way'!X11^(1/3))*COS(('OddsRatio_working_3-way'!Y11)/3)</f>
        <v>0.52929602986108915</v>
      </c>
      <c r="AG11" s="11">
        <f>-'OddsRatio_working_3-way'!U11/(3*'OddsRatio_working_3-way'!X11^(1/3))*COS(('OddsRatio_working_3-way'!Y11+2*PI())/3)</f>
        <v>-0.40949650673166288</v>
      </c>
      <c r="AH11" s="11">
        <f>-'OddsRatio_working_3-way'!U11/(3*'OddsRatio_working_3-way'!X11^(1/3))*COS(('OddsRatio_working_3-way'!Y11+4*PI())/3)</f>
        <v>-0.11979952312942636</v>
      </c>
      <c r="AI11" s="11">
        <f>'OddsRatio_working_3-way'!U11/(3*'OddsRatio_working_3-way'!X11^(1/3))*SIN(('OddsRatio_working_3-way'!Y11)/3)</f>
        <v>-0.16725663146617384</v>
      </c>
      <c r="AJ11" s="11">
        <f>'OddsRatio_working_3-way'!U11/(3*'OddsRatio_working_3-way'!X11^(1/3))*SIN(('OddsRatio_working_3-way'!Y11+2*PI())/3)</f>
        <v>-0.37475549224886306</v>
      </c>
      <c r="AK11" s="11">
        <f>'OddsRatio_working_3-way'!U11/(3*'OddsRatio_working_3-way'!X11^(1/3))*SIN(('OddsRatio_working_3-way'!Y11+4*PI())/3)</f>
        <v>0.54201212371503693</v>
      </c>
      <c r="AL11" s="11">
        <f>'OddsRatio_working_3-way'!Z11+'OddsRatio_working_3-way'!AF11</f>
        <v>1.0585920597221783</v>
      </c>
      <c r="AM11" s="11">
        <f>'OddsRatio_working_3-way'!AA11+'OddsRatio_working_3-way'!AG11</f>
        <v>-0.81899301346332587</v>
      </c>
      <c r="AN11" s="11">
        <f>'OddsRatio_working_3-way'!AB11+'OddsRatio_working_3-way'!AH11</f>
        <v>-0.23959904625885275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1.0585920597221783</v>
      </c>
      <c r="AS11" s="11">
        <f>IF(('OddsRatio_working_3-way'!X11=0),IF(Q11&gt;0,-Q11^(1/3),(-Q11)^(1/3)),'OddsRatio_working_3-way'!AM11-'OddsRatio_working_3-way'!R11/3)</f>
        <v>-0.81899301346332587</v>
      </c>
      <c r="AT11" s="11">
        <f>IF(('OddsRatio_working_3-way'!X11=0),IF(Q11&gt;0,-Q11^(1/3),(-Q11)^(1/3)),'OddsRatio_working_3-way'!AN11-'OddsRatio_working_3-way'!R11/3)</f>
        <v>-0.23959904625885275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1.25</v>
      </c>
      <c r="B12" s="4">
        <f>IF('True_Odds_Calculator_3-way'!B13="","",'True_Odds_Calculator_3-way'!B13)</f>
        <v>6.19</v>
      </c>
      <c r="C12" s="4">
        <f>IF('True_Odds_Calculator_3-way'!C13="","",'True_Odds_Calculator_3-way'!C13)</f>
        <v>13.64</v>
      </c>
      <c r="D12" s="9">
        <f t="shared" si="13"/>
        <v>0.78409505956051417</v>
      </c>
      <c r="E12" s="9">
        <f t="shared" si="14"/>
        <v>0.14888969403449842</v>
      </c>
      <c r="F12" s="9">
        <f t="shared" si="15"/>
        <v>6.7015246404987391E-2</v>
      </c>
      <c r="G12" s="9">
        <f t="shared" si="16"/>
        <v>1.10142227173578</v>
      </c>
      <c r="H12" s="9">
        <f t="shared" si="17"/>
        <v>1.275355567933945</v>
      </c>
      <c r="I12" s="9">
        <f t="shared" si="18"/>
        <v>6.7163815903086981</v>
      </c>
      <c r="J12" s="9">
        <f t="shared" si="19"/>
        <v>14.921977514740261</v>
      </c>
      <c r="K12" s="11">
        <f t="shared" si="20"/>
        <v>0.8</v>
      </c>
      <c r="L12" s="11">
        <f t="shared" si="21"/>
        <v>0.16155088852988692</v>
      </c>
      <c r="M12" s="11">
        <f t="shared" si="22"/>
        <v>7.3313782991202336E-2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-0.1553958470525254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0.17131026771966895</v>
      </c>
      <c r="Q12" s="11">
        <f>2*'OddsRatio_working_3-way'!K12*'OddsRatio_working_3-way'!L12*'OddsRatio_working_3-way'!M12</f>
        <v>1.8950250853945676E-2</v>
      </c>
      <c r="R12" s="11">
        <f t="shared" si="23"/>
        <v>0</v>
      </c>
      <c r="S12" s="11">
        <f t="shared" si="24"/>
        <v>-1.1024121362893586</v>
      </c>
      <c r="T12" s="11">
        <f t="shared" si="25"/>
        <v>-0.12194824516475203</v>
      </c>
      <c r="U12" s="11">
        <f>'OddsRatio_working_3-way'!S12-'OddsRatio_working_3-way'!R12^2/3</f>
        <v>-1.1024121362893586</v>
      </c>
      <c r="V12" s="11">
        <f>'OddsRatio_working_3-way'!S12*'OddsRatio_working_3-way'!R12/3-2*'OddsRatio_working_3-way'!R12^3/27-'OddsRatio_working_3-way'!T12</f>
        <v>0.12194824516475203</v>
      </c>
      <c r="W12" s="11">
        <f>'OddsRatio_working_3-way'!V12^2+4*'OddsRatio_working_3-way'!U12^3/27</f>
        <v>-0.18361385061087135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0.22275840338224831</v>
      </c>
      <c r="Y12" s="11">
        <f>IF('OddsRatio_working_3-way'!W12&gt;=0,IF('OddsRatio_working_3-way'!V12+SQRT('OddsRatio_working_3-way'!W12)&gt;0,0,PI()),ACOS('OddsRatio_working_3-way'!V12/(2*'OddsRatio_working_3-way'!X12)))</f>
        <v>1.2935344701224416</v>
      </c>
      <c r="Z12" s="11">
        <f>'OddsRatio_working_3-way'!X12^(1/3)*COS('OddsRatio_working_3-way'!Y12/3)</f>
        <v>0.55071113586789</v>
      </c>
      <c r="AA12" s="11">
        <f>'OddsRatio_working_3-way'!X12^(1/3)*COS(('OddsRatio_working_3-way'!Y12+2*PI())/3)</f>
        <v>-0.49476606835647147</v>
      </c>
      <c r="AB12" s="11">
        <f>'OddsRatio_working_3-way'!X12^(1/3)*COS(('OddsRatio_working_3-way'!Y12+4*PI())/3)</f>
        <v>-5.5945067511418624E-2</v>
      </c>
      <c r="AC12" s="11">
        <f>'OddsRatio_working_3-way'!X12^(1/3)*SIN('OddsRatio_working_3-way'!Y12/3)</f>
        <v>0.2533534229639523</v>
      </c>
      <c r="AD12" s="11">
        <f>'OddsRatio_working_3-way'!X12^(1/3)*SIN(('OddsRatio_working_3-way'!Y12+2*PI())/3)</f>
        <v>0.35025312232660005</v>
      </c>
      <c r="AE12" s="11">
        <f>'OddsRatio_working_3-way'!X12^(1/3)*SIN(('OddsRatio_working_3-way'!Y12+4*PI())/3)</f>
        <v>-0.60360654529055235</v>
      </c>
      <c r="AF12" s="11">
        <f>-'OddsRatio_working_3-way'!U12/(3*'OddsRatio_working_3-way'!X12^(1/3))*COS(('OddsRatio_working_3-way'!Y12)/3)</f>
        <v>0.55071113586789</v>
      </c>
      <c r="AG12" s="11">
        <f>-'OddsRatio_working_3-way'!U12/(3*'OddsRatio_working_3-way'!X12^(1/3))*COS(('OddsRatio_working_3-way'!Y12+2*PI())/3)</f>
        <v>-0.49476606835647147</v>
      </c>
      <c r="AH12" s="11">
        <f>-'OddsRatio_working_3-way'!U12/(3*'OddsRatio_working_3-way'!X12^(1/3))*COS(('OddsRatio_working_3-way'!Y12+4*PI())/3)</f>
        <v>-5.5945067511418624E-2</v>
      </c>
      <c r="AI12" s="11">
        <f>'OddsRatio_working_3-way'!U12/(3*'OddsRatio_working_3-way'!X12^(1/3))*SIN(('OddsRatio_working_3-way'!Y12)/3)</f>
        <v>-0.2533534229639523</v>
      </c>
      <c r="AJ12" s="11">
        <f>'OddsRatio_working_3-way'!U12/(3*'OddsRatio_working_3-way'!X12^(1/3))*SIN(('OddsRatio_working_3-way'!Y12+2*PI())/3)</f>
        <v>-0.35025312232660005</v>
      </c>
      <c r="AK12" s="11">
        <f>'OddsRatio_working_3-way'!U12/(3*'OddsRatio_working_3-way'!X12^(1/3))*SIN(('OddsRatio_working_3-way'!Y12+4*PI())/3)</f>
        <v>0.60360654529055235</v>
      </c>
      <c r="AL12" s="11">
        <f>'OddsRatio_working_3-way'!Z12+'OddsRatio_working_3-way'!AF12</f>
        <v>1.10142227173578</v>
      </c>
      <c r="AM12" s="11">
        <f>'OddsRatio_working_3-way'!AA12+'OddsRatio_working_3-way'!AG12</f>
        <v>-0.98953213671294293</v>
      </c>
      <c r="AN12" s="11">
        <f>'OddsRatio_working_3-way'!AB12+'OddsRatio_working_3-way'!AH12</f>
        <v>-0.11189013502283725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1.10142227173578</v>
      </c>
      <c r="AS12" s="11">
        <f>IF(('OddsRatio_working_3-way'!X12=0),IF(Q12&gt;0,-Q12^(1/3),(-Q12)^(1/3)),'OddsRatio_working_3-way'!AM12-'OddsRatio_working_3-way'!R12/3)</f>
        <v>-0.98953213671294293</v>
      </c>
      <c r="AT12" s="11">
        <f>IF(('OddsRatio_working_3-way'!X12=0),IF(Q12&gt;0,-Q12^(1/3),(-Q12)^(1/3)),'OddsRatio_working_3-way'!AN12-'OddsRatio_working_3-way'!R12/3)</f>
        <v>-0.11189013502283725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5.75</v>
      </c>
      <c r="B13" s="4">
        <f>IF('True_Odds_Calculator_3-way'!B14="","",'True_Odds_Calculator_3-way'!B14)</f>
        <v>4.28</v>
      </c>
      <c r="C13" s="4">
        <f>IF('True_Odds_Calculator_3-way'!C14="","",'True_Odds_Calculator_3-way'!C14)</f>
        <v>1.6</v>
      </c>
      <c r="D13" s="9">
        <f t="shared" si="13"/>
        <v>0.16561934667523404</v>
      </c>
      <c r="E13" s="9">
        <f t="shared" si="14"/>
        <v>0.22327252148568433</v>
      </c>
      <c r="F13" s="9">
        <f t="shared" si="15"/>
        <v>0.61110813183908164</v>
      </c>
      <c r="G13" s="9">
        <f t="shared" si="16"/>
        <v>1.0606193565956406</v>
      </c>
      <c r="H13" s="9">
        <f t="shared" si="17"/>
        <v>6.0379419438292921</v>
      </c>
      <c r="I13" s="9">
        <f t="shared" si="18"/>
        <v>4.4788314896337011</v>
      </c>
      <c r="J13" s="9">
        <f t="shared" si="19"/>
        <v>1.6363716139573843</v>
      </c>
      <c r="K13" s="11">
        <f t="shared" si="20"/>
        <v>0.17391304347826086</v>
      </c>
      <c r="L13" s="11">
        <f t="shared" si="21"/>
        <v>0.23364485981308411</v>
      </c>
      <c r="M13" s="11">
        <f t="shared" si="22"/>
        <v>0.625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-0.23740349451442511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0.2191690369768387</v>
      </c>
      <c r="Q13" s="11">
        <f>2*'OddsRatio_working_3-way'!K13*'OddsRatio_working_3-way'!L13*'OddsRatio_working_3-way'!M13</f>
        <v>5.0792360828931321E-2</v>
      </c>
      <c r="R13" s="11">
        <f t="shared" si="23"/>
        <v>0</v>
      </c>
      <c r="S13" s="11">
        <f t="shared" si="24"/>
        <v>-0.92319212665810846</v>
      </c>
      <c r="T13" s="11">
        <f t="shared" si="25"/>
        <v>-0.21394950791613168</v>
      </c>
      <c r="U13" s="11">
        <f>'OddsRatio_working_3-way'!S13-'OddsRatio_working_3-way'!R13^2/3</f>
        <v>-0.92319212665810846</v>
      </c>
      <c r="V13" s="11">
        <f>'OddsRatio_working_3-way'!S13*'OddsRatio_working_3-way'!R13/3-2*'OddsRatio_working_3-way'!R13^3/27-'OddsRatio_working_3-way'!T13</f>
        <v>0.21394950791613168</v>
      </c>
      <c r="W13" s="11">
        <f>'OddsRatio_working_3-way'!V13^2+4*'OddsRatio_working_3-way'!U13^3/27</f>
        <v>-7.0791771622945018E-2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0.17070893617536539</v>
      </c>
      <c r="Y13" s="11">
        <f>IF('OddsRatio_working_3-way'!W13&gt;=0,IF('OddsRatio_working_3-way'!V13+SQRT('OddsRatio_working_3-way'!W13)&gt;0,0,PI()),ACOS('OddsRatio_working_3-way'!V13/(2*'OddsRatio_working_3-way'!X13)))</f>
        <v>0.89354931584315267</v>
      </c>
      <c r="Z13" s="11">
        <f>'OddsRatio_working_3-way'!X13^(1/3)*COS('OddsRatio_working_3-way'!Y13/3)</f>
        <v>0.53030967829782016</v>
      </c>
      <c r="AA13" s="11">
        <f>'OddsRatio_working_3-way'!X13^(1/3)*COS(('OddsRatio_working_3-way'!Y13+2*PI())/3)</f>
        <v>-0.40613982236440699</v>
      </c>
      <c r="AB13" s="11">
        <f>'OddsRatio_working_3-way'!X13^(1/3)*COS(('OddsRatio_working_3-way'!Y13+4*PI())/3)</f>
        <v>-0.12416985593341331</v>
      </c>
      <c r="AC13" s="11">
        <f>'OddsRatio_working_3-way'!X13^(1/3)*SIN('OddsRatio_working_3-way'!Y13/3)</f>
        <v>0.16279543602232416</v>
      </c>
      <c r="AD13" s="11">
        <f>'OddsRatio_working_3-way'!X13^(1/3)*SIN(('OddsRatio_working_3-way'!Y13+2*PI())/3)</f>
        <v>0.37786393526750345</v>
      </c>
      <c r="AE13" s="11">
        <f>'OddsRatio_working_3-way'!X13^(1/3)*SIN(('OddsRatio_working_3-way'!Y13+4*PI())/3)</f>
        <v>-0.54065937128982744</v>
      </c>
      <c r="AF13" s="11">
        <f>-'OddsRatio_working_3-way'!U13/(3*'OddsRatio_working_3-way'!X13^(1/3))*COS(('OddsRatio_working_3-way'!Y13)/3)</f>
        <v>0.53030967829782028</v>
      </c>
      <c r="AG13" s="11">
        <f>-'OddsRatio_working_3-way'!U13/(3*'OddsRatio_working_3-way'!X13^(1/3))*COS(('OddsRatio_working_3-way'!Y13+2*PI())/3)</f>
        <v>-0.4061398223644071</v>
      </c>
      <c r="AH13" s="11">
        <f>-'OddsRatio_working_3-way'!U13/(3*'OddsRatio_working_3-way'!X13^(1/3))*COS(('OddsRatio_working_3-way'!Y13+4*PI())/3)</f>
        <v>-0.12416985593341333</v>
      </c>
      <c r="AI13" s="11">
        <f>'OddsRatio_working_3-way'!U13/(3*'OddsRatio_working_3-way'!X13^(1/3))*SIN(('OddsRatio_working_3-way'!Y13)/3)</f>
        <v>-0.16279543602232419</v>
      </c>
      <c r="AJ13" s="11">
        <f>'OddsRatio_working_3-way'!U13/(3*'OddsRatio_working_3-way'!X13^(1/3))*SIN(('OddsRatio_working_3-way'!Y13+2*PI())/3)</f>
        <v>-0.3778639352675035</v>
      </c>
      <c r="AK13" s="11">
        <f>'OddsRatio_working_3-way'!U13/(3*'OddsRatio_working_3-way'!X13^(1/3))*SIN(('OddsRatio_working_3-way'!Y13+4*PI())/3)</f>
        <v>0.54065937128982755</v>
      </c>
      <c r="AL13" s="11">
        <f>'OddsRatio_working_3-way'!Z13+'OddsRatio_working_3-way'!AF13</f>
        <v>1.0606193565956406</v>
      </c>
      <c r="AM13" s="11">
        <f>'OddsRatio_working_3-way'!AA13+'OddsRatio_working_3-way'!AG13</f>
        <v>-0.81227964472881409</v>
      </c>
      <c r="AN13" s="11">
        <f>'OddsRatio_working_3-way'!AB13+'OddsRatio_working_3-way'!AH13</f>
        <v>-0.24833971186682663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1.0606193565956406</v>
      </c>
      <c r="AS13" s="11">
        <f>IF(('OddsRatio_working_3-way'!X13=0),IF(Q13&gt;0,-Q13^(1/3),(-Q13)^(1/3)),'OddsRatio_working_3-way'!AM13-'OddsRatio_working_3-way'!R13/3)</f>
        <v>-0.81227964472881409</v>
      </c>
      <c r="AT13" s="11">
        <f>IF(('OddsRatio_working_3-way'!X13=0),IF(Q13&gt;0,-Q13^(1/3),(-Q13)^(1/3)),'OddsRatio_working_3-way'!AN13-'OddsRatio_working_3-way'!R13/3)</f>
        <v>-0.24833971186682663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1.92</v>
      </c>
      <c r="B14" s="4">
        <f>IF('True_Odds_Calculator_3-way'!B15="","",'True_Odds_Calculator_3-way'!B15)</f>
        <v>3.55</v>
      </c>
      <c r="C14" s="4">
        <f>IF('True_Odds_Calculator_3-way'!C15="","",'True_Odds_Calculator_3-way'!C15)</f>
        <v>4.33</v>
      </c>
      <c r="D14" s="9">
        <f t="shared" si="13"/>
        <v>0.50745210216536396</v>
      </c>
      <c r="E14" s="9">
        <f t="shared" si="14"/>
        <v>0.27097837951539072</v>
      </c>
      <c r="F14" s="9">
        <f t="shared" si="15"/>
        <v>0.22156951831924535</v>
      </c>
      <c r="G14" s="9">
        <f t="shared" si="16"/>
        <v>1.0550318887944865</v>
      </c>
      <c r="H14" s="9">
        <f t="shared" si="17"/>
        <v>1.9706293376909274</v>
      </c>
      <c r="I14" s="9">
        <f t="shared" si="18"/>
        <v>3.6903313164259406</v>
      </c>
      <c r="J14" s="9">
        <f t="shared" si="19"/>
        <v>4.5132561896856407</v>
      </c>
      <c r="K14" s="11">
        <f t="shared" si="20"/>
        <v>0.52083333333333337</v>
      </c>
      <c r="L14" s="11">
        <f t="shared" si="21"/>
        <v>0.28169014084507044</v>
      </c>
      <c r="M14" s="11">
        <f t="shared" si="22"/>
        <v>0.23094688221709006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-0.26470050092704034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0.23040475338559457</v>
      </c>
      <c r="Q14" s="11">
        <f>2*'OddsRatio_working_3-way'!K14*'OddsRatio_working_3-way'!L14*'OddsRatio_working_3-way'!M14</f>
        <v>6.7766103936939576E-2</v>
      </c>
      <c r="R14" s="11">
        <f t="shared" si="23"/>
        <v>0</v>
      </c>
      <c r="S14" s="11">
        <f t="shared" si="24"/>
        <v>-0.87043565304434867</v>
      </c>
      <c r="T14" s="11">
        <f t="shared" si="25"/>
        <v>-0.25601048618951427</v>
      </c>
      <c r="U14" s="11">
        <f>'OddsRatio_working_3-way'!S14-'OddsRatio_working_3-way'!R14^2/3</f>
        <v>-0.87043565304434867</v>
      </c>
      <c r="V14" s="11">
        <f>'OddsRatio_working_3-way'!S14*'OddsRatio_working_3-way'!R14/3-2*'OddsRatio_working_3-way'!R14^3/27-'OddsRatio_working_3-way'!T14</f>
        <v>0.25601048618951427</v>
      </c>
      <c r="W14" s="11">
        <f>'OddsRatio_working_3-way'!V14^2+4*'OddsRatio_working_3-way'!U14^3/27</f>
        <v>-3.216125804422594E-2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0.15628709726271187</v>
      </c>
      <c r="Y14" s="11">
        <f>IF('OddsRatio_working_3-way'!W14&gt;=0,IF('OddsRatio_working_3-way'!V14+SQRT('OddsRatio_working_3-way'!W14)&gt;0,0,PI()),ACOS('OddsRatio_working_3-way'!V14/(2*'OddsRatio_working_3-way'!X14)))</f>
        <v>0.6110621272151473</v>
      </c>
      <c r="Z14" s="11">
        <f>'OddsRatio_working_3-way'!X14^(1/3)*COS('OddsRatio_working_3-way'!Y14/3)</f>
        <v>0.52751594439724325</v>
      </c>
      <c r="AA14" s="11">
        <f>'OddsRatio_working_3-way'!X14^(1/3)*COS(('OddsRatio_working_3-way'!Y14+2*PI())/3)</f>
        <v>-0.35811956166224074</v>
      </c>
      <c r="AB14" s="11">
        <f>'OddsRatio_working_3-way'!X14^(1/3)*COS(('OddsRatio_working_3-way'!Y14+4*PI())/3)</f>
        <v>-0.16939638273500243</v>
      </c>
      <c r="AC14" s="11">
        <f>'OddsRatio_working_3-way'!X14^(1/3)*SIN('OddsRatio_working_3-way'!Y14/3)</f>
        <v>0.10895937815596293</v>
      </c>
      <c r="AD14" s="11">
        <f>'OddsRatio_working_3-way'!X14^(1/3)*SIN(('OddsRatio_working_3-way'!Y14+2*PI())/3)</f>
        <v>0.40236251967137066</v>
      </c>
      <c r="AE14" s="11">
        <f>'OddsRatio_working_3-way'!X14^(1/3)*SIN(('OddsRatio_working_3-way'!Y14+4*PI())/3)</f>
        <v>-0.51132189782733362</v>
      </c>
      <c r="AF14" s="11">
        <f>-'OddsRatio_working_3-way'!U14/(3*'OddsRatio_working_3-way'!X14^(1/3))*COS(('OddsRatio_working_3-way'!Y14)/3)</f>
        <v>0.52751594439724325</v>
      </c>
      <c r="AG14" s="11">
        <f>-'OddsRatio_working_3-way'!U14/(3*'OddsRatio_working_3-way'!X14^(1/3))*COS(('OddsRatio_working_3-way'!Y14+2*PI())/3)</f>
        <v>-0.35811956166224074</v>
      </c>
      <c r="AH14" s="11">
        <f>-'OddsRatio_working_3-way'!U14/(3*'OddsRatio_working_3-way'!X14^(1/3))*COS(('OddsRatio_working_3-way'!Y14+4*PI())/3)</f>
        <v>-0.16939638273500243</v>
      </c>
      <c r="AI14" s="11">
        <f>'OddsRatio_working_3-way'!U14/(3*'OddsRatio_working_3-way'!X14^(1/3))*SIN(('OddsRatio_working_3-way'!Y14)/3)</f>
        <v>-0.10895937815596293</v>
      </c>
      <c r="AJ14" s="11">
        <f>'OddsRatio_working_3-way'!U14/(3*'OddsRatio_working_3-way'!X14^(1/3))*SIN(('OddsRatio_working_3-way'!Y14+2*PI())/3)</f>
        <v>-0.40236251967137066</v>
      </c>
      <c r="AK14" s="11">
        <f>'OddsRatio_working_3-way'!U14/(3*'OddsRatio_working_3-way'!X14^(1/3))*SIN(('OddsRatio_working_3-way'!Y14+4*PI())/3)</f>
        <v>0.51132189782733362</v>
      </c>
      <c r="AL14" s="11">
        <f>'OddsRatio_working_3-way'!Z14+'OddsRatio_working_3-way'!AF14</f>
        <v>1.0550318887944865</v>
      </c>
      <c r="AM14" s="11">
        <f>'OddsRatio_working_3-way'!AA14+'OddsRatio_working_3-way'!AG14</f>
        <v>-0.71623912332448147</v>
      </c>
      <c r="AN14" s="11">
        <f>'OddsRatio_working_3-way'!AB14+'OddsRatio_working_3-way'!AH14</f>
        <v>-0.33879276547000486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1.0550318887944865</v>
      </c>
      <c r="AS14" s="11">
        <f>IF(('OddsRatio_working_3-way'!X14=0),IF(Q14&gt;0,-Q14^(1/3),(-Q14)^(1/3)),'OddsRatio_working_3-way'!AM14-'OddsRatio_working_3-way'!R14/3)</f>
        <v>-0.71623912332448147</v>
      </c>
      <c r="AT14" s="11">
        <f>IF(('OddsRatio_working_3-way'!X14=0),IF(Q14&gt;0,-Q14^(1/3),(-Q14)^(1/3)),'OddsRatio_working_3-way'!AN14-'OddsRatio_working_3-way'!R14/3)</f>
        <v>-0.33879276547000486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2.17</v>
      </c>
      <c r="B15" s="4">
        <f>IF('True_Odds_Calculator_3-way'!B16="","",'True_Odds_Calculator_3-way'!B16)</f>
        <v>3.33</v>
      </c>
      <c r="C15" s="4">
        <f>IF('True_Odds_Calculator_3-way'!C16="","",'True_Odds_Calculator_3-way'!C16)</f>
        <v>3.73</v>
      </c>
      <c r="D15" s="9">
        <f t="shared" si="13"/>
        <v>0.44968541596899009</v>
      </c>
      <c r="E15" s="9">
        <f t="shared" si="14"/>
        <v>0.29094345482993994</v>
      </c>
      <c r="F15" s="9">
        <f t="shared" si="15"/>
        <v>0.25937112920106992</v>
      </c>
      <c r="G15" s="9">
        <f t="shared" si="16"/>
        <v>1.0459630857988171</v>
      </c>
      <c r="H15" s="9">
        <f t="shared" si="17"/>
        <v>2.2237768103846158</v>
      </c>
      <c r="I15" s="9">
        <f t="shared" si="18"/>
        <v>3.4370939899112436</v>
      </c>
      <c r="J15" s="9">
        <f t="shared" si="19"/>
        <v>3.8554792242307707</v>
      </c>
      <c r="K15" s="11">
        <f t="shared" si="20"/>
        <v>0.46082949308755761</v>
      </c>
      <c r="L15" s="11">
        <f t="shared" si="21"/>
        <v>0.3003003003003003</v>
      </c>
      <c r="M15" s="11">
        <f t="shared" si="22"/>
        <v>0.26809651474530832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-0.27611603647234528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0.23114007374147477</v>
      </c>
      <c r="Q15" s="11">
        <f>2*'OddsRatio_working_3-way'!K15*'OddsRatio_working_3-way'!L15*'OddsRatio_working_3-way'!M15</f>
        <v>7.4202270864036843E-2</v>
      </c>
      <c r="R15" s="11">
        <f t="shared" si="23"/>
        <v>0</v>
      </c>
      <c r="S15" s="11">
        <f t="shared" si="24"/>
        <v>-0.8371120949529669</v>
      </c>
      <c r="T15" s="11">
        <f t="shared" si="25"/>
        <v>-0.26873582502502946</v>
      </c>
      <c r="U15" s="11">
        <f>'OddsRatio_working_3-way'!S15-'OddsRatio_working_3-way'!R15^2/3</f>
        <v>-0.8371120949529669</v>
      </c>
      <c r="V15" s="11">
        <f>'OddsRatio_working_3-way'!S15*'OddsRatio_working_3-way'!R15/3-2*'OddsRatio_working_3-way'!R15^3/27-'OddsRatio_working_3-way'!T15</f>
        <v>0.26873582502502946</v>
      </c>
      <c r="W15" s="11">
        <f>'OddsRatio_working_3-way'!V15^2+4*'OddsRatio_working_3-way'!U15^3/27</f>
        <v>-1.4686519355544603E-2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0.1473986626528781</v>
      </c>
      <c r="Y15" s="11">
        <f>IF('OddsRatio_working_3-way'!W15&gt;=0,IF('OddsRatio_working_3-way'!V15+SQRT('OddsRatio_working_3-way'!W15)&gt;0,0,PI()),ACOS('OddsRatio_working_3-way'!V15/(2*'OddsRatio_working_3-way'!X15)))</f>
        <v>0.42364839794437503</v>
      </c>
      <c r="Z15" s="11">
        <f>'OddsRatio_working_3-way'!X15^(1/3)*COS('OddsRatio_working_3-way'!Y15/3)</f>
        <v>0.52298154289940857</v>
      </c>
      <c r="AA15" s="11">
        <f>'OddsRatio_working_3-way'!X15^(1/3)*COS(('OddsRatio_working_3-way'!Y15+2*PI())/3)</f>
        <v>-0.32587829413971992</v>
      </c>
      <c r="AB15" s="11">
        <f>'OddsRatio_working_3-way'!X15^(1/3)*COS(('OddsRatio_working_3-way'!Y15+4*PI())/3)</f>
        <v>-0.19710324875968874</v>
      </c>
      <c r="AC15" s="11">
        <f>'OddsRatio_working_3-way'!X15^(1/3)*SIN('OddsRatio_working_3-way'!Y15/3)</f>
        <v>7.4348307115067291E-2</v>
      </c>
      <c r="AD15" s="11">
        <f>'OddsRatio_working_3-way'!X15^(1/3)*SIN(('OddsRatio_working_3-way'!Y15+2*PI())/3)</f>
        <v>0.41574114830373537</v>
      </c>
      <c r="AE15" s="11">
        <f>'OddsRatio_working_3-way'!X15^(1/3)*SIN(('OddsRatio_working_3-way'!Y15+4*PI())/3)</f>
        <v>-0.49008945541880267</v>
      </c>
      <c r="AF15" s="11">
        <f>-'OddsRatio_working_3-way'!U15/(3*'OddsRatio_working_3-way'!X15^(1/3))*COS(('OddsRatio_working_3-way'!Y15)/3)</f>
        <v>0.52298154289940857</v>
      </c>
      <c r="AG15" s="11">
        <f>-'OddsRatio_working_3-way'!U15/(3*'OddsRatio_working_3-way'!X15^(1/3))*COS(('OddsRatio_working_3-way'!Y15+2*PI())/3)</f>
        <v>-0.32587829413971992</v>
      </c>
      <c r="AH15" s="11">
        <f>-'OddsRatio_working_3-way'!U15/(3*'OddsRatio_working_3-way'!X15^(1/3))*COS(('OddsRatio_working_3-way'!Y15+4*PI())/3)</f>
        <v>-0.19710324875968874</v>
      </c>
      <c r="AI15" s="11">
        <f>'OddsRatio_working_3-way'!U15/(3*'OddsRatio_working_3-way'!X15^(1/3))*SIN(('OddsRatio_working_3-way'!Y15)/3)</f>
        <v>-7.4348307115067291E-2</v>
      </c>
      <c r="AJ15" s="11">
        <f>'OddsRatio_working_3-way'!U15/(3*'OddsRatio_working_3-way'!X15^(1/3))*SIN(('OddsRatio_working_3-way'!Y15+2*PI())/3)</f>
        <v>-0.41574114830373537</v>
      </c>
      <c r="AK15" s="11">
        <f>'OddsRatio_working_3-way'!U15/(3*'OddsRatio_working_3-way'!X15^(1/3))*SIN(('OddsRatio_working_3-way'!Y15+4*PI())/3)</f>
        <v>0.49008945541880267</v>
      </c>
      <c r="AL15" s="11">
        <f>'OddsRatio_working_3-way'!Z15+'OddsRatio_working_3-way'!AF15</f>
        <v>1.0459630857988171</v>
      </c>
      <c r="AM15" s="11">
        <f>'OddsRatio_working_3-way'!AA15+'OddsRatio_working_3-way'!AG15</f>
        <v>-0.65175658827943983</v>
      </c>
      <c r="AN15" s="11">
        <f>'OddsRatio_working_3-way'!AB15+'OddsRatio_working_3-way'!AH15</f>
        <v>-0.39420649751937747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1.0459630857988171</v>
      </c>
      <c r="AS15" s="11">
        <f>IF(('OddsRatio_working_3-way'!X15=0),IF(Q15&gt;0,-Q15^(1/3),(-Q15)^(1/3)),'OddsRatio_working_3-way'!AM15-'OddsRatio_working_3-way'!R15/3)</f>
        <v>-0.65175658827943983</v>
      </c>
      <c r="AT15" s="11">
        <f>IF(('OddsRatio_working_3-way'!X15=0),IF(Q15&gt;0,-Q15^(1/3),(-Q15)^(1/3)),'OddsRatio_working_3-way'!AN15-'OddsRatio_working_3-way'!R15/3)</f>
        <v>-0.39420649751937747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1.18</v>
      </c>
      <c r="B16" s="4">
        <f>IF('True_Odds_Calculator_3-way'!B17="","",'True_Odds_Calculator_3-way'!B17)</f>
        <v>7.81</v>
      </c>
      <c r="C16" s="4">
        <f>IF('True_Odds_Calculator_3-way'!C17="","",'True_Odds_Calculator_3-way'!C17)</f>
        <v>17.440000000000001</v>
      </c>
      <c r="D16" s="9">
        <f t="shared" si="13"/>
        <v>0.83239226850890458</v>
      </c>
      <c r="E16" s="9">
        <f t="shared" si="14"/>
        <v>0.11603628622354525</v>
      </c>
      <c r="F16" s="9">
        <f t="shared" si="15"/>
        <v>5.1571445267550281E-2</v>
      </c>
      <c r="G16" s="9">
        <f t="shared" si="16"/>
        <v>1.1186481411071143</v>
      </c>
      <c r="H16" s="9">
        <f t="shared" si="17"/>
        <v>1.2013566653992804</v>
      </c>
      <c r="I16" s="9">
        <f t="shared" si="18"/>
        <v>8.6179938409394481</v>
      </c>
      <c r="J16" s="9">
        <f t="shared" si="19"/>
        <v>19.390575439800962</v>
      </c>
      <c r="K16" s="11">
        <f t="shared" si="20"/>
        <v>0.84745762711864414</v>
      </c>
      <c r="L16" s="11">
        <f t="shared" si="21"/>
        <v>0.12804097311139565</v>
      </c>
      <c r="M16" s="11">
        <f t="shared" si="22"/>
        <v>5.73394495412844E-2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-0.12538393875217491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0.1457782615456383</v>
      </c>
      <c r="Q16" s="11">
        <f>2*'OddsRatio_working_3-way'!K16*'OddsRatio_working_3-way'!L16*'OddsRatio_working_3-way'!M16</f>
        <v>1.2443726977860718E-2</v>
      </c>
      <c r="R16" s="11">
        <f t="shared" si="23"/>
        <v>0</v>
      </c>
      <c r="S16" s="11">
        <f t="shared" si="24"/>
        <v>-1.1626549859290463</v>
      </c>
      <c r="T16" s="11">
        <f t="shared" si="25"/>
        <v>-9.9244983860780733E-2</v>
      </c>
      <c r="U16" s="11">
        <f>'OddsRatio_working_3-way'!S16-'OddsRatio_working_3-way'!R16^2/3</f>
        <v>-1.1626549859290463</v>
      </c>
      <c r="V16" s="11">
        <f>'OddsRatio_working_3-way'!S16*'OddsRatio_working_3-way'!R16/3-2*'OddsRatio_working_3-way'!R16^3/27-'OddsRatio_working_3-way'!T16</f>
        <v>9.9244983860780733E-2</v>
      </c>
      <c r="W16" s="11">
        <f>'OddsRatio_working_3-way'!V16^2+4*'OddsRatio_working_3-way'!U16^3/27</f>
        <v>-0.22298572151332138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0.2412650453002092</v>
      </c>
      <c r="Y16" s="11">
        <f>IF('OddsRatio_working_3-way'!W16&gt;=0,IF('OddsRatio_working_3-way'!V16+SQRT('OddsRatio_working_3-way'!W16)&gt;0,0,PI()),ACOS('OddsRatio_working_3-way'!V16/(2*'OddsRatio_working_3-way'!X16)))</f>
        <v>1.3636416364838646</v>
      </c>
      <c r="Z16" s="11">
        <f>'OddsRatio_working_3-way'!X16^(1/3)*COS('OddsRatio_working_3-way'!Y16/3)</f>
        <v>0.55932407055355715</v>
      </c>
      <c r="AA16" s="11">
        <f>'OddsRatio_working_3-way'!X16^(1/3)*COS(('OddsRatio_working_3-way'!Y16+2*PI())/3)</f>
        <v>-0.51637110683258347</v>
      </c>
      <c r="AB16" s="11">
        <f>'OddsRatio_working_3-way'!X16^(1/3)*COS(('OddsRatio_working_3-way'!Y16+4*PI())/3)</f>
        <v>-4.2952963720973819E-2</v>
      </c>
      <c r="AC16" s="11">
        <f>'OddsRatio_working_3-way'!X16^(1/3)*SIN('OddsRatio_working_3-way'!Y16/3)</f>
        <v>0.2733280923647407</v>
      </c>
      <c r="AD16" s="11">
        <f>'OddsRatio_working_3-way'!X16^(1/3)*SIN(('OddsRatio_working_3-way'!Y16+2*PI())/3)</f>
        <v>0.34772480786512983</v>
      </c>
      <c r="AE16" s="11">
        <f>'OddsRatio_working_3-way'!X16^(1/3)*SIN(('OddsRatio_working_3-way'!Y16+4*PI())/3)</f>
        <v>-0.62105290022987047</v>
      </c>
      <c r="AF16" s="11">
        <f>-'OddsRatio_working_3-way'!U16/(3*'OddsRatio_working_3-way'!X16^(1/3))*COS(('OddsRatio_working_3-way'!Y16)/3)</f>
        <v>0.55932407055355715</v>
      </c>
      <c r="AG16" s="11">
        <f>-'OddsRatio_working_3-way'!U16/(3*'OddsRatio_working_3-way'!X16^(1/3))*COS(('OddsRatio_working_3-way'!Y16+2*PI())/3)</f>
        <v>-0.51637110683258347</v>
      </c>
      <c r="AH16" s="11">
        <f>-'OddsRatio_working_3-way'!U16/(3*'OddsRatio_working_3-way'!X16^(1/3))*COS(('OddsRatio_working_3-way'!Y16+4*PI())/3)</f>
        <v>-4.2952963720973819E-2</v>
      </c>
      <c r="AI16" s="11">
        <f>'OddsRatio_working_3-way'!U16/(3*'OddsRatio_working_3-way'!X16^(1/3))*SIN(('OddsRatio_working_3-way'!Y16)/3)</f>
        <v>-0.2733280923647407</v>
      </c>
      <c r="AJ16" s="11">
        <f>'OddsRatio_working_3-way'!U16/(3*'OddsRatio_working_3-way'!X16^(1/3))*SIN(('OddsRatio_working_3-way'!Y16+2*PI())/3)</f>
        <v>-0.34772480786512983</v>
      </c>
      <c r="AK16" s="11">
        <f>'OddsRatio_working_3-way'!U16/(3*'OddsRatio_working_3-way'!X16^(1/3))*SIN(('OddsRatio_working_3-way'!Y16+4*PI())/3)</f>
        <v>0.62105290022987047</v>
      </c>
      <c r="AL16" s="11">
        <f>'OddsRatio_working_3-way'!Z16+'OddsRatio_working_3-way'!AF16</f>
        <v>1.1186481411071143</v>
      </c>
      <c r="AM16" s="11">
        <f>'OddsRatio_working_3-way'!AA16+'OddsRatio_working_3-way'!AG16</f>
        <v>-1.0327422136651669</v>
      </c>
      <c r="AN16" s="11">
        <f>'OddsRatio_working_3-way'!AB16+'OddsRatio_working_3-way'!AH16</f>
        <v>-8.5905927441947638E-2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1.1186481411071143</v>
      </c>
      <c r="AS16" s="11">
        <f>IF(('OddsRatio_working_3-way'!X16=0),IF(Q16&gt;0,-Q16^(1/3),(-Q16)^(1/3)),'OddsRatio_working_3-way'!AM16-'OddsRatio_working_3-way'!R16/3)</f>
        <v>-1.0327422136651669</v>
      </c>
      <c r="AT16" s="11">
        <f>IF(('OddsRatio_working_3-way'!X16=0),IF(Q16&gt;0,-Q16^(1/3),(-Q16)^(1/3)),'OddsRatio_working_3-way'!AN16-'OddsRatio_working_3-way'!R16/3)</f>
        <v>-8.5905927441947638E-2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4.0999999999999996</v>
      </c>
      <c r="B17" s="4">
        <f>IF('True_Odds_Calculator_3-way'!B18="","",'True_Odds_Calculator_3-way'!B18)</f>
        <v>3.88</v>
      </c>
      <c r="C17" s="4">
        <f>IF('True_Odds_Calculator_3-way'!C18="","",'True_Odds_Calculator_3-way'!C18)</f>
        <v>1.89</v>
      </c>
      <c r="D17" s="9">
        <f t="shared" si="13"/>
        <v>0.23488460141268588</v>
      </c>
      <c r="E17" s="9">
        <f t="shared" si="14"/>
        <v>0.24837076438213357</v>
      </c>
      <c r="F17" s="9">
        <f t="shared" si="15"/>
        <v>0.51674463420518024</v>
      </c>
      <c r="G17" s="9">
        <f t="shared" si="16"/>
        <v>1.0507773494503909</v>
      </c>
      <c r="H17" s="9">
        <f t="shared" si="17"/>
        <v>4.257409783296211</v>
      </c>
      <c r="I17" s="9">
        <f t="shared" si="18"/>
        <v>4.0262387664171255</v>
      </c>
      <c r="J17" s="9">
        <f t="shared" si="19"/>
        <v>1.935191841010848</v>
      </c>
      <c r="K17" s="11">
        <f t="shared" si="20"/>
        <v>0.24390243902439027</v>
      </c>
      <c r="L17" s="11">
        <f t="shared" si="21"/>
        <v>0.25773195876288663</v>
      </c>
      <c r="M17" s="11">
        <f t="shared" si="22"/>
        <v>0.52910052910052918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-0.26428152352215706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0.22849639394773918</v>
      </c>
      <c r="Q17" s="11">
        <f>2*'OddsRatio_working_3-way'!K17*'OddsRatio_working_3-way'!L17*'OddsRatio_working_3-way'!M17</f>
        <v>6.6520056462223962E-2</v>
      </c>
      <c r="R17" s="11">
        <f t="shared" si="23"/>
        <v>0</v>
      </c>
      <c r="S17" s="11">
        <f t="shared" si="24"/>
        <v>-0.86459465990093065</v>
      </c>
      <c r="T17" s="11">
        <f t="shared" si="25"/>
        <v>-0.2517015021545651</v>
      </c>
      <c r="U17" s="11">
        <f>'OddsRatio_working_3-way'!S17-'OddsRatio_working_3-way'!R17^2/3</f>
        <v>-0.86459465990093065</v>
      </c>
      <c r="V17" s="11">
        <f>'OddsRatio_working_3-way'!S17*'OddsRatio_working_3-way'!R17/3-2*'OddsRatio_working_3-way'!R17^3/27-'OddsRatio_working_3-way'!T17</f>
        <v>0.2517015021545651</v>
      </c>
      <c r="W17" s="11">
        <f>'OddsRatio_working_3-way'!V17^2+4*'OddsRatio_working_3-way'!U17^3/27</f>
        <v>-3.2395271517812546E-2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0.15471661005260318</v>
      </c>
      <c r="Y17" s="11">
        <f>IF('OddsRatio_working_3-way'!W17&gt;=0,IF('OddsRatio_working_3-way'!V17+SQRT('OddsRatio_working_3-way'!W17)&gt;0,0,PI()),ACOS('OddsRatio_working_3-way'!V17/(2*'OddsRatio_working_3-way'!X17)))</f>
        <v>0.62077564100630345</v>
      </c>
      <c r="Z17" s="11">
        <f>'OddsRatio_working_3-way'!X17^(1/3)*COS('OddsRatio_working_3-way'!Y17/3)</f>
        <v>0.52538867472519546</v>
      </c>
      <c r="AA17" s="11">
        <f>'OddsRatio_working_3-way'!X17^(1/3)*COS(('OddsRatio_working_3-way'!Y17+2*PI())/3)</f>
        <v>-0.35821250489165912</v>
      </c>
      <c r="AB17" s="11">
        <f>'OddsRatio_working_3-way'!X17^(1/3)*COS(('OddsRatio_working_3-way'!Y17+4*PI())/3)</f>
        <v>-0.16717616983353639</v>
      </c>
      <c r="AC17" s="11">
        <f>'OddsRatio_working_3-way'!X17^(1/3)*SIN('OddsRatio_working_3-way'!Y17/3)</f>
        <v>0.11029487947080677</v>
      </c>
      <c r="AD17" s="11">
        <f>'OddsRatio_working_3-way'!X17^(1/3)*SIN(('OddsRatio_working_3-way'!Y17+2*PI())/3)</f>
        <v>0.39985249943725509</v>
      </c>
      <c r="AE17" s="11">
        <f>'OddsRatio_working_3-way'!X17^(1/3)*SIN(('OddsRatio_working_3-way'!Y17+4*PI())/3)</f>
        <v>-0.51014737890806183</v>
      </c>
      <c r="AF17" s="11">
        <f>-'OddsRatio_working_3-way'!U17/(3*'OddsRatio_working_3-way'!X17^(1/3))*COS(('OddsRatio_working_3-way'!Y17)/3)</f>
        <v>0.52538867472519535</v>
      </c>
      <c r="AG17" s="11">
        <f>-'OddsRatio_working_3-way'!U17/(3*'OddsRatio_working_3-way'!X17^(1/3))*COS(('OddsRatio_working_3-way'!Y17+2*PI())/3)</f>
        <v>-0.35821250489165901</v>
      </c>
      <c r="AH17" s="11">
        <f>-'OddsRatio_working_3-way'!U17/(3*'OddsRatio_working_3-way'!X17^(1/3))*COS(('OddsRatio_working_3-way'!Y17+4*PI())/3)</f>
        <v>-0.16717616983353636</v>
      </c>
      <c r="AI17" s="11">
        <f>'OddsRatio_working_3-way'!U17/(3*'OddsRatio_working_3-way'!X17^(1/3))*SIN(('OddsRatio_working_3-way'!Y17)/3)</f>
        <v>-0.11029487947080674</v>
      </c>
      <c r="AJ17" s="11">
        <f>'OddsRatio_working_3-way'!U17/(3*'OddsRatio_working_3-way'!X17^(1/3))*SIN(('OddsRatio_working_3-way'!Y17+2*PI())/3)</f>
        <v>-0.39985249943725498</v>
      </c>
      <c r="AK17" s="11">
        <f>'OddsRatio_working_3-way'!U17/(3*'OddsRatio_working_3-way'!X17^(1/3))*SIN(('OddsRatio_working_3-way'!Y17+4*PI())/3)</f>
        <v>0.51014737890806172</v>
      </c>
      <c r="AL17" s="11">
        <f>'OddsRatio_working_3-way'!Z17+'OddsRatio_working_3-way'!AF17</f>
        <v>1.0507773494503909</v>
      </c>
      <c r="AM17" s="11">
        <f>'OddsRatio_working_3-way'!AA17+'OddsRatio_working_3-way'!AG17</f>
        <v>-0.71642500978331813</v>
      </c>
      <c r="AN17" s="11">
        <f>'OddsRatio_working_3-way'!AB17+'OddsRatio_working_3-way'!AH17</f>
        <v>-0.33435233966707278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1.0507773494503909</v>
      </c>
      <c r="AS17" s="11">
        <f>IF(('OddsRatio_working_3-way'!X17=0),IF(Q17&gt;0,-Q17^(1/3),(-Q17)^(1/3)),'OddsRatio_working_3-way'!AM17-'OddsRatio_working_3-way'!R17/3)</f>
        <v>-0.71642500978331813</v>
      </c>
      <c r="AT17" s="11">
        <f>IF(('OddsRatio_working_3-way'!X17=0),IF(Q17&gt;0,-Q17^(1/3),(-Q17)^(1/3)),'OddsRatio_working_3-way'!AN17-'OddsRatio_working_3-way'!R17/3)</f>
        <v>-0.33435233966707278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2.2799999999999998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3.09</v>
      </c>
      <c r="D18" s="9">
        <f t="shared" si="13"/>
        <v>0.42778828595851598</v>
      </c>
      <c r="E18" s="9">
        <f t="shared" si="14"/>
        <v>0.25814708586386409</v>
      </c>
      <c r="F18" s="9">
        <f t="shared" si="15"/>
        <v>0.31406462817761993</v>
      </c>
      <c r="G18" s="9">
        <f t="shared" si="16"/>
        <v>1.0450038401431598</v>
      </c>
      <c r="H18" s="9">
        <f t="shared" si="17"/>
        <v>2.3376049153832446</v>
      </c>
      <c r="I18" s="9">
        <f t="shared" si="18"/>
        <v>3.8737605603936895</v>
      </c>
      <c r="J18" s="9">
        <f t="shared" si="19"/>
        <v>3.1840580258992039</v>
      </c>
      <c r="K18" s="11">
        <f t="shared" si="20"/>
        <v>0.43859649122807021</v>
      </c>
      <c r="L18" s="11">
        <f t="shared" si="21"/>
        <v>0.26666666666666666</v>
      </c>
      <c r="M18" s="11">
        <f t="shared" si="22"/>
        <v>0.3236245954692557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-0.27846098525710172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0.23164707886220404</v>
      </c>
      <c r="Q18" s="11">
        <f>2*'OddsRatio_working_3-way'!K18*'OddsRatio_working_3-way'!L18*'OddsRatio_working_3-way'!M18</f>
        <v>7.5701659758890233E-2</v>
      </c>
      <c r="R18" s="11">
        <f t="shared" si="23"/>
        <v>0</v>
      </c>
      <c r="S18" s="11">
        <f t="shared" si="24"/>
        <v>-0.83188342757720757</v>
      </c>
      <c r="T18" s="11">
        <f t="shared" si="25"/>
        <v>-0.27185732927359735</v>
      </c>
      <c r="U18" s="11">
        <f>'OddsRatio_working_3-way'!S18-'OddsRatio_working_3-way'!R18^2/3</f>
        <v>-0.83188342757720757</v>
      </c>
      <c r="V18" s="11">
        <f>'OddsRatio_working_3-way'!S18*'OddsRatio_working_3-way'!R18/3-2*'OddsRatio_working_3-way'!R18^3/27-'OddsRatio_working_3-way'!T18</f>
        <v>0.27185732927359735</v>
      </c>
      <c r="W18" s="11">
        <f>'OddsRatio_working_3-way'!V18^2+4*'OddsRatio_working_3-way'!U18^3/27</f>
        <v>-1.1380750924745178E-2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0.14601982605499014</v>
      </c>
      <c r="Y18" s="11">
        <f>IF('OddsRatio_working_3-way'!W18&gt;=0,IF('OddsRatio_working_3-way'!V18+SQRT('OddsRatio_working_3-way'!W18)&gt;0,0,PI()),ACOS('OddsRatio_working_3-way'!V18/(2*'OddsRatio_working_3-way'!X18)))</f>
        <v>0.37394960163638191</v>
      </c>
      <c r="Z18" s="11">
        <f>'OddsRatio_working_3-way'!X18^(1/3)*COS('OddsRatio_working_3-way'!Y18/3)</f>
        <v>0.52250192007157992</v>
      </c>
      <c r="AA18" s="11">
        <f>'OddsRatio_working_3-way'!X18^(1/3)*COS(('OddsRatio_working_3-way'!Y18+2*PI())/3)</f>
        <v>-0.31794897177726211</v>
      </c>
      <c r="AB18" s="11">
        <f>'OddsRatio_working_3-way'!X18^(1/3)*COS(('OddsRatio_working_3-way'!Y18+4*PI())/3)</f>
        <v>-0.20455294829431794</v>
      </c>
      <c r="AC18" s="11">
        <f>'OddsRatio_working_3-way'!X18^(1/3)*SIN('OddsRatio_working_3-way'!Y18/3)</f>
        <v>6.5469224682910943E-2</v>
      </c>
      <c r="AD18" s="11">
        <f>'OddsRatio_working_3-way'!X18^(1/3)*SIN(('OddsRatio_working_3-way'!Y18+2*PI())/3)</f>
        <v>0.41976532396667898</v>
      </c>
      <c r="AE18" s="11">
        <f>'OddsRatio_working_3-way'!X18^(1/3)*SIN(('OddsRatio_working_3-way'!Y18+4*PI())/3)</f>
        <v>-0.48523454864958998</v>
      </c>
      <c r="AF18" s="11">
        <f>-'OddsRatio_working_3-way'!U18/(3*'OddsRatio_working_3-way'!X18^(1/3))*COS(('OddsRatio_working_3-way'!Y18)/3)</f>
        <v>0.52250192007157992</v>
      </c>
      <c r="AG18" s="11">
        <f>-'OddsRatio_working_3-way'!U18/(3*'OddsRatio_working_3-way'!X18^(1/3))*COS(('OddsRatio_working_3-way'!Y18+2*PI())/3)</f>
        <v>-0.31794897177726211</v>
      </c>
      <c r="AH18" s="11">
        <f>-'OddsRatio_working_3-way'!U18/(3*'OddsRatio_working_3-way'!X18^(1/3))*COS(('OddsRatio_working_3-way'!Y18+4*PI())/3)</f>
        <v>-0.20455294829431794</v>
      </c>
      <c r="AI18" s="11">
        <f>'OddsRatio_working_3-way'!U18/(3*'OddsRatio_working_3-way'!X18^(1/3))*SIN(('OddsRatio_working_3-way'!Y18)/3)</f>
        <v>-6.5469224682910943E-2</v>
      </c>
      <c r="AJ18" s="11">
        <f>'OddsRatio_working_3-way'!U18/(3*'OddsRatio_working_3-way'!X18^(1/3))*SIN(('OddsRatio_working_3-way'!Y18+2*PI())/3)</f>
        <v>-0.41976532396667898</v>
      </c>
      <c r="AK18" s="11">
        <f>'OddsRatio_working_3-way'!U18/(3*'OddsRatio_working_3-way'!X18^(1/3))*SIN(('OddsRatio_working_3-way'!Y18+4*PI())/3)</f>
        <v>0.48523454864958998</v>
      </c>
      <c r="AL18" s="11">
        <f>'OddsRatio_working_3-way'!Z18+'OddsRatio_working_3-way'!AF18</f>
        <v>1.0450038401431598</v>
      </c>
      <c r="AM18" s="11">
        <f>'OddsRatio_working_3-way'!AA18+'OddsRatio_working_3-way'!AG18</f>
        <v>-0.63589794355452423</v>
      </c>
      <c r="AN18" s="11">
        <f>'OddsRatio_working_3-way'!AB18+'OddsRatio_working_3-way'!AH18</f>
        <v>-0.40910589658863589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1.0450038401431598</v>
      </c>
      <c r="AS18" s="11">
        <f>IF(('OddsRatio_working_3-way'!X18=0),IF(Q18&gt;0,-Q18^(1/3),(-Q18)^(1/3)),'OddsRatio_working_3-way'!AM18-'OddsRatio_working_3-way'!R18/3)</f>
        <v>-0.63589794355452423</v>
      </c>
      <c r="AT18" s="11">
        <f>IF(('OddsRatio_working_3-way'!X18=0),IF(Q18&gt;0,-Q18^(1/3),(-Q18)^(1/3)),'OddsRatio_working_3-way'!AN18-'OddsRatio_working_3-way'!R18/3)</f>
        <v>-0.40910589658863589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3.62</v>
      </c>
      <c r="B19" s="4">
        <f>IF('True_Odds_Calculator_3-way'!B20="","",'True_Odds_Calculator_3-way'!B20)</f>
        <v>3.25</v>
      </c>
      <c r="C19" s="4">
        <f>IF('True_Odds_Calculator_3-way'!C20="","",'True_Odds_Calculator_3-way'!C20)</f>
        <v>2.25</v>
      </c>
      <c r="D19" s="9">
        <f t="shared" si="13"/>
        <v>0.26767129290987218</v>
      </c>
      <c r="E19" s="9">
        <f t="shared" si="14"/>
        <v>0.29854718163800747</v>
      </c>
      <c r="F19" s="9">
        <f t="shared" si="15"/>
        <v>0.43378152545212051</v>
      </c>
      <c r="G19" s="9">
        <f t="shared" si="16"/>
        <v>1.0442463614977111</v>
      </c>
      <c r="H19" s="9">
        <f t="shared" si="17"/>
        <v>3.7359254671240025</v>
      </c>
      <c r="I19" s="9">
        <f t="shared" si="18"/>
        <v>3.34955431336985</v>
      </c>
      <c r="J19" s="9">
        <f t="shared" si="19"/>
        <v>2.3053079518721389</v>
      </c>
      <c r="K19" s="11">
        <f t="shared" si="20"/>
        <v>0.27624309392265195</v>
      </c>
      <c r="L19" s="11">
        <f t="shared" si="21"/>
        <v>0.30769230769230771</v>
      </c>
      <c r="M19" s="11">
        <f t="shared" si="22"/>
        <v>0.44444444444444442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-0.27836804079898025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0.23119422014449642</v>
      </c>
      <c r="Q19" s="11">
        <f>2*'OddsRatio_working_3-way'!K19*'OddsRatio_working_3-way'!L19*'OddsRatio_working_3-way'!M19</f>
        <v>7.5553666713887718E-2</v>
      </c>
      <c r="R19" s="11">
        <f t="shared" si="23"/>
        <v>0</v>
      </c>
      <c r="S19" s="11">
        <f t="shared" si="24"/>
        <v>-0.8305343511450376</v>
      </c>
      <c r="T19" s="11">
        <f t="shared" si="25"/>
        <v>-0.27141645462256131</v>
      </c>
      <c r="U19" s="11">
        <f>'OddsRatio_working_3-way'!S19-'OddsRatio_working_3-way'!R19^2/3</f>
        <v>-0.8305343511450376</v>
      </c>
      <c r="V19" s="11">
        <f>'OddsRatio_working_3-way'!S19*'OddsRatio_working_3-way'!R19/3-2*'OddsRatio_working_3-way'!R19^3/27-'OddsRatio_working_3-way'!T19</f>
        <v>0.27141645462256131</v>
      </c>
      <c r="W19" s="11">
        <f>'OddsRatio_working_3-way'!V19^2+4*'OddsRatio_working_3-way'!U19^3/27</f>
        <v>-1.1206005143315725E-2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0.14566476665892528</v>
      </c>
      <c r="Y19" s="11">
        <f>IF('OddsRatio_working_3-way'!W19&gt;=0,IF('OddsRatio_working_3-way'!V19+SQRT('OddsRatio_working_3-way'!W19)&gt;0,0,PI()),ACOS('OddsRatio_working_3-way'!V19/(2*'OddsRatio_working_3-way'!X19)))</f>
        <v>0.37187527100034146</v>
      </c>
      <c r="Z19" s="11">
        <f>'OddsRatio_working_3-way'!X19^(1/3)*COS('OddsRatio_working_3-way'!Y19/3)</f>
        <v>0.52212318074885544</v>
      </c>
      <c r="AA19" s="11">
        <f>'OddsRatio_working_3-way'!X19^(1/3)*COS(('OddsRatio_working_3-way'!Y19+2*PI())/3)</f>
        <v>-0.3174009716257592</v>
      </c>
      <c r="AB19" s="11">
        <f>'OddsRatio_working_3-way'!X19^(1/3)*COS(('OddsRatio_working_3-way'!Y19+4*PI())/3)</f>
        <v>-0.20472220912309644</v>
      </c>
      <c r="AC19" s="11">
        <f>'OddsRatio_working_3-way'!X19^(1/3)*SIN('OddsRatio_working_3-way'!Y19/3)</f>
        <v>6.5055113862866262E-2</v>
      </c>
      <c r="AD19" s="11">
        <f>'OddsRatio_working_3-way'!X19^(1/3)*SIN(('OddsRatio_working_3-way'!Y19+2*PI())/3)</f>
        <v>0.41964438150180988</v>
      </c>
      <c r="AE19" s="11">
        <f>'OddsRatio_working_3-way'!X19^(1/3)*SIN(('OddsRatio_working_3-way'!Y19+4*PI())/3)</f>
        <v>-0.4846994953646761</v>
      </c>
      <c r="AF19" s="11">
        <f>-'OddsRatio_working_3-way'!U19/(3*'OddsRatio_working_3-way'!X19^(1/3))*COS(('OddsRatio_working_3-way'!Y19)/3)</f>
        <v>0.52212318074885555</v>
      </c>
      <c r="AG19" s="11">
        <f>-'OddsRatio_working_3-way'!U19/(3*'OddsRatio_working_3-way'!X19^(1/3))*COS(('OddsRatio_working_3-way'!Y19+2*PI())/3)</f>
        <v>-0.31740097162575925</v>
      </c>
      <c r="AH19" s="11">
        <f>-'OddsRatio_working_3-way'!U19/(3*'OddsRatio_working_3-way'!X19^(1/3))*COS(('OddsRatio_working_3-way'!Y19+4*PI())/3)</f>
        <v>-0.20472220912309649</v>
      </c>
      <c r="AI19" s="11">
        <f>'OddsRatio_working_3-way'!U19/(3*'OddsRatio_working_3-way'!X19^(1/3))*SIN(('OddsRatio_working_3-way'!Y19)/3)</f>
        <v>-6.5055113862866276E-2</v>
      </c>
      <c r="AJ19" s="11">
        <f>'OddsRatio_working_3-way'!U19/(3*'OddsRatio_working_3-way'!X19^(1/3))*SIN(('OddsRatio_working_3-way'!Y19+2*PI())/3)</f>
        <v>-0.41964438150180994</v>
      </c>
      <c r="AK19" s="11">
        <f>'OddsRatio_working_3-way'!U19/(3*'OddsRatio_working_3-way'!X19^(1/3))*SIN(('OddsRatio_working_3-way'!Y19+4*PI())/3)</f>
        <v>0.48469949536467621</v>
      </c>
      <c r="AL19" s="11">
        <f>'OddsRatio_working_3-way'!Z19+'OddsRatio_working_3-way'!AF19</f>
        <v>1.0442463614977111</v>
      </c>
      <c r="AM19" s="11">
        <f>'OddsRatio_working_3-way'!AA19+'OddsRatio_working_3-way'!AG19</f>
        <v>-0.6348019432515184</v>
      </c>
      <c r="AN19" s="11">
        <f>'OddsRatio_working_3-way'!AB19+'OddsRatio_working_3-way'!AH19</f>
        <v>-0.40944441824619293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1.0442463614977111</v>
      </c>
      <c r="AS19" s="11">
        <f>IF(('OddsRatio_working_3-way'!X19=0),IF(Q19&gt;0,-Q19^(1/3),(-Q19)^(1/3)),'OddsRatio_working_3-way'!AM19-'OddsRatio_working_3-way'!R19/3)</f>
        <v>-0.6348019432515184</v>
      </c>
      <c r="AT19" s="11">
        <f>IF(('OddsRatio_working_3-way'!X19=0),IF(Q19&gt;0,-Q19^(1/3),(-Q19)^(1/3)),'OddsRatio_working_3-way'!AN19-'OddsRatio_working_3-way'!R19/3)</f>
        <v>-0.40944441824619293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3.53</v>
      </c>
      <c r="B20" s="4">
        <f>IF('True_Odds_Calculator_3-way'!B21="","",'True_Odds_Calculator_3-way'!B21)</f>
        <v>3.57</v>
      </c>
      <c r="C20" s="4">
        <f>IF('True_Odds_Calculator_3-way'!C21="","",'True_Odds_Calculator_3-way'!C21)</f>
        <v>2.1800000000000002</v>
      </c>
      <c r="D20" s="9">
        <f t="shared" si="13"/>
        <v>0.27642548038770121</v>
      </c>
      <c r="E20" s="9">
        <f t="shared" si="14"/>
        <v>0.27329896392083086</v>
      </c>
      <c r="F20" s="9">
        <f t="shared" si="15"/>
        <v>0.4502755556914681</v>
      </c>
      <c r="G20" s="9">
        <f t="shared" si="16"/>
        <v>1.0346290560397193</v>
      </c>
      <c r="H20" s="9">
        <f t="shared" si="17"/>
        <v>3.6176115117804901</v>
      </c>
      <c r="I20" s="9">
        <f t="shared" si="18"/>
        <v>3.6589966740220778</v>
      </c>
      <c r="J20" s="9">
        <f t="shared" si="19"/>
        <v>2.2208622861268688</v>
      </c>
      <c r="K20" s="11">
        <f t="shared" si="20"/>
        <v>0.28328611898016998</v>
      </c>
      <c r="L20" s="11">
        <f t="shared" si="21"/>
        <v>0.28011204481792717</v>
      </c>
      <c r="M20" s="11">
        <f t="shared" si="22"/>
        <v>0.4587155963302752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-0.27927768555248078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0.22859157957436682</v>
      </c>
      <c r="Q20" s="11">
        <f>2*'OddsRatio_working_3-way'!K20*'OddsRatio_working_3-way'!L20*'OddsRatio_working_3-way'!M20</f>
        <v>7.2799866106486255E-2</v>
      </c>
      <c r="R20" s="11">
        <f t="shared" si="23"/>
        <v>0</v>
      </c>
      <c r="S20" s="11">
        <f t="shared" si="24"/>
        <v>-0.81851000419942532</v>
      </c>
      <c r="T20" s="11">
        <f t="shared" si="25"/>
        <v>-0.2606719758596896</v>
      </c>
      <c r="U20" s="11">
        <f>'OddsRatio_working_3-way'!S20-'OddsRatio_working_3-way'!R20^2/3</f>
        <v>-0.81851000419942532</v>
      </c>
      <c r="V20" s="11">
        <f>'OddsRatio_working_3-way'!S20*'OddsRatio_working_3-way'!R20/3-2*'OddsRatio_working_3-way'!R20^3/27-'OddsRatio_working_3-way'!T20</f>
        <v>0.2606719758596896</v>
      </c>
      <c r="W20" s="11">
        <f>'OddsRatio_working_3-way'!V20^2+4*'OddsRatio_working_3-way'!U20^3/27</f>
        <v>-1.3289800790794226E-2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0.14251287642647315</v>
      </c>
      <c r="Y20" s="11">
        <f>IF('OddsRatio_working_3-way'!W20&gt;=0,IF('OddsRatio_working_3-way'!V20+SQRT('OddsRatio_working_3-way'!W20)&gt;0,0,PI()),ACOS('OddsRatio_working_3-way'!V20/(2*'OddsRatio_working_3-way'!X20)))</f>
        <v>0.41638785125102373</v>
      </c>
      <c r="Z20" s="11">
        <f>'OddsRatio_working_3-way'!X20^(1/3)*COS('OddsRatio_working_3-way'!Y20/3)</f>
        <v>0.51731452801985967</v>
      </c>
      <c r="AA20" s="11">
        <f>'OddsRatio_working_3-way'!X20^(1/3)*COS(('OddsRatio_working_3-way'!Y20+2*PI())/3)</f>
        <v>-0.32124129052268052</v>
      </c>
      <c r="AB20" s="11">
        <f>'OddsRatio_working_3-way'!X20^(1/3)*COS(('OddsRatio_working_3-way'!Y20+4*PI())/3)</f>
        <v>-0.19607323749717925</v>
      </c>
      <c r="AC20" s="11">
        <f>'OddsRatio_working_3-way'!X20^(1/3)*SIN('OddsRatio_working_3-way'!Y20/3)</f>
        <v>7.2265809108214549E-2</v>
      </c>
      <c r="AD20" s="11">
        <f>'OddsRatio_working_3-way'!X20^(1/3)*SIN(('OddsRatio_working_3-way'!Y20+2*PI())/3)</f>
        <v>0.41187461845784801</v>
      </c>
      <c r="AE20" s="11">
        <f>'OddsRatio_working_3-way'!X20^(1/3)*SIN(('OddsRatio_working_3-way'!Y20+4*PI())/3)</f>
        <v>-0.48414042756606251</v>
      </c>
      <c r="AF20" s="11">
        <f>-'OddsRatio_working_3-way'!U20/(3*'OddsRatio_working_3-way'!X20^(1/3))*COS(('OddsRatio_working_3-way'!Y20)/3)</f>
        <v>0.51731452801985967</v>
      </c>
      <c r="AG20" s="11">
        <f>-'OddsRatio_working_3-way'!U20/(3*'OddsRatio_working_3-way'!X20^(1/3))*COS(('OddsRatio_working_3-way'!Y20+2*PI())/3)</f>
        <v>-0.32124129052268052</v>
      </c>
      <c r="AH20" s="11">
        <f>-'OddsRatio_working_3-way'!U20/(3*'OddsRatio_working_3-way'!X20^(1/3))*COS(('OddsRatio_working_3-way'!Y20+4*PI())/3)</f>
        <v>-0.19607323749717925</v>
      </c>
      <c r="AI20" s="11">
        <f>'OddsRatio_working_3-way'!U20/(3*'OddsRatio_working_3-way'!X20^(1/3))*SIN(('OddsRatio_working_3-way'!Y20)/3)</f>
        <v>-7.2265809108214549E-2</v>
      </c>
      <c r="AJ20" s="11">
        <f>'OddsRatio_working_3-way'!U20/(3*'OddsRatio_working_3-way'!X20^(1/3))*SIN(('OddsRatio_working_3-way'!Y20+2*PI())/3)</f>
        <v>-0.41187461845784801</v>
      </c>
      <c r="AK20" s="11">
        <f>'OddsRatio_working_3-way'!U20/(3*'OddsRatio_working_3-way'!X20^(1/3))*SIN(('OddsRatio_working_3-way'!Y20+4*PI())/3)</f>
        <v>0.48414042756606251</v>
      </c>
      <c r="AL20" s="11">
        <f>'OddsRatio_working_3-way'!Z20+'OddsRatio_working_3-way'!AF20</f>
        <v>1.0346290560397193</v>
      </c>
      <c r="AM20" s="11">
        <f>'OddsRatio_working_3-way'!AA20+'OddsRatio_working_3-way'!AG20</f>
        <v>-0.64248258104536105</v>
      </c>
      <c r="AN20" s="11">
        <f>'OddsRatio_working_3-way'!AB20+'OddsRatio_working_3-way'!AH20</f>
        <v>-0.39214647499435851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1.0346290560397193</v>
      </c>
      <c r="AS20" s="11">
        <f>IF(('OddsRatio_working_3-way'!X20=0),IF(Q20&gt;0,-Q20^(1/3),(-Q20)^(1/3)),'OddsRatio_working_3-way'!AM20-'OddsRatio_working_3-way'!R20/3)</f>
        <v>-0.64248258104536105</v>
      </c>
      <c r="AT20" s="11">
        <f>IF(('OddsRatio_working_3-way'!X20=0),IF(Q20&gt;0,-Q20^(1/3),(-Q20)^(1/3)),'OddsRatio_working_3-way'!AN20-'OddsRatio_working_3-way'!R20/3)</f>
        <v>-0.39214647499435851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1.63</v>
      </c>
      <c r="B21" s="4">
        <f>IF('True_Odds_Calculator_3-way'!B22="","",'True_Odds_Calculator_3-way'!B22)</f>
        <v>4.2300000000000004</v>
      </c>
      <c r="C21" s="4">
        <f>IF('True_Odds_Calculator_3-way'!C22="","",'True_Odds_Calculator_3-way'!C22)</f>
        <v>5.55</v>
      </c>
      <c r="D21" s="9">
        <f t="shared" si="13"/>
        <v>0.60072193154288833</v>
      </c>
      <c r="E21" s="9">
        <f t="shared" si="14"/>
        <v>0.22687465005030999</v>
      </c>
      <c r="F21" s="9">
        <f t="shared" si="15"/>
        <v>0.17240341840680179</v>
      </c>
      <c r="G21" s="9">
        <f t="shared" si="16"/>
        <v>1.055021763911473</v>
      </c>
      <c r="H21" s="9">
        <f t="shared" si="17"/>
        <v>1.664663711264228</v>
      </c>
      <c r="I21" s="9">
        <f t="shared" si="18"/>
        <v>4.4077202974340572</v>
      </c>
      <c r="J21" s="9">
        <f t="shared" si="19"/>
        <v>5.8003490257972015</v>
      </c>
      <c r="K21" s="11">
        <f t="shared" si="20"/>
        <v>0.61349693251533743</v>
      </c>
      <c r="L21" s="11">
        <f t="shared" si="21"/>
        <v>0.23640661938534277</v>
      </c>
      <c r="M21" s="11">
        <f t="shared" si="22"/>
        <v>0.1801801801801802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-0.24195439402331453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0.21977335643958795</v>
      </c>
      <c r="Q21" s="11">
        <f>2*'OddsRatio_working_3-way'!K21*'OddsRatio_working_3-way'!L21*'OddsRatio_working_3-way'!M21</f>
        <v>5.2264769664586916E-2</v>
      </c>
      <c r="R21" s="11">
        <f t="shared" si="23"/>
        <v>0</v>
      </c>
      <c r="S21" s="11">
        <f t="shared" si="24"/>
        <v>-0.90832554344274796</v>
      </c>
      <c r="T21" s="11">
        <f t="shared" si="25"/>
        <v>-0.21601083078305544</v>
      </c>
      <c r="U21" s="11">
        <f>'OddsRatio_working_3-way'!S21-'OddsRatio_working_3-way'!R21^2/3</f>
        <v>-0.90832554344274796</v>
      </c>
      <c r="V21" s="11">
        <f>'OddsRatio_working_3-way'!S21*'OddsRatio_working_3-way'!R21/3-2*'OddsRatio_working_3-way'!R21^3/27-'OddsRatio_working_3-way'!T21</f>
        <v>0.21601083078305544</v>
      </c>
      <c r="W21" s="11">
        <f>'OddsRatio_working_3-way'!V21^2+4*'OddsRatio_working_3-way'!U21^3/27</f>
        <v>-6.4364327986928288E-2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0.16660207606938313</v>
      </c>
      <c r="Y21" s="11">
        <f>IF('OddsRatio_working_3-way'!W21&gt;=0,IF('OddsRatio_working_3-way'!V21+SQRT('OddsRatio_working_3-way'!W21)&gt;0,0,PI()),ACOS('OddsRatio_working_3-way'!V21/(2*'OddsRatio_working_3-way'!X21)))</f>
        <v>0.8654681596180227</v>
      </c>
      <c r="Z21" s="11">
        <f>'OddsRatio_working_3-way'!X21^(1/3)*COS('OddsRatio_working_3-way'!Y21/3)</f>
        <v>0.52751088195573648</v>
      </c>
      <c r="AA21" s="11">
        <f>'OddsRatio_working_3-way'!X21^(1/3)*COS(('OddsRatio_working_3-way'!Y21+2*PI())/3)</f>
        <v>-0.39933046789801224</v>
      </c>
      <c r="AB21" s="11">
        <f>'OddsRatio_working_3-way'!X21^(1/3)*COS(('OddsRatio_working_3-way'!Y21+4*PI())/3)</f>
        <v>-0.12818041405772432</v>
      </c>
      <c r="AC21" s="11">
        <f>'OddsRatio_working_3-way'!X21^(1/3)*SIN('OddsRatio_working_3-way'!Y21/3)</f>
        <v>0.15654855657547181</v>
      </c>
      <c r="AD21" s="11">
        <f>'OddsRatio_working_3-way'!X21^(1/3)*SIN(('OddsRatio_working_3-way'!Y21+2*PI())/3)</f>
        <v>0.37856354625866612</v>
      </c>
      <c r="AE21" s="11">
        <f>'OddsRatio_working_3-way'!X21^(1/3)*SIN(('OddsRatio_working_3-way'!Y21+4*PI())/3)</f>
        <v>-0.5351121028341379</v>
      </c>
      <c r="AF21" s="11">
        <f>-'OddsRatio_working_3-way'!U21/(3*'OddsRatio_working_3-way'!X21^(1/3))*COS(('OddsRatio_working_3-way'!Y21)/3)</f>
        <v>0.52751088195573648</v>
      </c>
      <c r="AG21" s="11">
        <f>-'OddsRatio_working_3-way'!U21/(3*'OddsRatio_working_3-way'!X21^(1/3))*COS(('OddsRatio_working_3-way'!Y21+2*PI())/3)</f>
        <v>-0.39933046789801224</v>
      </c>
      <c r="AH21" s="11">
        <f>-'OddsRatio_working_3-way'!U21/(3*'OddsRatio_working_3-way'!X21^(1/3))*COS(('OddsRatio_working_3-way'!Y21+4*PI())/3)</f>
        <v>-0.12818041405772432</v>
      </c>
      <c r="AI21" s="11">
        <f>'OddsRatio_working_3-way'!U21/(3*'OddsRatio_working_3-way'!X21^(1/3))*SIN(('OddsRatio_working_3-way'!Y21)/3)</f>
        <v>-0.15654855657547181</v>
      </c>
      <c r="AJ21" s="11">
        <f>'OddsRatio_working_3-way'!U21/(3*'OddsRatio_working_3-way'!X21^(1/3))*SIN(('OddsRatio_working_3-way'!Y21+2*PI())/3)</f>
        <v>-0.37856354625866612</v>
      </c>
      <c r="AK21" s="11">
        <f>'OddsRatio_working_3-way'!U21/(3*'OddsRatio_working_3-way'!X21^(1/3))*SIN(('OddsRatio_working_3-way'!Y21+4*PI())/3)</f>
        <v>0.5351121028341379</v>
      </c>
      <c r="AL21" s="11">
        <f>'OddsRatio_working_3-way'!Z21+'OddsRatio_working_3-way'!AF21</f>
        <v>1.055021763911473</v>
      </c>
      <c r="AM21" s="11">
        <f>'OddsRatio_working_3-way'!AA21+'OddsRatio_working_3-way'!AG21</f>
        <v>-0.79866093579602448</v>
      </c>
      <c r="AN21" s="11">
        <f>'OddsRatio_working_3-way'!AB21+'OddsRatio_working_3-way'!AH21</f>
        <v>-0.25636082811544864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1.055021763911473</v>
      </c>
      <c r="AS21" s="11">
        <f>IF(('OddsRatio_working_3-way'!X21=0),IF(Q21&gt;0,-Q21^(1/3),(-Q21)^(1/3)),'OddsRatio_working_3-way'!AM21-'OddsRatio_working_3-way'!R21/3)</f>
        <v>-0.79866093579602448</v>
      </c>
      <c r="AT21" s="11">
        <f>IF(('OddsRatio_working_3-way'!X21=0),IF(Q21&gt;0,-Q21^(1/3),(-Q21)^(1/3)),'OddsRatio_working_3-way'!AN21-'OddsRatio_working_3-way'!R21/3)</f>
        <v>-0.25636082811544864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1.78</v>
      </c>
      <c r="B22" s="4">
        <f>IF('True_Odds_Calculator_3-way'!B23="","",'True_Odds_Calculator_3-way'!B23)</f>
        <v>3.75</v>
      </c>
      <c r="C22" s="4">
        <f>IF('True_Odds_Calculator_3-way'!C23="","",'True_Odds_Calculator_3-way'!C23)</f>
        <v>4.9400000000000004</v>
      </c>
      <c r="D22" s="9">
        <f t="shared" si="13"/>
        <v>0.5490648075486857</v>
      </c>
      <c r="E22" s="9">
        <f t="shared" si="14"/>
        <v>0.25670424013729931</v>
      </c>
      <c r="F22" s="9">
        <f t="shared" si="15"/>
        <v>0.19423095231401516</v>
      </c>
      <c r="G22" s="9">
        <f t="shared" si="16"/>
        <v>1.0529213194072484</v>
      </c>
      <c r="H22" s="9">
        <f t="shared" si="17"/>
        <v>1.8212786291376537</v>
      </c>
      <c r="I22" s="9">
        <f t="shared" si="18"/>
        <v>3.8955336283699324</v>
      </c>
      <c r="J22" s="9">
        <f t="shared" si="19"/>
        <v>5.1485099984645588</v>
      </c>
      <c r="K22" s="11">
        <f t="shared" si="20"/>
        <v>0.5617977528089888</v>
      </c>
      <c r="L22" s="11">
        <f t="shared" si="21"/>
        <v>0.26666666666666666</v>
      </c>
      <c r="M22" s="11">
        <f t="shared" si="22"/>
        <v>0.20242914979757085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-0.25629804849201665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0.22653868898694446</v>
      </c>
      <c r="Q22" s="11">
        <f>2*'OddsRatio_working_3-way'!K22*'OddsRatio_working_3-way'!L22*'OddsRatio_working_3-way'!M22</f>
        <v>6.0652928778298386E-2</v>
      </c>
      <c r="R22" s="11">
        <f t="shared" si="23"/>
        <v>0</v>
      </c>
      <c r="S22" s="11">
        <f t="shared" si="24"/>
        <v>-0.88388768591814248</v>
      </c>
      <c r="T22" s="11">
        <f t="shared" si="25"/>
        <v>-0.23664998284287617</v>
      </c>
      <c r="U22" s="11">
        <f>'OddsRatio_working_3-way'!S22-'OddsRatio_working_3-way'!R22^2/3</f>
        <v>-0.88388768591814248</v>
      </c>
      <c r="V22" s="11">
        <f>'OddsRatio_working_3-way'!S22*'OddsRatio_working_3-way'!R22/3-2*'OddsRatio_working_3-way'!R22^3/27-'OddsRatio_working_3-way'!T22</f>
        <v>0.23664998284287617</v>
      </c>
      <c r="W22" s="11">
        <f>'OddsRatio_working_3-way'!V22^2+4*'OddsRatio_working_3-way'!U22^3/27</f>
        <v>-4.6299575533452542E-2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0.159924036586895</v>
      </c>
      <c r="Y22" s="11">
        <f>IF('OddsRatio_working_3-way'!W22&gt;=0,IF('OddsRatio_working_3-way'!V22+SQRT('OddsRatio_working_3-way'!W22)&gt;0,0,PI()),ACOS('OddsRatio_working_3-way'!V22/(2*'OddsRatio_working_3-way'!X22)))</f>
        <v>0.73790068765513783</v>
      </c>
      <c r="Z22" s="11">
        <f>'OddsRatio_working_3-way'!X22^(1/3)*COS('OddsRatio_working_3-way'!Y22/3)</f>
        <v>0.52646065970362421</v>
      </c>
      <c r="AA22" s="11">
        <f>'OddsRatio_working_3-way'!X22^(1/3)*COS(('OddsRatio_working_3-way'!Y22+2*PI())/3)</f>
        <v>-0.37769124815082883</v>
      </c>
      <c r="AB22" s="11">
        <f>'OddsRatio_working_3-way'!X22^(1/3)*COS(('OddsRatio_working_3-way'!Y22+4*PI())/3)</f>
        <v>-0.14876941155279549</v>
      </c>
      <c r="AC22" s="11">
        <f>'OddsRatio_working_3-way'!X22^(1/3)*SIN('OddsRatio_working_3-way'!Y22/3)</f>
        <v>0.13216808398325811</v>
      </c>
      <c r="AD22" s="11">
        <f>'OddsRatio_working_3-way'!X22^(1/3)*SIN(('OddsRatio_working_3-way'!Y22+2*PI())/3)</f>
        <v>0.38984426340482403</v>
      </c>
      <c r="AE22" s="11">
        <f>'OddsRatio_working_3-way'!X22^(1/3)*SIN(('OddsRatio_working_3-way'!Y22+4*PI())/3)</f>
        <v>-0.52201234738808211</v>
      </c>
      <c r="AF22" s="11">
        <f>-'OddsRatio_working_3-way'!U22/(3*'OddsRatio_working_3-way'!X22^(1/3))*COS(('OddsRatio_working_3-way'!Y22)/3)</f>
        <v>0.52646065970362421</v>
      </c>
      <c r="AG22" s="11">
        <f>-'OddsRatio_working_3-way'!U22/(3*'OddsRatio_working_3-way'!X22^(1/3))*COS(('OddsRatio_working_3-way'!Y22+2*PI())/3)</f>
        <v>-0.37769124815082883</v>
      </c>
      <c r="AH22" s="11">
        <f>-'OddsRatio_working_3-way'!U22/(3*'OddsRatio_working_3-way'!X22^(1/3))*COS(('OddsRatio_working_3-way'!Y22+4*PI())/3)</f>
        <v>-0.14876941155279549</v>
      </c>
      <c r="AI22" s="11">
        <f>'OddsRatio_working_3-way'!U22/(3*'OddsRatio_working_3-way'!X22^(1/3))*SIN(('OddsRatio_working_3-way'!Y22)/3)</f>
        <v>-0.13216808398325811</v>
      </c>
      <c r="AJ22" s="11">
        <f>'OddsRatio_working_3-way'!U22/(3*'OddsRatio_working_3-way'!X22^(1/3))*SIN(('OddsRatio_working_3-way'!Y22+2*PI())/3)</f>
        <v>-0.38984426340482403</v>
      </c>
      <c r="AK22" s="11">
        <f>'OddsRatio_working_3-way'!U22/(3*'OddsRatio_working_3-way'!X22^(1/3))*SIN(('OddsRatio_working_3-way'!Y22+4*PI())/3)</f>
        <v>0.52201234738808211</v>
      </c>
      <c r="AL22" s="11">
        <f>'OddsRatio_working_3-way'!Z22+'OddsRatio_working_3-way'!AF22</f>
        <v>1.0529213194072484</v>
      </c>
      <c r="AM22" s="11">
        <f>'OddsRatio_working_3-way'!AA22+'OddsRatio_working_3-way'!AG22</f>
        <v>-0.75538249630165766</v>
      </c>
      <c r="AN22" s="11">
        <f>'OddsRatio_working_3-way'!AB22+'OddsRatio_working_3-way'!AH22</f>
        <v>-0.29753882310559099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1.0529213194072484</v>
      </c>
      <c r="AS22" s="11">
        <f>IF(('OddsRatio_working_3-way'!X22=0),IF(Q22&gt;0,-Q22^(1/3),(-Q22)^(1/3)),'OddsRatio_working_3-way'!AM22-'OddsRatio_working_3-way'!R22/3)</f>
        <v>-0.75538249630165766</v>
      </c>
      <c r="AT22" s="11">
        <f>IF(('OddsRatio_working_3-way'!X22=0),IF(Q22&gt;0,-Q22^(1/3),(-Q22)^(1/3)),'OddsRatio_working_3-way'!AN22-'OddsRatio_working_3-way'!R22/3)</f>
        <v>-0.29753882310559099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2.58</v>
      </c>
      <c r="B23" s="4">
        <f>IF('True_Odds_Calculator_3-way'!B24="","",'True_Odds_Calculator_3-way'!B24)</f>
        <v>3.75</v>
      </c>
      <c r="C23" s="4">
        <f>IF('True_Odds_Calculator_3-way'!C24="","",'True_Odds_Calculator_3-way'!C24)</f>
        <v>2.68</v>
      </c>
      <c r="D23" s="9">
        <f t="shared" si="13"/>
        <v>0.37782803305045054</v>
      </c>
      <c r="E23" s="9">
        <f t="shared" si="14"/>
        <v>0.25865836264608677</v>
      </c>
      <c r="F23" s="9">
        <f t="shared" si="15"/>
        <v>0.36351360430346291</v>
      </c>
      <c r="G23" s="9">
        <f t="shared" si="16"/>
        <v>1.0422194529564082</v>
      </c>
      <c r="H23" s="9">
        <f t="shared" si="17"/>
        <v>2.6467067356711254</v>
      </c>
      <c r="I23" s="9">
        <f t="shared" si="18"/>
        <v>3.8661034956301226</v>
      </c>
      <c r="J23" s="9">
        <f t="shared" si="19"/>
        <v>2.7509286809667657</v>
      </c>
      <c r="K23" s="11">
        <f t="shared" si="20"/>
        <v>0.38759689922480617</v>
      </c>
      <c r="L23" s="11">
        <f t="shared" si="21"/>
        <v>0.26666666666666666</v>
      </c>
      <c r="M23" s="11">
        <f t="shared" si="22"/>
        <v>0.37313432835820892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-0.28152261946083545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0.23178680242199853</v>
      </c>
      <c r="Q23" s="11">
        <f>2*'OddsRatio_working_3-way'!K23*'OddsRatio_working_3-way'!L23*'OddsRatio_working_3-way'!M23</f>
        <v>7.7133711288518633E-2</v>
      </c>
      <c r="R23" s="11">
        <f t="shared" si="23"/>
        <v>0</v>
      </c>
      <c r="S23" s="11">
        <f t="shared" si="24"/>
        <v>-0.8233327853581015</v>
      </c>
      <c r="T23" s="11">
        <f t="shared" si="25"/>
        <v>-0.27398761575976749</v>
      </c>
      <c r="U23" s="11">
        <f>'OddsRatio_working_3-way'!S23-'OddsRatio_working_3-way'!R23^2/3</f>
        <v>-0.8233327853581015</v>
      </c>
      <c r="V23" s="11">
        <f>'OddsRatio_working_3-way'!S23*'OddsRatio_working_3-way'!R23/3-2*'OddsRatio_working_3-way'!R23^3/27-'OddsRatio_working_3-way'!T23</f>
        <v>0.27398761575976749</v>
      </c>
      <c r="W23" s="11">
        <f>'OddsRatio_working_3-way'!V23^2+4*'OddsRatio_working_3-way'!U23^3/27</f>
        <v>-7.6149724829320531E-3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0.14377429018487106</v>
      </c>
      <c r="Y23" s="11">
        <f>IF('OddsRatio_working_3-way'!W23&gt;=0,IF('OddsRatio_working_3-way'!V23+SQRT('OddsRatio_working_3-way'!W23)&gt;0,0,PI()),ACOS('OddsRatio_working_3-way'!V23/(2*'OddsRatio_working_3-way'!X23)))</f>
        <v>0.30833755647641747</v>
      </c>
      <c r="Z23" s="11">
        <f>'OddsRatio_working_3-way'!X23^(1/3)*COS('OddsRatio_working_3-way'!Y23/3)</f>
        <v>0.52110972647820419</v>
      </c>
      <c r="AA23" s="11">
        <f>'OddsRatio_working_3-way'!X23^(1/3)*COS(('OddsRatio_working_3-way'!Y23+2*PI())/3)</f>
        <v>-0.30710253844295926</v>
      </c>
      <c r="AB23" s="11">
        <f>'OddsRatio_working_3-way'!X23^(1/3)*COS(('OddsRatio_working_3-way'!Y23+4*PI())/3)</f>
        <v>-0.21400718803524532</v>
      </c>
      <c r="AC23" s="11">
        <f>'OddsRatio_working_3-way'!X23^(1/3)*SIN('OddsRatio_working_3-way'!Y23/3)</f>
        <v>5.3748625618196377E-2</v>
      </c>
      <c r="AD23" s="11">
        <f>'OddsRatio_working_3-way'!X23^(1/3)*SIN(('OddsRatio_working_3-way'!Y23+2*PI())/3)</f>
        <v>0.42441994848018705</v>
      </c>
      <c r="AE23" s="11">
        <f>'OddsRatio_working_3-way'!X23^(1/3)*SIN(('OddsRatio_working_3-way'!Y23+4*PI())/3)</f>
        <v>-0.4781685740983832</v>
      </c>
      <c r="AF23" s="11">
        <f>-'OddsRatio_working_3-way'!U23/(3*'OddsRatio_working_3-way'!X23^(1/3))*COS(('OddsRatio_working_3-way'!Y23)/3)</f>
        <v>0.52110972647820408</v>
      </c>
      <c r="AG23" s="11">
        <f>-'OddsRatio_working_3-way'!U23/(3*'OddsRatio_working_3-way'!X23^(1/3))*COS(('OddsRatio_working_3-way'!Y23+2*PI())/3)</f>
        <v>-0.30710253844295921</v>
      </c>
      <c r="AH23" s="11">
        <f>-'OddsRatio_working_3-way'!U23/(3*'OddsRatio_working_3-way'!X23^(1/3))*COS(('OddsRatio_working_3-way'!Y23+4*PI())/3)</f>
        <v>-0.21400718803524527</v>
      </c>
      <c r="AI23" s="11">
        <f>'OddsRatio_working_3-way'!U23/(3*'OddsRatio_working_3-way'!X23^(1/3))*SIN(('OddsRatio_working_3-way'!Y23)/3)</f>
        <v>-5.374862561819637E-2</v>
      </c>
      <c r="AJ23" s="11">
        <f>'OddsRatio_working_3-way'!U23/(3*'OddsRatio_working_3-way'!X23^(1/3))*SIN(('OddsRatio_working_3-way'!Y23+2*PI())/3)</f>
        <v>-0.42441994848018694</v>
      </c>
      <c r="AK23" s="11">
        <f>'OddsRatio_working_3-way'!U23/(3*'OddsRatio_working_3-way'!X23^(1/3))*SIN(('OddsRatio_working_3-way'!Y23+4*PI())/3)</f>
        <v>0.47816857409838315</v>
      </c>
      <c r="AL23" s="11">
        <f>'OddsRatio_working_3-way'!Z23+'OddsRatio_working_3-way'!AF23</f>
        <v>1.0422194529564082</v>
      </c>
      <c r="AM23" s="11">
        <f>'OddsRatio_working_3-way'!AA23+'OddsRatio_working_3-way'!AG23</f>
        <v>-0.61420507688591841</v>
      </c>
      <c r="AN23" s="11">
        <f>'OddsRatio_working_3-way'!AB23+'OddsRatio_working_3-way'!AH23</f>
        <v>-0.42801437607049059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1.0422194529564082</v>
      </c>
      <c r="AS23" s="11">
        <f>IF(('OddsRatio_working_3-way'!X23=0),IF(Q23&gt;0,-Q23^(1/3),(-Q23)^(1/3)),'OddsRatio_working_3-way'!AM23-'OddsRatio_working_3-way'!R23/3)</f>
        <v>-0.61420507688591841</v>
      </c>
      <c r="AT23" s="11">
        <f>IF(('OddsRatio_working_3-way'!X23=0),IF(Q23&gt;0,-Q23^(1/3),(-Q23)^(1/3)),'OddsRatio_working_3-way'!AN23-'OddsRatio_working_3-way'!R23/3)</f>
        <v>-0.42801437607049059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1.63</v>
      </c>
      <c r="B24" s="4">
        <f>IF('True_Odds_Calculator_3-way'!B25="","",'True_Odds_Calculator_3-way'!B25)</f>
        <v>4.59</v>
      </c>
      <c r="C24" s="4">
        <f>IF('True_Odds_Calculator_3-way'!C25="","",'True_Odds_Calculator_3-way'!C25)</f>
        <v>5.16</v>
      </c>
      <c r="D24" s="9">
        <f t="shared" si="13"/>
        <v>0.60280271791282947</v>
      </c>
      <c r="E24" s="9">
        <f t="shared" si="14"/>
        <v>0.21031449326902776</v>
      </c>
      <c r="F24" s="9">
        <f t="shared" si="15"/>
        <v>0.18688278881814285</v>
      </c>
      <c r="G24" s="9">
        <f t="shared" si="16"/>
        <v>1.0459008521259086</v>
      </c>
      <c r="H24" s="9">
        <f t="shared" si="17"/>
        <v>1.6589175368393225</v>
      </c>
      <c r="I24" s="9">
        <f t="shared" si="18"/>
        <v>4.7547840591320121</v>
      </c>
      <c r="J24" s="9">
        <f t="shared" si="19"/>
        <v>5.3509475448437795</v>
      </c>
      <c r="K24" s="11">
        <f t="shared" si="20"/>
        <v>0.61349693251533743</v>
      </c>
      <c r="L24" s="11">
        <f t="shared" si="21"/>
        <v>0.2178649237472767</v>
      </c>
      <c r="M24" s="11">
        <f t="shared" si="22"/>
        <v>0.19379844961240308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-0.24371279876386764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0.21706711145220176</v>
      </c>
      <c r="Q24" s="11">
        <f>2*'OddsRatio_working_3-way'!K24*'OddsRatio_working_3-way'!L24*'OddsRatio_working_3-way'!M24</f>
        <v>5.1805993186682997E-2</v>
      </c>
      <c r="R24" s="11">
        <f t="shared" si="23"/>
        <v>0</v>
      </c>
      <c r="S24" s="11">
        <f t="shared" si="24"/>
        <v>-0.89066767339747799</v>
      </c>
      <c r="T24" s="11">
        <f t="shared" si="25"/>
        <v>-0.21256985045285873</v>
      </c>
      <c r="U24" s="11">
        <f>'OddsRatio_working_3-way'!S24-'OddsRatio_working_3-way'!R24^2/3</f>
        <v>-0.89066767339747799</v>
      </c>
      <c r="V24" s="11">
        <f>'OddsRatio_working_3-way'!S24*'OddsRatio_working_3-way'!R24/3-2*'OddsRatio_working_3-way'!R24^3/27-'OddsRatio_working_3-way'!T24</f>
        <v>0.21256985045285873</v>
      </c>
      <c r="W24" s="11">
        <f>'OddsRatio_working_3-way'!V24^2+4*'OddsRatio_working_3-way'!U24^3/27</f>
        <v>-5.9489137618508839E-2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0.16176764118640938</v>
      </c>
      <c r="Y24" s="11">
        <f>IF('OddsRatio_working_3-way'!W24&gt;=0,IF('OddsRatio_working_3-way'!V24+SQRT('OddsRatio_working_3-way'!W24)&gt;0,0,PI()),ACOS('OddsRatio_working_3-way'!V24/(2*'OddsRatio_working_3-way'!X24)))</f>
        <v>0.85393446177969812</v>
      </c>
      <c r="Z24" s="11">
        <f>'OddsRatio_working_3-way'!X24^(1/3)*COS('OddsRatio_working_3-way'!Y24/3)</f>
        <v>0.52295042606295439</v>
      </c>
      <c r="AA24" s="11">
        <f>'OddsRatio_working_3-way'!X24^(1/3)*COS(('OddsRatio_working_3-way'!Y24+2*PI())/3)</f>
        <v>-0.39398580604124533</v>
      </c>
      <c r="AB24" s="11">
        <f>'OddsRatio_working_3-way'!X24^(1/3)*COS(('OddsRatio_working_3-way'!Y24+4*PI())/3)</f>
        <v>-0.12896462002170919</v>
      </c>
      <c r="AC24" s="11">
        <f>'OddsRatio_working_3-way'!X24^(1/3)*SIN('OddsRatio_working_3-way'!Y24/3)</f>
        <v>0.1530100530893333</v>
      </c>
      <c r="AD24" s="11">
        <f>'OddsRatio_working_3-way'!X24^(1/3)*SIN(('OddsRatio_working_3-way'!Y24+2*PI())/3)</f>
        <v>0.37638332734574775</v>
      </c>
      <c r="AE24" s="11">
        <f>'OddsRatio_working_3-way'!X24^(1/3)*SIN(('OddsRatio_working_3-way'!Y24+4*PI())/3)</f>
        <v>-0.52939338043508088</v>
      </c>
      <c r="AF24" s="11">
        <f>-'OddsRatio_working_3-way'!U24/(3*'OddsRatio_working_3-way'!X24^(1/3))*COS(('OddsRatio_working_3-way'!Y24)/3)</f>
        <v>0.52295042606295428</v>
      </c>
      <c r="AG24" s="11">
        <f>-'OddsRatio_working_3-way'!U24/(3*'OddsRatio_working_3-way'!X24^(1/3))*COS(('OddsRatio_working_3-way'!Y24+2*PI())/3)</f>
        <v>-0.39398580604124522</v>
      </c>
      <c r="AH24" s="11">
        <f>-'OddsRatio_working_3-way'!U24/(3*'OddsRatio_working_3-way'!X24^(1/3))*COS(('OddsRatio_working_3-way'!Y24+4*PI())/3)</f>
        <v>-0.12896462002170916</v>
      </c>
      <c r="AI24" s="11">
        <f>'OddsRatio_working_3-way'!U24/(3*'OddsRatio_working_3-way'!X24^(1/3))*SIN(('OddsRatio_working_3-way'!Y24)/3)</f>
        <v>-0.15301005308933327</v>
      </c>
      <c r="AJ24" s="11">
        <f>'OddsRatio_working_3-way'!U24/(3*'OddsRatio_working_3-way'!X24^(1/3))*SIN(('OddsRatio_working_3-way'!Y24+2*PI())/3)</f>
        <v>-0.3763833273457477</v>
      </c>
      <c r="AK24" s="11">
        <f>'OddsRatio_working_3-way'!U24/(3*'OddsRatio_working_3-way'!X24^(1/3))*SIN(('OddsRatio_working_3-way'!Y24+4*PI())/3)</f>
        <v>0.52939338043508077</v>
      </c>
      <c r="AL24" s="11">
        <f>'OddsRatio_working_3-way'!Z24+'OddsRatio_working_3-way'!AF24</f>
        <v>1.0459008521259086</v>
      </c>
      <c r="AM24" s="11">
        <f>'OddsRatio_working_3-way'!AA24+'OddsRatio_working_3-way'!AG24</f>
        <v>-0.78797161208249056</v>
      </c>
      <c r="AN24" s="11">
        <f>'OddsRatio_working_3-way'!AB24+'OddsRatio_working_3-way'!AH24</f>
        <v>-0.25792924004341833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1.0459008521259086</v>
      </c>
      <c r="AS24" s="11">
        <f>IF(('OddsRatio_working_3-way'!X24=0),IF(Q24&gt;0,-Q24^(1/3),(-Q24)^(1/3)),'OddsRatio_working_3-way'!AM24-'OddsRatio_working_3-way'!R24/3)</f>
        <v>-0.78797161208249056</v>
      </c>
      <c r="AT24" s="11">
        <f>IF(('OddsRatio_working_3-way'!X24=0),IF(Q24&gt;0,-Q24^(1/3),(-Q24)^(1/3)),'OddsRatio_working_3-way'!AN24-'OddsRatio_working_3-way'!R24/3)</f>
        <v>-0.25792924004341833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1.97</v>
      </c>
      <c r="B25" s="4">
        <f>IF('True_Odds_Calculator_3-way'!B26="","",'True_Odds_Calculator_3-way'!B26)</f>
        <v>3.66</v>
      </c>
      <c r="C25" s="4">
        <f>IF('True_Odds_Calculator_3-way'!C26="","",'True_Odds_Calculator_3-way'!C26)</f>
        <v>4.12</v>
      </c>
      <c r="D25" s="9">
        <f t="shared" si="13"/>
        <v>0.49825044205852942</v>
      </c>
      <c r="E25" s="9">
        <f t="shared" si="14"/>
        <v>0.26584951925847761</v>
      </c>
      <c r="F25" s="9">
        <f t="shared" si="15"/>
        <v>0.23590003868299309</v>
      </c>
      <c r="G25" s="9">
        <f t="shared" si="16"/>
        <v>1.0381678405935211</v>
      </c>
      <c r="H25" s="9">
        <f t="shared" si="17"/>
        <v>2.0070228053757151</v>
      </c>
      <c r="I25" s="9">
        <f t="shared" si="18"/>
        <v>3.7615264559787662</v>
      </c>
      <c r="J25" s="9">
        <f t="shared" si="19"/>
        <v>4.2390836626517849</v>
      </c>
      <c r="K25" s="11">
        <f t="shared" si="20"/>
        <v>0.50761421319796951</v>
      </c>
      <c r="L25" s="11">
        <f t="shared" si="21"/>
        <v>0.27322404371584696</v>
      </c>
      <c r="M25" s="11">
        <f t="shared" si="22"/>
        <v>0.24271844660194175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-0.27099634740751577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0.22722663928366849</v>
      </c>
      <c r="Q25" s="11">
        <f>2*'OddsRatio_working_3-way'!K25*'OddsRatio_working_3-way'!L25*'OddsRatio_working_3-way'!M25</f>
        <v>6.7326411639605482E-2</v>
      </c>
      <c r="R25" s="11">
        <f t="shared" si="23"/>
        <v>0</v>
      </c>
      <c r="S25" s="11">
        <f t="shared" si="24"/>
        <v>-0.83848598498625604</v>
      </c>
      <c r="T25" s="11">
        <f t="shared" si="25"/>
        <v>-0.24844029184777958</v>
      </c>
      <c r="U25" s="11">
        <f>'OddsRatio_working_3-way'!S25-'OddsRatio_working_3-way'!R25^2/3</f>
        <v>-0.83848598498625604</v>
      </c>
      <c r="V25" s="11">
        <f>'OddsRatio_working_3-way'!S25*'OddsRatio_working_3-way'!R25/3-2*'OddsRatio_working_3-way'!R25^3/27-'OddsRatio_working_3-way'!T25</f>
        <v>0.24844029184777958</v>
      </c>
      <c r="W25" s="11">
        <f>'OddsRatio_working_3-way'!V25^2+4*'OddsRatio_working_3-way'!U25^3/27</f>
        <v>-2.561148153427939E-2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0.14776168325016578</v>
      </c>
      <c r="Y25" s="11">
        <f>IF('OddsRatio_working_3-way'!W25&gt;=0,IF('OddsRatio_working_3-way'!V25+SQRT('OddsRatio_working_3-way'!W25)&gt;0,0,PI()),ACOS('OddsRatio_working_3-way'!V25/(2*'OddsRatio_working_3-way'!X25)))</f>
        <v>0.57226045328582331</v>
      </c>
      <c r="Z25" s="11">
        <f>'OddsRatio_working_3-way'!X25^(1/3)*COS('OddsRatio_working_3-way'!Y25/3)</f>
        <v>0.51908392029676054</v>
      </c>
      <c r="AA25" s="11">
        <f>'OddsRatio_working_3-way'!X25^(1/3)*COS(('OddsRatio_working_3-way'!Y25+2*PI())/3)</f>
        <v>-0.34634869383634836</v>
      </c>
      <c r="AB25" s="11">
        <f>'OddsRatio_working_3-way'!X25^(1/3)*COS(('OddsRatio_working_3-way'!Y25+4*PI())/3)</f>
        <v>-0.17273522646041212</v>
      </c>
      <c r="AC25" s="11">
        <f>'OddsRatio_working_3-way'!X25^(1/3)*SIN('OddsRatio_working_3-way'!Y25/3)</f>
        <v>0.10023578212444109</v>
      </c>
      <c r="AD25" s="11">
        <f>'OddsRatio_working_3-way'!X25^(1/3)*SIN(('OddsRatio_working_3-way'!Y25+2*PI())/3)</f>
        <v>0.39942197061079093</v>
      </c>
      <c r="AE25" s="11">
        <f>'OddsRatio_working_3-way'!X25^(1/3)*SIN(('OddsRatio_working_3-way'!Y25+4*PI())/3)</f>
        <v>-0.499657752735232</v>
      </c>
      <c r="AF25" s="11">
        <f>-'OddsRatio_working_3-way'!U25/(3*'OddsRatio_working_3-way'!X25^(1/3))*COS(('OddsRatio_working_3-way'!Y25)/3)</f>
        <v>0.51908392029676043</v>
      </c>
      <c r="AG25" s="11">
        <f>-'OddsRatio_working_3-way'!U25/(3*'OddsRatio_working_3-way'!X25^(1/3))*COS(('OddsRatio_working_3-way'!Y25+2*PI())/3)</f>
        <v>-0.34634869383634825</v>
      </c>
      <c r="AH25" s="11">
        <f>-'OddsRatio_working_3-way'!U25/(3*'OddsRatio_working_3-way'!X25^(1/3))*COS(('OddsRatio_working_3-way'!Y25+4*PI())/3)</f>
        <v>-0.17273522646041206</v>
      </c>
      <c r="AI25" s="11">
        <f>'OddsRatio_working_3-way'!U25/(3*'OddsRatio_working_3-way'!X25^(1/3))*SIN(('OddsRatio_working_3-way'!Y25)/3)</f>
        <v>-0.10023578212444108</v>
      </c>
      <c r="AJ25" s="11">
        <f>'OddsRatio_working_3-way'!U25/(3*'OddsRatio_working_3-way'!X25^(1/3))*SIN(('OddsRatio_working_3-way'!Y25+2*PI())/3)</f>
        <v>-0.39942197061079082</v>
      </c>
      <c r="AK25" s="11">
        <f>'OddsRatio_working_3-way'!U25/(3*'OddsRatio_working_3-way'!X25^(1/3))*SIN(('OddsRatio_working_3-way'!Y25+4*PI())/3)</f>
        <v>0.49965775273523189</v>
      </c>
      <c r="AL25" s="11">
        <f>'OddsRatio_working_3-way'!Z25+'OddsRatio_working_3-way'!AF25</f>
        <v>1.0381678405935211</v>
      </c>
      <c r="AM25" s="11">
        <f>'OddsRatio_working_3-way'!AA25+'OddsRatio_working_3-way'!AG25</f>
        <v>-0.69269738767269662</v>
      </c>
      <c r="AN25" s="11">
        <f>'OddsRatio_working_3-way'!AB25+'OddsRatio_working_3-way'!AH25</f>
        <v>-0.34547045292082418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1.0381678405935211</v>
      </c>
      <c r="AS25" s="11">
        <f>IF(('OddsRatio_working_3-way'!X25=0),IF(Q25&gt;0,-Q25^(1/3),(-Q25)^(1/3)),'OddsRatio_working_3-way'!AM25-'OddsRatio_working_3-way'!R25/3)</f>
        <v>-0.69269738767269662</v>
      </c>
      <c r="AT25" s="11">
        <f>IF(('OddsRatio_working_3-way'!X25=0),IF(Q25&gt;0,-Q25^(1/3),(-Q25)^(1/3)),'OddsRatio_working_3-way'!AN25-'OddsRatio_working_3-way'!R25/3)</f>
        <v>-0.34547045292082418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9.35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1.33</v>
      </c>
      <c r="D26" s="9">
        <f t="shared" si="13"/>
        <v>9.9839326308016049E-2</v>
      </c>
      <c r="E26" s="9">
        <f t="shared" si="14"/>
        <v>0.16287406201463289</v>
      </c>
      <c r="F26" s="9">
        <f t="shared" si="15"/>
        <v>0.73728661167735088</v>
      </c>
      <c r="G26" s="9">
        <f t="shared" si="16"/>
        <v>1.079771643925751</v>
      </c>
      <c r="H26" s="9">
        <f t="shared" si="17"/>
        <v>10.016093226780022</v>
      </c>
      <c r="I26" s="9">
        <f t="shared" si="18"/>
        <v>6.1397130250865741</v>
      </c>
      <c r="J26" s="9">
        <f t="shared" si="19"/>
        <v>1.356324642495498</v>
      </c>
      <c r="K26" s="11">
        <f t="shared" si="20"/>
        <v>0.10695187165775401</v>
      </c>
      <c r="L26" s="11">
        <f t="shared" si="21"/>
        <v>0.1736111111111111</v>
      </c>
      <c r="M26" s="11">
        <f t="shared" si="22"/>
        <v>0.75187969924812026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-0.18311403508771917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0.18763486255746314</v>
      </c>
      <c r="Q26" s="11">
        <f>2*'OddsRatio_working_3-way'!K26*'OddsRatio_working_3-way'!L26*'OddsRatio_working_3-way'!M26</f>
        <v>2.7921854547241543E-2</v>
      </c>
      <c r="R26" s="11">
        <f t="shared" si="23"/>
        <v>0</v>
      </c>
      <c r="S26" s="11">
        <f t="shared" si="24"/>
        <v>-1.024688590732973</v>
      </c>
      <c r="T26" s="11">
        <f t="shared" si="25"/>
        <v>-0.15248342124002578</v>
      </c>
      <c r="U26" s="11">
        <f>'OddsRatio_working_3-way'!S26-'OddsRatio_working_3-way'!R26^2/3</f>
        <v>-1.024688590732973</v>
      </c>
      <c r="V26" s="11">
        <f>'OddsRatio_working_3-way'!S26*'OddsRatio_working_3-way'!R26/3-2*'OddsRatio_working_3-way'!R26^3/27-'OddsRatio_working_3-way'!T26</f>
        <v>0.15248342124002578</v>
      </c>
      <c r="W26" s="11">
        <f>'OddsRatio_working_3-way'!V26^2+4*'OddsRatio_working_3-way'!U26^3/27</f>
        <v>-0.13614279144496128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0.1996208814215239</v>
      </c>
      <c r="Y26" s="11">
        <f>IF('OddsRatio_working_3-way'!W26&gt;=0,IF('OddsRatio_working_3-way'!V26+SQRT('OddsRatio_working_3-way'!W26)&gt;0,0,PI()),ACOS('OddsRatio_working_3-way'!V26/(2*'OddsRatio_working_3-way'!X26)))</f>
        <v>1.1789098666085986</v>
      </c>
      <c r="Z26" s="11">
        <f>'OddsRatio_working_3-way'!X26^(1/3)*COS('OddsRatio_working_3-way'!Y26/3)</f>
        <v>0.53988582196287549</v>
      </c>
      <c r="AA26" s="11">
        <f>'OddsRatio_working_3-way'!X26^(1/3)*COS(('OddsRatio_working_3-way'!Y26+2*PI())/3)</f>
        <v>-0.46375886005644545</v>
      </c>
      <c r="AB26" s="11">
        <f>'OddsRatio_working_3-way'!X26^(1/3)*COS(('OddsRatio_working_3-way'!Y26+4*PI())/3)</f>
        <v>-7.6126961906429924E-2</v>
      </c>
      <c r="AC26" s="11">
        <f>'OddsRatio_working_3-way'!X26^(1/3)*SIN('OddsRatio_working_3-way'!Y26/3)</f>
        <v>0.22379938074339695</v>
      </c>
      <c r="AD26" s="11">
        <f>'OddsRatio_working_3-way'!X26^(1/3)*SIN(('OddsRatio_working_3-way'!Y26+2*PI())/3)</f>
        <v>0.35565514659119429</v>
      </c>
      <c r="AE26" s="11">
        <f>'OddsRatio_working_3-way'!X26^(1/3)*SIN(('OddsRatio_working_3-way'!Y26+4*PI())/3)</f>
        <v>-0.57945452733459124</v>
      </c>
      <c r="AF26" s="11">
        <f>-'OddsRatio_working_3-way'!U26/(3*'OddsRatio_working_3-way'!X26^(1/3))*COS(('OddsRatio_working_3-way'!Y26)/3)</f>
        <v>0.53988582196287549</v>
      </c>
      <c r="AG26" s="11">
        <f>-'OddsRatio_working_3-way'!U26/(3*'OddsRatio_working_3-way'!X26^(1/3))*COS(('OddsRatio_working_3-way'!Y26+2*PI())/3)</f>
        <v>-0.46375886005644545</v>
      </c>
      <c r="AH26" s="11">
        <f>-'OddsRatio_working_3-way'!U26/(3*'OddsRatio_working_3-way'!X26^(1/3))*COS(('OddsRatio_working_3-way'!Y26+4*PI())/3)</f>
        <v>-7.6126961906429924E-2</v>
      </c>
      <c r="AI26" s="11">
        <f>'OddsRatio_working_3-way'!U26/(3*'OddsRatio_working_3-way'!X26^(1/3))*SIN(('OddsRatio_working_3-way'!Y26)/3)</f>
        <v>-0.22379938074339695</v>
      </c>
      <c r="AJ26" s="11">
        <f>'OddsRatio_working_3-way'!U26/(3*'OddsRatio_working_3-way'!X26^(1/3))*SIN(('OddsRatio_working_3-way'!Y26+2*PI())/3)</f>
        <v>-0.35565514659119429</v>
      </c>
      <c r="AK26" s="11">
        <f>'OddsRatio_working_3-way'!U26/(3*'OddsRatio_working_3-way'!X26^(1/3))*SIN(('OddsRatio_working_3-way'!Y26+4*PI())/3)</f>
        <v>0.57945452733459124</v>
      </c>
      <c r="AL26" s="11">
        <f>'OddsRatio_working_3-way'!Z26+'OddsRatio_working_3-way'!AF26</f>
        <v>1.079771643925751</v>
      </c>
      <c r="AM26" s="11">
        <f>'OddsRatio_working_3-way'!AA26+'OddsRatio_working_3-way'!AG26</f>
        <v>-0.92751772011289091</v>
      </c>
      <c r="AN26" s="11">
        <f>'OddsRatio_working_3-way'!AB26+'OddsRatio_working_3-way'!AH26</f>
        <v>-0.15225392381285985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1.079771643925751</v>
      </c>
      <c r="AS26" s="11">
        <f>IF(('OddsRatio_working_3-way'!X26=0),IF(Q26&gt;0,-Q26^(1/3),(-Q26)^(1/3)),'OddsRatio_working_3-way'!AM26-'OddsRatio_working_3-way'!R26/3)</f>
        <v>-0.92751772011289091</v>
      </c>
      <c r="AT26" s="11">
        <f>IF(('OddsRatio_working_3-way'!X26=0),IF(Q26&gt;0,-Q26^(1/3),(-Q26)^(1/3)),'OddsRatio_working_3-way'!AN26-'OddsRatio_working_3-way'!R26/3)</f>
        <v>-0.15225392381285985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3.31</v>
      </c>
      <c r="B27" s="4">
        <f>IF('True_Odds_Calculator_3-way'!B28="","",'True_Odds_Calculator_3-way'!B28)</f>
        <v>4.18</v>
      </c>
      <c r="C27" s="4">
        <f>IF('True_Odds_Calculator_3-way'!C28="","",'True_Odds_Calculator_3-way'!C28)</f>
        <v>2.08</v>
      </c>
      <c r="D27" s="9">
        <f t="shared" si="13"/>
        <v>0.29486910833446212</v>
      </c>
      <c r="E27" s="9">
        <f t="shared" si="14"/>
        <v>0.23299334939724242</v>
      </c>
      <c r="F27" s="9">
        <f t="shared" si="15"/>
        <v>0.47213754226829541</v>
      </c>
      <c r="G27" s="9">
        <f t="shared" si="16"/>
        <v>1.0352100631282171</v>
      </c>
      <c r="H27" s="9">
        <f t="shared" si="17"/>
        <v>3.3913352458261814</v>
      </c>
      <c r="I27" s="9">
        <f t="shared" si="18"/>
        <v>4.2919680007477305</v>
      </c>
      <c r="J27" s="9">
        <f t="shared" si="19"/>
        <v>2.1180268681784749</v>
      </c>
      <c r="K27" s="11">
        <f t="shared" si="20"/>
        <v>0.30211480362537763</v>
      </c>
      <c r="L27" s="11">
        <f t="shared" si="21"/>
        <v>0.23923444976076558</v>
      </c>
      <c r="M27" s="11">
        <f t="shared" si="22"/>
        <v>0.48076923076923073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-0.27567364262387328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0.22829571446203659</v>
      </c>
      <c r="Q27" s="11">
        <f>2*'OddsRatio_working_3-way'!K27*'OddsRatio_working_3-way'!L27*'OddsRatio_working_3-way'!M27</f>
        <v>6.9496412317210529E-2</v>
      </c>
      <c r="R27" s="11">
        <f t="shared" si="23"/>
        <v>0</v>
      </c>
      <c r="S27" s="11">
        <f t="shared" si="24"/>
        <v>-0.82813762059045037</v>
      </c>
      <c r="T27" s="11">
        <f t="shared" si="25"/>
        <v>-0.25209668815538827</v>
      </c>
      <c r="U27" s="11">
        <f>'OddsRatio_working_3-way'!S27-'OddsRatio_working_3-way'!R27^2/3</f>
        <v>-0.82813762059045037</v>
      </c>
      <c r="V27" s="11">
        <f>'OddsRatio_working_3-way'!S27*'OddsRatio_working_3-way'!R27/3-2*'OddsRatio_working_3-way'!R27^3/27-'OddsRatio_working_3-way'!T27</f>
        <v>0.25209668815538827</v>
      </c>
      <c r="W27" s="11">
        <f>'OddsRatio_working_3-way'!V27^2+4*'OddsRatio_working_3-way'!U27^3/27</f>
        <v>-2.0587504335572757E-2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0.14503468939747471</v>
      </c>
      <c r="Y27" s="11">
        <f>IF('OddsRatio_working_3-way'!W27&gt;=0,IF('OddsRatio_working_3-way'!V27+SQRT('OddsRatio_working_3-way'!W27)&gt;0,0,PI()),ACOS('OddsRatio_working_3-way'!V27/(2*'OddsRatio_working_3-way'!X27)))</f>
        <v>0.5174346265908345</v>
      </c>
      <c r="Z27" s="11">
        <f>'OddsRatio_working_3-way'!X27^(1/3)*COS('OddsRatio_working_3-way'!Y27/3)</f>
        <v>0.51760503156410853</v>
      </c>
      <c r="AA27" s="11">
        <f>'OddsRatio_working_3-way'!X27^(1/3)*COS(('OddsRatio_working_3-way'!Y27+2*PI())/3)</f>
        <v>-0.33689335149439192</v>
      </c>
      <c r="AB27" s="11">
        <f>'OddsRatio_working_3-way'!X27^(1/3)*COS(('OddsRatio_working_3-way'!Y27+4*PI())/3)</f>
        <v>-0.18071168006971675</v>
      </c>
      <c r="AC27" s="11">
        <f>'OddsRatio_working_3-way'!X27^(1/3)*SIN('OddsRatio_working_3-way'!Y27/3)</f>
        <v>9.017153003952201E-2</v>
      </c>
      <c r="AD27" s="11">
        <f>'OddsRatio_working_3-way'!X27^(1/3)*SIN(('OddsRatio_working_3-way'!Y27+2*PI())/3)</f>
        <v>0.40317334144140327</v>
      </c>
      <c r="AE27" s="11">
        <f>'OddsRatio_working_3-way'!X27^(1/3)*SIN(('OddsRatio_working_3-way'!Y27+4*PI())/3)</f>
        <v>-0.49334487148092521</v>
      </c>
      <c r="AF27" s="11">
        <f>-'OddsRatio_working_3-way'!U27/(3*'OddsRatio_working_3-way'!X27^(1/3))*COS(('OddsRatio_working_3-way'!Y27)/3)</f>
        <v>0.51760503156410842</v>
      </c>
      <c r="AG27" s="11">
        <f>-'OddsRatio_working_3-way'!U27/(3*'OddsRatio_working_3-way'!X27^(1/3))*COS(('OddsRatio_working_3-way'!Y27+2*PI())/3)</f>
        <v>-0.33689335149439181</v>
      </c>
      <c r="AH27" s="11">
        <f>-'OddsRatio_working_3-way'!U27/(3*'OddsRatio_working_3-way'!X27^(1/3))*COS(('OddsRatio_working_3-way'!Y27+4*PI())/3)</f>
        <v>-0.18071168006971672</v>
      </c>
      <c r="AI27" s="11">
        <f>'OddsRatio_working_3-way'!U27/(3*'OddsRatio_working_3-way'!X27^(1/3))*SIN(('OddsRatio_working_3-way'!Y27)/3)</f>
        <v>-9.0171530039521983E-2</v>
      </c>
      <c r="AJ27" s="11">
        <f>'OddsRatio_working_3-way'!U27/(3*'OddsRatio_working_3-way'!X27^(1/3))*SIN(('OddsRatio_working_3-way'!Y27+2*PI())/3)</f>
        <v>-0.40317334144140315</v>
      </c>
      <c r="AK27" s="11">
        <f>'OddsRatio_working_3-way'!U27/(3*'OddsRatio_working_3-way'!X27^(1/3))*SIN(('OddsRatio_working_3-way'!Y27+4*PI())/3)</f>
        <v>0.4933448714809251</v>
      </c>
      <c r="AL27" s="11">
        <f>'OddsRatio_working_3-way'!Z27+'OddsRatio_working_3-way'!AF27</f>
        <v>1.0352100631282171</v>
      </c>
      <c r="AM27" s="11">
        <f>'OddsRatio_working_3-way'!AA27+'OddsRatio_working_3-way'!AG27</f>
        <v>-0.67378670298878374</v>
      </c>
      <c r="AN27" s="11">
        <f>'OddsRatio_working_3-way'!AB27+'OddsRatio_working_3-way'!AH27</f>
        <v>-0.36142336013943344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1.0352100631282171</v>
      </c>
      <c r="AS27" s="11">
        <f>IF(('OddsRatio_working_3-way'!X27=0),IF(Q27&gt;0,-Q27^(1/3),(-Q27)^(1/3)),'OddsRatio_working_3-way'!AM27-'OddsRatio_working_3-way'!R27/3)</f>
        <v>-0.67378670298878374</v>
      </c>
      <c r="AT27" s="11">
        <f>IF(('OddsRatio_working_3-way'!X27=0),IF(Q27&gt;0,-Q27^(1/3),(-Q27)^(1/3)),'OddsRatio_working_3-way'!AN27-'OddsRatio_working_3-way'!R27/3)</f>
        <v>-0.36142336013943344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2.54</v>
      </c>
      <c r="B28" s="4">
        <f>IF('True_Odds_Calculator_3-way'!B29="","",'True_Odds_Calculator_3-way'!B29)</f>
        <v>3.47</v>
      </c>
      <c r="C28" s="4">
        <f>IF('True_Odds_Calculator_3-way'!C29="","",'True_Odds_Calculator_3-way'!C29)</f>
        <v>2.94</v>
      </c>
      <c r="D28" s="9">
        <f t="shared" si="13"/>
        <v>0.38582200190790955</v>
      </c>
      <c r="E28" s="9">
        <f t="shared" si="14"/>
        <v>0.28143707513151606</v>
      </c>
      <c r="F28" s="9">
        <f t="shared" si="15"/>
        <v>0.3327409229605745</v>
      </c>
      <c r="G28" s="9">
        <f t="shared" si="16"/>
        <v>1.0336810236477207</v>
      </c>
      <c r="H28" s="9">
        <f t="shared" si="17"/>
        <v>2.5918687764174901</v>
      </c>
      <c r="I28" s="9">
        <f t="shared" si="18"/>
        <v>3.55319212840987</v>
      </c>
      <c r="J28" s="9">
        <f t="shared" si="19"/>
        <v>3.0053411858765777</v>
      </c>
      <c r="K28" s="11">
        <f t="shared" si="20"/>
        <v>0.39370078740157477</v>
      </c>
      <c r="L28" s="11">
        <f t="shared" si="21"/>
        <v>0.28818443804034583</v>
      </c>
      <c r="M28" s="11">
        <f t="shared" si="22"/>
        <v>0.3401360544217687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-0.28477960427857196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0.22961827177942812</v>
      </c>
      <c r="Q28" s="11">
        <f>2*'OddsRatio_working_3-way'!K28*'OddsRatio_working_3-way'!L28*'OddsRatio_working_3-way'!M28</f>
        <v>7.7182612362832984E-2</v>
      </c>
      <c r="R28" s="11">
        <f t="shared" si="23"/>
        <v>0</v>
      </c>
      <c r="S28" s="11">
        <f t="shared" si="24"/>
        <v>-0.80630167445142975</v>
      </c>
      <c r="T28" s="11">
        <f t="shared" si="25"/>
        <v>-0.27102577292485036</v>
      </c>
      <c r="U28" s="11">
        <f>'OddsRatio_working_3-way'!S28-'OddsRatio_working_3-way'!R28^2/3</f>
        <v>-0.80630167445142975</v>
      </c>
      <c r="V28" s="11">
        <f>'OddsRatio_working_3-way'!S28*'OddsRatio_working_3-way'!R28/3-2*'OddsRatio_working_3-way'!R28^3/27-'OddsRatio_working_3-way'!T28</f>
        <v>0.27102577292485036</v>
      </c>
      <c r="W28" s="11">
        <f>'OddsRatio_working_3-way'!V28^2+4*'OddsRatio_working_3-way'!U28^3/27</f>
        <v>-4.2035151268304677E-3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0.13933635986018061</v>
      </c>
      <c r="Y28" s="11">
        <f>IF('OddsRatio_working_3-way'!W28&gt;=0,IF('OddsRatio_working_3-way'!V28+SQRT('OddsRatio_working_3-way'!W28)&gt;0,0,PI()),ACOS('OddsRatio_working_3-way'!V28/(2*'OddsRatio_working_3-way'!X28)))</f>
        <v>0.23480640899615524</v>
      </c>
      <c r="Z28" s="11">
        <f>'OddsRatio_working_3-way'!X28^(1/3)*COS('OddsRatio_working_3-way'!Y28/3)</f>
        <v>0.51684051182386037</v>
      </c>
      <c r="AA28" s="11">
        <f>'OddsRatio_working_3-way'!X28^(1/3)*COS(('OddsRatio_working_3-way'!Y28+2*PI())/3)</f>
        <v>-0.29352485128198197</v>
      </c>
      <c r="AB28" s="11">
        <f>'OddsRatio_working_3-way'!X28^(1/3)*COS(('OddsRatio_working_3-way'!Y28+4*PI())/3)</f>
        <v>-0.22331566054187849</v>
      </c>
      <c r="AC28" s="11">
        <f>'OddsRatio_working_3-way'!X28^(1/3)*SIN('OddsRatio_working_3-way'!Y28/3)</f>
        <v>4.0535295173384576E-2</v>
      </c>
      <c r="AD28" s="11">
        <f>'OddsRatio_working_3-way'!X28^(1/3)*SIN(('OddsRatio_working_3-way'!Y28+2*PI())/3)</f>
        <v>0.42732936535772226</v>
      </c>
      <c r="AE28" s="11">
        <f>'OddsRatio_working_3-way'!X28^(1/3)*SIN(('OddsRatio_working_3-way'!Y28+4*PI())/3)</f>
        <v>-0.46786466053110681</v>
      </c>
      <c r="AF28" s="11">
        <f>-'OddsRatio_working_3-way'!U28/(3*'OddsRatio_working_3-way'!X28^(1/3))*COS(('OddsRatio_working_3-way'!Y28)/3)</f>
        <v>0.51684051182386026</v>
      </c>
      <c r="AG28" s="11">
        <f>-'OddsRatio_working_3-way'!U28/(3*'OddsRatio_working_3-way'!X28^(1/3))*COS(('OddsRatio_working_3-way'!Y28+2*PI())/3)</f>
        <v>-0.29352485128198191</v>
      </c>
      <c r="AH28" s="11">
        <f>-'OddsRatio_working_3-way'!U28/(3*'OddsRatio_working_3-way'!X28^(1/3))*COS(('OddsRatio_working_3-way'!Y28+4*PI())/3)</f>
        <v>-0.22331566054187843</v>
      </c>
      <c r="AI28" s="11">
        <f>'OddsRatio_working_3-way'!U28/(3*'OddsRatio_working_3-way'!X28^(1/3))*SIN(('OddsRatio_working_3-way'!Y28)/3)</f>
        <v>-4.053529517338457E-2</v>
      </c>
      <c r="AJ28" s="11">
        <f>'OddsRatio_working_3-way'!U28/(3*'OddsRatio_working_3-way'!X28^(1/3))*SIN(('OddsRatio_working_3-way'!Y28+2*PI())/3)</f>
        <v>-0.4273293653577222</v>
      </c>
      <c r="AK28" s="11">
        <f>'OddsRatio_working_3-way'!U28/(3*'OddsRatio_working_3-way'!X28^(1/3))*SIN(('OddsRatio_working_3-way'!Y28+4*PI())/3)</f>
        <v>0.4678646605311067</v>
      </c>
      <c r="AL28" s="11">
        <f>'OddsRatio_working_3-way'!Z28+'OddsRatio_working_3-way'!AF28</f>
        <v>1.0336810236477207</v>
      </c>
      <c r="AM28" s="11">
        <f>'OddsRatio_working_3-way'!AA28+'OddsRatio_working_3-way'!AG28</f>
        <v>-0.58704970256396383</v>
      </c>
      <c r="AN28" s="11">
        <f>'OddsRatio_working_3-way'!AB28+'OddsRatio_working_3-way'!AH28</f>
        <v>-0.44663132108375692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1.0336810236477207</v>
      </c>
      <c r="AS28" s="11">
        <f>IF(('OddsRatio_working_3-way'!X28=0),IF(Q28&gt;0,-Q28^(1/3),(-Q28)^(1/3)),'OddsRatio_working_3-way'!AM28-'OddsRatio_working_3-way'!R28/3)</f>
        <v>-0.58704970256396383</v>
      </c>
      <c r="AT28" s="11">
        <f>IF(('OddsRatio_working_3-way'!X28=0),IF(Q28&gt;0,-Q28^(1/3),(-Q28)^(1/3)),'OddsRatio_working_3-way'!AN28-'OddsRatio_working_3-way'!R28/3)</f>
        <v>-0.44663132108375692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5.59</v>
      </c>
      <c r="C29" s="4">
        <f>IF('True_Odds_Calculator_3-way'!C30="","",'True_Odds_Calculator_3-way'!C30)</f>
        <v>8.48</v>
      </c>
      <c r="D29" s="9">
        <f t="shared" si="13"/>
        <v>0.72093429024480238</v>
      </c>
      <c r="E29" s="9">
        <f t="shared" si="14"/>
        <v>0.16848108636621309</v>
      </c>
      <c r="F29" s="9">
        <f t="shared" si="15"/>
        <v>0.11058462338898459</v>
      </c>
      <c r="G29" s="9">
        <f t="shared" si="16"/>
        <v>1.0752471308231819</v>
      </c>
      <c r="H29" s="9">
        <f t="shared" si="17"/>
        <v>1.3870889670963458</v>
      </c>
      <c r="I29" s="9">
        <f t="shared" si="18"/>
        <v>5.9353843304784046</v>
      </c>
      <c r="J29" s="9">
        <f t="shared" si="19"/>
        <v>9.0428485385574024</v>
      </c>
      <c r="K29" s="11">
        <f t="shared" si="20"/>
        <v>0.73529411764705876</v>
      </c>
      <c r="L29" s="11">
        <f t="shared" si="21"/>
        <v>0.17889087656529518</v>
      </c>
      <c r="M29" s="11">
        <f t="shared" si="22"/>
        <v>0.11792452830188678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-0.19172123400951846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0.19280778264659224</v>
      </c>
      <c r="Q29" s="11">
        <f>2*'OddsRatio_working_3-way'!K29*'OddsRatio_working_3-way'!L29*'OddsRatio_working_3-way'!M29</f>
        <v>3.1022973877166887E-2</v>
      </c>
      <c r="R29" s="11">
        <f t="shared" si="23"/>
        <v>0</v>
      </c>
      <c r="S29" s="11">
        <f t="shared" si="24"/>
        <v>-1.0056673359249286</v>
      </c>
      <c r="T29" s="11">
        <f t="shared" si="25"/>
        <v>-0.16181292613434084</v>
      </c>
      <c r="U29" s="11">
        <f>'OddsRatio_working_3-way'!S29-'OddsRatio_working_3-way'!R29^2/3</f>
        <v>-1.0056673359249286</v>
      </c>
      <c r="V29" s="11">
        <f>'OddsRatio_working_3-way'!S29*'OddsRatio_working_3-way'!R29/3-2*'OddsRatio_working_3-way'!R29^3/27-'OddsRatio_working_3-way'!T29</f>
        <v>0.16181292613434084</v>
      </c>
      <c r="W29" s="11">
        <f>'OddsRatio_working_3-way'!V29^2+4*'OddsRatio_working_3-way'!U29^3/27</f>
        <v>-0.12449784299386997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0.19408842447324598</v>
      </c>
      <c r="Y29" s="11">
        <f>IF('OddsRatio_working_3-way'!W29&gt;=0,IF('OddsRatio_working_3-way'!V29+SQRT('OddsRatio_working_3-way'!W29)&gt;0,0,PI()),ACOS('OddsRatio_working_3-way'!V29/(2*'OddsRatio_working_3-way'!X29)))</f>
        <v>1.1408152258758486</v>
      </c>
      <c r="Z29" s="11">
        <f>'OddsRatio_working_3-way'!X29^(1/3)*COS('OddsRatio_working_3-way'!Y29/3)</f>
        <v>0.53762356541159095</v>
      </c>
      <c r="AA29" s="11">
        <f>'OddsRatio_working_3-way'!X29^(1/3)*COS(('OddsRatio_working_3-way'!Y29+2*PI())/3)</f>
        <v>-0.45492333639558841</v>
      </c>
      <c r="AB29" s="11">
        <f>'OddsRatio_working_3-way'!X29^(1/3)*COS(('OddsRatio_working_3-way'!Y29+4*PI())/3)</f>
        <v>-8.2700229016002949E-2</v>
      </c>
      <c r="AC29" s="11">
        <f>'OddsRatio_working_3-way'!X29^(1/3)*SIN('OddsRatio_working_3-way'!Y29/3)</f>
        <v>0.21490311124420292</v>
      </c>
      <c r="AD29" s="11">
        <f>'OddsRatio_working_3-way'!X29^(1/3)*SIN(('OddsRatio_working_3-way'!Y29+2*PI())/3)</f>
        <v>0.35814410969750121</v>
      </c>
      <c r="AE29" s="11">
        <f>'OddsRatio_working_3-way'!X29^(1/3)*SIN(('OddsRatio_working_3-way'!Y29+4*PI())/3)</f>
        <v>-0.57304722094170413</v>
      </c>
      <c r="AF29" s="11">
        <f>-'OddsRatio_working_3-way'!U29/(3*'OddsRatio_working_3-way'!X29^(1/3))*COS(('OddsRatio_working_3-way'!Y29)/3)</f>
        <v>0.53762356541159095</v>
      </c>
      <c r="AG29" s="11">
        <f>-'OddsRatio_working_3-way'!U29/(3*'OddsRatio_working_3-way'!X29^(1/3))*COS(('OddsRatio_working_3-way'!Y29+2*PI())/3)</f>
        <v>-0.45492333639558841</v>
      </c>
      <c r="AH29" s="11">
        <f>-'OddsRatio_working_3-way'!U29/(3*'OddsRatio_working_3-way'!X29^(1/3))*COS(('OddsRatio_working_3-way'!Y29+4*PI())/3)</f>
        <v>-8.2700229016002949E-2</v>
      </c>
      <c r="AI29" s="11">
        <f>'OddsRatio_working_3-way'!U29/(3*'OddsRatio_working_3-way'!X29^(1/3))*SIN(('OddsRatio_working_3-way'!Y29)/3)</f>
        <v>-0.21490311124420292</v>
      </c>
      <c r="AJ29" s="11">
        <f>'OddsRatio_working_3-way'!U29/(3*'OddsRatio_working_3-way'!X29^(1/3))*SIN(('OddsRatio_working_3-way'!Y29+2*PI())/3)</f>
        <v>-0.35814410969750121</v>
      </c>
      <c r="AK29" s="11">
        <f>'OddsRatio_working_3-way'!U29/(3*'OddsRatio_working_3-way'!X29^(1/3))*SIN(('OddsRatio_working_3-way'!Y29+4*PI())/3)</f>
        <v>0.57304722094170413</v>
      </c>
      <c r="AL29" s="11">
        <f>'OddsRatio_working_3-way'!Z29+'OddsRatio_working_3-way'!AF29</f>
        <v>1.0752471308231819</v>
      </c>
      <c r="AM29" s="11">
        <f>'OddsRatio_working_3-way'!AA29+'OddsRatio_working_3-way'!AG29</f>
        <v>-0.90984667279117681</v>
      </c>
      <c r="AN29" s="11">
        <f>'OddsRatio_working_3-way'!AB29+'OddsRatio_working_3-way'!AH29</f>
        <v>-0.1654004580320059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1.0752471308231819</v>
      </c>
      <c r="AS29" s="11">
        <f>IF(('OddsRatio_working_3-way'!X29=0),IF(Q29&gt;0,-Q29^(1/3),(-Q29)^(1/3)),'OddsRatio_working_3-way'!AM29-'OddsRatio_working_3-way'!R29/3)</f>
        <v>-0.90984667279117681</v>
      </c>
      <c r="AT29" s="11">
        <f>IF(('OddsRatio_working_3-way'!X29=0),IF(Q29&gt;0,-Q29^(1/3),(-Q29)^(1/3)),'OddsRatio_working_3-way'!AN29-'OddsRatio_working_3-way'!R29/3)</f>
        <v>-0.1654004580320059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3.11</v>
      </c>
      <c r="B30" s="4">
        <f>IF('True_Odds_Calculator_3-way'!B31="","",'True_Odds_Calculator_3-way'!B31)</f>
        <v>3.8</v>
      </c>
      <c r="C30" s="4">
        <f>IF('True_Odds_Calculator_3-way'!C31="","",'True_Odds_Calculator_3-way'!C31)</f>
        <v>2.25</v>
      </c>
      <c r="D30" s="9">
        <f t="shared" si="13"/>
        <v>0.31190710765165042</v>
      </c>
      <c r="E30" s="9">
        <f t="shared" si="14"/>
        <v>0.25461468841232859</v>
      </c>
      <c r="F30" s="9">
        <f t="shared" si="15"/>
        <v>0.43347820393602088</v>
      </c>
      <c r="G30" s="9">
        <f t="shared" si="16"/>
        <v>1.0455368522244681</v>
      </c>
      <c r="H30" s="9">
        <f t="shared" si="17"/>
        <v>3.2060827581936273</v>
      </c>
      <c r="I30" s="9">
        <f t="shared" si="18"/>
        <v>3.9275031862285106</v>
      </c>
      <c r="J30" s="9">
        <f t="shared" si="19"/>
        <v>2.3069210652805849</v>
      </c>
      <c r="K30" s="11">
        <f t="shared" si="20"/>
        <v>0.32154340836012862</v>
      </c>
      <c r="L30" s="11">
        <f t="shared" si="21"/>
        <v>0.26315789473684209</v>
      </c>
      <c r="M30" s="11">
        <f t="shared" si="22"/>
        <v>0.44444444444444442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-0.27773076850754963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0.23166168368402251</v>
      </c>
      <c r="Q30" s="11">
        <f>2*'OddsRatio_working_3-way'!K30*'OddsRatio_working_3-way'!L30*'OddsRatio_working_3-way'!M30</f>
        <v>7.5214832364942363E-2</v>
      </c>
      <c r="R30" s="11">
        <f t="shared" si="23"/>
        <v>0</v>
      </c>
      <c r="S30" s="11">
        <f t="shared" si="24"/>
        <v>-0.83412322274881545</v>
      </c>
      <c r="T30" s="11">
        <f t="shared" si="25"/>
        <v>-0.27081922816519977</v>
      </c>
      <c r="U30" s="11">
        <f>'OddsRatio_working_3-way'!S30-'OddsRatio_working_3-way'!R30^2/3</f>
        <v>-0.83412322274881545</v>
      </c>
      <c r="V30" s="11">
        <f>'OddsRatio_working_3-way'!S30*'OddsRatio_working_3-way'!R30/3-2*'OddsRatio_working_3-way'!R30^3/27-'OddsRatio_working_3-way'!T30</f>
        <v>0.27081922816519977</v>
      </c>
      <c r="W30" s="11">
        <f>'OddsRatio_working_3-way'!V30^2+4*'OddsRatio_working_3-way'!U30^3/27</f>
        <v>-1.2634851872105987E-2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0.14660994698186453</v>
      </c>
      <c r="Y30" s="11">
        <f>IF('OddsRatio_working_3-way'!W30&gt;=0,IF('OddsRatio_working_3-way'!V30+SQRT('OddsRatio_working_3-way'!W30)&gt;0,0,PI()),ACOS('OddsRatio_working_3-way'!V30/(2*'OddsRatio_working_3-way'!X30)))</f>
        <v>0.39341702394602107</v>
      </c>
      <c r="Z30" s="11">
        <f>'OddsRatio_working_3-way'!X30^(1/3)*COS('OddsRatio_working_3-way'!Y30/3)</f>
        <v>0.52276842611223406</v>
      </c>
      <c r="AA30" s="11">
        <f>'OddsRatio_working_3-way'!X30^(1/3)*COS(('OddsRatio_working_3-way'!Y30+2*PI())/3)</f>
        <v>-0.32109757154738905</v>
      </c>
      <c r="AB30" s="11">
        <f>'OddsRatio_working_3-way'!X30^(1/3)*COS(('OddsRatio_working_3-way'!Y30+4*PI())/3)</f>
        <v>-0.20167085456484513</v>
      </c>
      <c r="AC30" s="11">
        <f>'OddsRatio_working_3-way'!X30^(1/3)*SIN('OddsRatio_working_3-way'!Y30/3)</f>
        <v>6.8951047198305096E-2</v>
      </c>
      <c r="AD30" s="11">
        <f>'OddsRatio_working_3-way'!X30^(1/3)*SIN(('OddsRatio_working_3-way'!Y30+2*PI())/3)</f>
        <v>0.41825521371045049</v>
      </c>
      <c r="AE30" s="11">
        <f>'OddsRatio_working_3-way'!X30^(1/3)*SIN(('OddsRatio_working_3-way'!Y30+4*PI())/3)</f>
        <v>-0.48720626090875546</v>
      </c>
      <c r="AF30" s="11">
        <f>-'OddsRatio_working_3-way'!U30/(3*'OddsRatio_working_3-way'!X30^(1/3))*COS(('OddsRatio_working_3-way'!Y30)/3)</f>
        <v>0.52276842611223395</v>
      </c>
      <c r="AG30" s="11">
        <f>-'OddsRatio_working_3-way'!U30/(3*'OddsRatio_working_3-way'!X30^(1/3))*COS(('OddsRatio_working_3-way'!Y30+2*PI())/3)</f>
        <v>-0.32109757154738899</v>
      </c>
      <c r="AH30" s="11">
        <f>-'OddsRatio_working_3-way'!U30/(3*'OddsRatio_working_3-way'!X30^(1/3))*COS(('OddsRatio_working_3-way'!Y30+4*PI())/3)</f>
        <v>-0.20167085456484507</v>
      </c>
      <c r="AI30" s="11">
        <f>'OddsRatio_working_3-way'!U30/(3*'OddsRatio_working_3-way'!X30^(1/3))*SIN(('OddsRatio_working_3-way'!Y30)/3)</f>
        <v>-6.8951047198305082E-2</v>
      </c>
      <c r="AJ30" s="11">
        <f>'OddsRatio_working_3-way'!U30/(3*'OddsRatio_working_3-way'!X30^(1/3))*SIN(('OddsRatio_working_3-way'!Y30+2*PI())/3)</f>
        <v>-0.41825521371045038</v>
      </c>
      <c r="AK30" s="11">
        <f>'OddsRatio_working_3-way'!U30/(3*'OddsRatio_working_3-way'!X30^(1/3))*SIN(('OddsRatio_working_3-way'!Y30+4*PI())/3)</f>
        <v>0.48720626090875535</v>
      </c>
      <c r="AL30" s="11">
        <f>'OddsRatio_working_3-way'!Z30+'OddsRatio_working_3-way'!AF30</f>
        <v>1.0455368522244681</v>
      </c>
      <c r="AM30" s="11">
        <f>'OddsRatio_working_3-way'!AA30+'OddsRatio_working_3-way'!AG30</f>
        <v>-0.6421951430947781</v>
      </c>
      <c r="AN30" s="11">
        <f>'OddsRatio_working_3-way'!AB30+'OddsRatio_working_3-way'!AH30</f>
        <v>-0.4033417091296902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1.0455368522244681</v>
      </c>
      <c r="AS30" s="11">
        <f>IF(('OddsRatio_working_3-way'!X30=0),IF(Q30&gt;0,-Q30^(1/3),(-Q30)^(1/3)),'OddsRatio_working_3-way'!AM30-'OddsRatio_working_3-way'!R30/3)</f>
        <v>-0.6421951430947781</v>
      </c>
      <c r="AT30" s="11">
        <f>IF(('OddsRatio_working_3-way'!X30=0),IF(Q30&gt;0,-Q30^(1/3),(-Q30)^(1/3)),'OddsRatio_working_3-way'!AN30-'OddsRatio_working_3-way'!R30/3)</f>
        <v>-0.4033417091296902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2.4300000000000002</v>
      </c>
      <c r="B31" s="4">
        <f>IF('True_Odds_Calculator_3-way'!B32="","",'True_Odds_Calculator_3-way'!B32)</f>
        <v>3.58</v>
      </c>
      <c r="C31" s="4">
        <f>IF('True_Odds_Calculator_3-way'!C32="","",'True_Odds_Calculator_3-way'!C32)</f>
        <v>2.96</v>
      </c>
      <c r="D31" s="9">
        <f t="shared" si="13"/>
        <v>0.40107980851015496</v>
      </c>
      <c r="E31" s="9">
        <f t="shared" si="14"/>
        <v>0.2706982423467722</v>
      </c>
      <c r="F31" s="9">
        <f t="shared" si="15"/>
        <v>0.32822194914307268</v>
      </c>
      <c r="G31" s="9">
        <f t="shared" si="16"/>
        <v>1.0442443120981819</v>
      </c>
      <c r="H31" s="9">
        <f t="shared" si="17"/>
        <v>2.4932693663004004</v>
      </c>
      <c r="I31" s="9">
        <f t="shared" si="18"/>
        <v>3.6941503252133101</v>
      </c>
      <c r="J31" s="9">
        <f t="shared" si="19"/>
        <v>3.0467188517124359</v>
      </c>
      <c r="K31" s="11">
        <f t="shared" si="20"/>
        <v>0.41152263374485593</v>
      </c>
      <c r="L31" s="11">
        <f t="shared" si="21"/>
        <v>0.27932960893854747</v>
      </c>
      <c r="M31" s="11">
        <f t="shared" si="22"/>
        <v>0.33783783783783783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-0.28082179013277708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0.23184264338826724</v>
      </c>
      <c r="Q31" s="11">
        <f>2*'OddsRatio_working_3-way'!K31*'OddsRatio_working_3-way'!L31*'OddsRatio_working_3-way'!M31</f>
        <v>7.7669227265751151E-2</v>
      </c>
      <c r="R31" s="11">
        <f t="shared" si="23"/>
        <v>0</v>
      </c>
      <c r="S31" s="11">
        <f t="shared" si="24"/>
        <v>-0.82558637375913135</v>
      </c>
      <c r="T31" s="11">
        <f t="shared" si="25"/>
        <v>-0.27657834966805062</v>
      </c>
      <c r="U31" s="11">
        <f>'OddsRatio_working_3-way'!S31-'OddsRatio_working_3-way'!R31^2/3</f>
        <v>-0.82558637375913135</v>
      </c>
      <c r="V31" s="11">
        <f>'OddsRatio_working_3-way'!S31*'OddsRatio_working_3-way'!R31/3-2*'OddsRatio_working_3-way'!R31^3/27-'OddsRatio_working_3-way'!T31</f>
        <v>0.27657834966805062</v>
      </c>
      <c r="W31" s="11">
        <f>'OddsRatio_working_3-way'!V31^2+4*'OddsRatio_working_3-way'!U31^3/27</f>
        <v>-6.8694206594383522E-3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0.14436499243630779</v>
      </c>
      <c r="Y31" s="11">
        <f>IF('OddsRatio_working_3-way'!W31&gt;=0,IF('OddsRatio_working_3-way'!V31+SQRT('OddsRatio_working_3-way'!W31)&gt;0,0,PI()),ACOS('OddsRatio_working_3-way'!V31/(2*'OddsRatio_working_3-way'!X31)))</f>
        <v>0.29115313283980115</v>
      </c>
      <c r="Z31" s="11">
        <f>'OddsRatio_working_3-way'!X31^(1/3)*COS('OddsRatio_working_3-way'!Y31/3)</f>
        <v>0.52212215604909085</v>
      </c>
      <c r="AA31" s="11">
        <f>'OddsRatio_working_3-way'!X31^(1/3)*COS(('OddsRatio_working_3-way'!Y31+2*PI())/3)</f>
        <v>-0.30508305051294515</v>
      </c>
      <c r="AB31" s="11">
        <f>'OddsRatio_working_3-way'!X31^(1/3)*COS(('OddsRatio_working_3-way'!Y31+4*PI())/3)</f>
        <v>-0.21703910553614583</v>
      </c>
      <c r="AC31" s="11">
        <f>'OddsRatio_working_3-way'!X31^(1/3)*SIN('OddsRatio_working_3-way'!Y31/3)</f>
        <v>5.0832195332871741E-2</v>
      </c>
      <c r="AD31" s="11">
        <f>'OddsRatio_working_3-way'!X31^(1/3)*SIN(('OddsRatio_working_3-way'!Y31+2*PI())/3)</f>
        <v>0.42675495335077973</v>
      </c>
      <c r="AE31" s="11">
        <f>'OddsRatio_working_3-way'!X31^(1/3)*SIN(('OddsRatio_working_3-way'!Y31+4*PI())/3)</f>
        <v>-0.47758714868365143</v>
      </c>
      <c r="AF31" s="11">
        <f>-'OddsRatio_working_3-way'!U31/(3*'OddsRatio_working_3-way'!X31^(1/3))*COS(('OddsRatio_working_3-way'!Y31)/3)</f>
        <v>0.52212215604909096</v>
      </c>
      <c r="AG31" s="11">
        <f>-'OddsRatio_working_3-way'!U31/(3*'OddsRatio_working_3-way'!X31^(1/3))*COS(('OddsRatio_working_3-way'!Y31+2*PI())/3)</f>
        <v>-0.30508305051294521</v>
      </c>
      <c r="AH31" s="11">
        <f>-'OddsRatio_working_3-way'!U31/(3*'OddsRatio_working_3-way'!X31^(1/3))*COS(('OddsRatio_working_3-way'!Y31+4*PI())/3)</f>
        <v>-0.21703910553614589</v>
      </c>
      <c r="AI31" s="11">
        <f>'OddsRatio_working_3-way'!U31/(3*'OddsRatio_working_3-way'!X31^(1/3))*SIN(('OddsRatio_working_3-way'!Y31)/3)</f>
        <v>-5.0832195332871755E-2</v>
      </c>
      <c r="AJ31" s="11">
        <f>'OddsRatio_working_3-way'!U31/(3*'OddsRatio_working_3-way'!X31^(1/3))*SIN(('OddsRatio_working_3-way'!Y31+2*PI())/3)</f>
        <v>-0.42675495335077979</v>
      </c>
      <c r="AK31" s="11">
        <f>'OddsRatio_working_3-way'!U31/(3*'OddsRatio_working_3-way'!X31^(1/3))*SIN(('OddsRatio_working_3-way'!Y31+4*PI())/3)</f>
        <v>0.47758714868365154</v>
      </c>
      <c r="AL31" s="11">
        <f>'OddsRatio_working_3-way'!Z31+'OddsRatio_working_3-way'!AF31</f>
        <v>1.0442443120981819</v>
      </c>
      <c r="AM31" s="11">
        <f>'OddsRatio_working_3-way'!AA31+'OddsRatio_working_3-way'!AG31</f>
        <v>-0.61016610102589031</v>
      </c>
      <c r="AN31" s="11">
        <f>'OddsRatio_working_3-way'!AB31+'OddsRatio_working_3-way'!AH31</f>
        <v>-0.43407821107229172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1.0442443120981819</v>
      </c>
      <c r="AS31" s="11">
        <f>IF(('OddsRatio_working_3-way'!X31=0),IF(Q31&gt;0,-Q31^(1/3),(-Q31)^(1/3)),'OddsRatio_working_3-way'!AM31-'OddsRatio_working_3-way'!R31/3)</f>
        <v>-0.61016610102589031</v>
      </c>
      <c r="AT31" s="11">
        <f>IF(('OddsRatio_working_3-way'!X31=0),IF(Q31&gt;0,-Q31^(1/3),(-Q31)^(1/3)),'OddsRatio_working_3-way'!AN31-'OddsRatio_working_3-way'!R31/3)</f>
        <v>-0.43407821107229172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1.44</v>
      </c>
      <c r="B32" s="4">
        <f>IF('True_Odds_Calculator_3-way'!B33="","",'True_Odds_Calculator_3-way'!B33)</f>
        <v>4.5</v>
      </c>
      <c r="C32" s="4">
        <f>IF('True_Odds_Calculator_3-way'!C33="","",'True_Odds_Calculator_3-way'!C33)</f>
        <v>6</v>
      </c>
      <c r="D32" s="9">
        <f t="shared" si="13"/>
        <v>0.65908512358295768</v>
      </c>
      <c r="E32" s="9">
        <f t="shared" si="14"/>
        <v>0.1955215398245912</v>
      </c>
      <c r="F32" s="9">
        <f t="shared" si="15"/>
        <v>0.14539333659245118</v>
      </c>
      <c r="G32" s="9">
        <f t="shared" si="16"/>
        <v>1.1755788586145148</v>
      </c>
      <c r="H32" s="9">
        <f t="shared" si="17"/>
        <v>1.5172546977903865</v>
      </c>
      <c r="I32" s="9">
        <f t="shared" si="18"/>
        <v>5.114526005150803</v>
      </c>
      <c r="J32" s="9">
        <f t="shared" si="19"/>
        <v>6.8778942930725755</v>
      </c>
      <c r="K32" s="11">
        <f t="shared" si="20"/>
        <v>0.69444444444444442</v>
      </c>
      <c r="L32" s="11">
        <f t="shared" si="21"/>
        <v>0.22222222222222221</v>
      </c>
      <c r="M32" s="11">
        <f t="shared" si="22"/>
        <v>0.16666666666666666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-0.19804526748971196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0.22993827160493827</v>
      </c>
      <c r="Q32" s="11">
        <f>2*'OddsRatio_working_3-way'!K32*'OddsRatio_working_3-way'!L32*'OddsRatio_working_3-way'!M32</f>
        <v>5.1440329218106991E-2</v>
      </c>
      <c r="R32" s="11">
        <f t="shared" si="23"/>
        <v>0</v>
      </c>
      <c r="S32" s="11">
        <f t="shared" si="24"/>
        <v>-1.1610389610389609</v>
      </c>
      <c r="T32" s="11">
        <f t="shared" si="25"/>
        <v>-0.25974025974025966</v>
      </c>
      <c r="U32" s="11">
        <f>'OddsRatio_working_3-way'!S32-'OddsRatio_working_3-way'!R32^2/3</f>
        <v>-1.1610389610389609</v>
      </c>
      <c r="V32" s="11">
        <f>'OddsRatio_working_3-way'!S32*'OddsRatio_working_3-way'!R32/3-2*'OddsRatio_working_3-way'!R32^3/27-'OddsRatio_working_3-way'!T32</f>
        <v>0.25974025974025966</v>
      </c>
      <c r="W32" s="11">
        <f>'OddsRatio_working_3-way'!V32^2+4*'OddsRatio_working_3-way'!U32^3/27</f>
        <v>-0.16440075087671641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0.24076220291329678</v>
      </c>
      <c r="Y32" s="11">
        <f>IF('OddsRatio_working_3-way'!W32&gt;=0,IF('OddsRatio_working_3-way'!V32+SQRT('OddsRatio_working_3-way'!W32)&gt;0,0,PI()),ACOS('OddsRatio_working_3-way'!V32/(2*'OddsRatio_working_3-way'!X32)))</f>
        <v>1.0010571411329416</v>
      </c>
      <c r="Z32" s="11">
        <f>'OddsRatio_working_3-way'!X32^(1/3)*COS('OddsRatio_working_3-way'!Y32/3)</f>
        <v>0.58778942930725742</v>
      </c>
      <c r="AA32" s="11">
        <f>'OddsRatio_working_3-way'!X32^(1/3)*COS(('OddsRatio_working_3-way'!Y32+2*PI())/3)</f>
        <v>-0.47035272766444841</v>
      </c>
      <c r="AB32" s="11">
        <f>'OddsRatio_working_3-way'!X32^(1/3)*COS(('OddsRatio_working_3-way'!Y32+4*PI())/3)</f>
        <v>-0.117436701642809</v>
      </c>
      <c r="AC32" s="11">
        <f>'OddsRatio_working_3-way'!X32^(1/3)*SIN('OddsRatio_working_3-way'!Y32/3)</f>
        <v>0.20375616262492655</v>
      </c>
      <c r="AD32" s="11">
        <f>'OddsRatio_working_3-way'!X32^(1/3)*SIN(('OddsRatio_working_3-way'!Y32+2*PI())/3)</f>
        <v>0.40716249654357928</v>
      </c>
      <c r="AE32" s="11">
        <f>'OddsRatio_working_3-way'!X32^(1/3)*SIN(('OddsRatio_working_3-way'!Y32+4*PI())/3)</f>
        <v>-0.61091865916850574</v>
      </c>
      <c r="AF32" s="11">
        <f>-'OddsRatio_working_3-way'!U32/(3*'OddsRatio_working_3-way'!X32^(1/3))*COS(('OddsRatio_working_3-way'!Y32)/3)</f>
        <v>0.58778942930725742</v>
      </c>
      <c r="AG32" s="11">
        <f>-'OddsRatio_working_3-way'!U32/(3*'OddsRatio_working_3-way'!X32^(1/3))*COS(('OddsRatio_working_3-way'!Y32+2*PI())/3)</f>
        <v>-0.47035272766444841</v>
      </c>
      <c r="AH32" s="11">
        <f>-'OddsRatio_working_3-way'!U32/(3*'OddsRatio_working_3-way'!X32^(1/3))*COS(('OddsRatio_working_3-way'!Y32+4*PI())/3)</f>
        <v>-0.117436701642809</v>
      </c>
      <c r="AI32" s="11">
        <f>'OddsRatio_working_3-way'!U32/(3*'OddsRatio_working_3-way'!X32^(1/3))*SIN(('OddsRatio_working_3-way'!Y32)/3)</f>
        <v>-0.20375616262492655</v>
      </c>
      <c r="AJ32" s="11">
        <f>'OddsRatio_working_3-way'!U32/(3*'OddsRatio_working_3-way'!X32^(1/3))*SIN(('OddsRatio_working_3-way'!Y32+2*PI())/3)</f>
        <v>-0.40716249654357928</v>
      </c>
      <c r="AK32" s="11">
        <f>'OddsRatio_working_3-way'!U32/(3*'OddsRatio_working_3-way'!X32^(1/3))*SIN(('OddsRatio_working_3-way'!Y32+4*PI())/3)</f>
        <v>0.61091865916850574</v>
      </c>
      <c r="AL32" s="11">
        <f>'OddsRatio_working_3-way'!Z32+'OddsRatio_working_3-way'!AF32</f>
        <v>1.1755788586145148</v>
      </c>
      <c r="AM32" s="11">
        <f>'OddsRatio_working_3-way'!AA32+'OddsRatio_working_3-way'!AG32</f>
        <v>-0.94070545532889682</v>
      </c>
      <c r="AN32" s="11">
        <f>'OddsRatio_working_3-way'!AB32+'OddsRatio_working_3-way'!AH32</f>
        <v>-0.23487340328561801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1.1755788586145148</v>
      </c>
      <c r="AS32" s="11">
        <f>IF(('OddsRatio_working_3-way'!X32=0),IF(Q32&gt;0,-Q32^(1/3),(-Q32)^(1/3)),'OddsRatio_working_3-way'!AM32-'OddsRatio_working_3-way'!R32/3)</f>
        <v>-0.94070545532889682</v>
      </c>
      <c r="AT32" s="11">
        <f>IF(('OddsRatio_working_3-way'!X32=0),IF(Q32&gt;0,-Q32^(1/3),(-Q32)^(1/3)),'OddsRatio_working_3-way'!AN32-'OddsRatio_working_3-way'!R32/3)</f>
        <v>-0.23487340328561801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2.25</v>
      </c>
      <c r="B33" s="4">
        <f>IF('True_Odds_Calculator_3-way'!B34="","",'True_Odds_Calculator_3-way'!B34)</f>
        <v>3.42</v>
      </c>
      <c r="C33" s="4">
        <f>IF('True_Odds_Calculator_3-way'!C34="","",'True_Odds_Calculator_3-way'!C34)</f>
        <v>3.5</v>
      </c>
      <c r="D33" s="9">
        <f t="shared" si="13"/>
        <v>0.4359506510134204</v>
      </c>
      <c r="E33" s="9">
        <f t="shared" si="14"/>
        <v>0.285317318379046</v>
      </c>
      <c r="F33" s="9">
        <f t="shared" si="15"/>
        <v>0.27873203060753371</v>
      </c>
      <c r="G33" s="9">
        <f t="shared" si="16"/>
        <v>1.035070089103669</v>
      </c>
      <c r="H33" s="9">
        <f t="shared" si="17"/>
        <v>2.2938376113795864</v>
      </c>
      <c r="I33" s="9">
        <f t="shared" si="18"/>
        <v>3.5048696156308785</v>
      </c>
      <c r="J33" s="9">
        <f t="shared" si="19"/>
        <v>3.5876752227591724</v>
      </c>
      <c r="K33" s="11">
        <f t="shared" si="20"/>
        <v>0.44444444444444442</v>
      </c>
      <c r="L33" s="11">
        <f t="shared" si="21"/>
        <v>0.29239766081871343</v>
      </c>
      <c r="M33" s="11">
        <f t="shared" si="22"/>
        <v>0.2857142857142857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-0.28079457904019312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0.22909124663510627</v>
      </c>
      <c r="Q33" s="11">
        <f>2*'OddsRatio_working_3-way'!K33*'OddsRatio_working_3-way'!L33*'OddsRatio_working_3-way'!M33</f>
        <v>7.4259723382530396E-2</v>
      </c>
      <c r="R33" s="11">
        <f t="shared" si="23"/>
        <v>0</v>
      </c>
      <c r="S33" s="11">
        <f t="shared" si="24"/>
        <v>-0.81586776859504118</v>
      </c>
      <c r="T33" s="11">
        <f t="shared" si="25"/>
        <v>-0.26446280991735532</v>
      </c>
      <c r="U33" s="11">
        <f>'OddsRatio_working_3-way'!S33-'OddsRatio_working_3-way'!R33^2/3</f>
        <v>-0.81586776859504118</v>
      </c>
      <c r="V33" s="11">
        <f>'OddsRatio_working_3-way'!S33*'OddsRatio_working_3-way'!R33/3-2*'OddsRatio_working_3-way'!R33^3/27-'OddsRatio_working_3-way'!T33</f>
        <v>0.26446280991735532</v>
      </c>
      <c r="W33" s="11">
        <f>'OddsRatio_working_3-way'!V33^2+4*'OddsRatio_working_3-way'!U33^3/27</f>
        <v>-1.051488847849541E-2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0.14182336400244375</v>
      </c>
      <c r="Y33" s="11">
        <f>IF('OddsRatio_working_3-way'!W33&gt;=0,IF('OddsRatio_working_3-way'!V33+SQRT('OddsRatio_working_3-way'!W33)&gt;0,0,PI()),ACOS('OddsRatio_working_3-way'!V33/(2*'OddsRatio_working_3-way'!X33)))</f>
        <v>0.36989070514565014</v>
      </c>
      <c r="Z33" s="11">
        <f>'OddsRatio_working_3-way'!X33^(1/3)*COS('OddsRatio_working_3-way'!Y33/3)</f>
        <v>0.51753504455183452</v>
      </c>
      <c r="AA33" s="11">
        <f>'OddsRatio_working_3-way'!X33^(1/3)*COS(('OddsRatio_working_3-way'!Y33+2*PI())/3)</f>
        <v>-0.31431075223518634</v>
      </c>
      <c r="AB33" s="11">
        <f>'OddsRatio_working_3-way'!X33^(1/3)*COS(('OddsRatio_working_3-way'!Y33+4*PI())/3)</f>
        <v>-0.20322429231664832</v>
      </c>
      <c r="AC33" s="11">
        <f>'OddsRatio_working_3-way'!X33^(1/3)*SIN('OddsRatio_working_3-way'!Y33/3)</f>
        <v>6.4135797537290526E-2</v>
      </c>
      <c r="AD33" s="11">
        <f>'OddsRatio_working_3-way'!X33^(1/3)*SIN(('OddsRatio_working_3-way'!Y33+2*PI())/3)</f>
        <v>0.41613059716195466</v>
      </c>
      <c r="AE33" s="11">
        <f>'OddsRatio_working_3-way'!X33^(1/3)*SIN(('OddsRatio_working_3-way'!Y33+4*PI())/3)</f>
        <v>-0.4802663946992452</v>
      </c>
      <c r="AF33" s="11">
        <f>-'OddsRatio_working_3-way'!U33/(3*'OddsRatio_working_3-way'!X33^(1/3))*COS(('OddsRatio_working_3-way'!Y33)/3)</f>
        <v>0.51753504455183463</v>
      </c>
      <c r="AG33" s="11">
        <f>-'OddsRatio_working_3-way'!U33/(3*'OddsRatio_working_3-way'!X33^(1/3))*COS(('OddsRatio_working_3-way'!Y33+2*PI())/3)</f>
        <v>-0.3143107522351864</v>
      </c>
      <c r="AH33" s="11">
        <f>-'OddsRatio_working_3-way'!U33/(3*'OddsRatio_working_3-way'!X33^(1/3))*COS(('OddsRatio_working_3-way'!Y33+4*PI())/3)</f>
        <v>-0.20322429231664835</v>
      </c>
      <c r="AI33" s="11">
        <f>'OddsRatio_working_3-way'!U33/(3*'OddsRatio_working_3-way'!X33^(1/3))*SIN(('OddsRatio_working_3-way'!Y33)/3)</f>
        <v>-6.413579753729054E-2</v>
      </c>
      <c r="AJ33" s="11">
        <f>'OddsRatio_working_3-way'!U33/(3*'OddsRatio_working_3-way'!X33^(1/3))*SIN(('OddsRatio_working_3-way'!Y33+2*PI())/3)</f>
        <v>-0.41613059716195472</v>
      </c>
      <c r="AK33" s="11">
        <f>'OddsRatio_working_3-way'!U33/(3*'OddsRatio_working_3-way'!X33^(1/3))*SIN(('OddsRatio_working_3-way'!Y33+4*PI())/3)</f>
        <v>0.48026639469924531</v>
      </c>
      <c r="AL33" s="11">
        <f>'OddsRatio_working_3-way'!Z33+'OddsRatio_working_3-way'!AF33</f>
        <v>1.035070089103669</v>
      </c>
      <c r="AM33" s="11">
        <f>'OddsRatio_working_3-way'!AA33+'OddsRatio_working_3-way'!AG33</f>
        <v>-0.62862150447037268</v>
      </c>
      <c r="AN33" s="11">
        <f>'OddsRatio_working_3-way'!AB33+'OddsRatio_working_3-way'!AH33</f>
        <v>-0.40644858463329669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1.035070089103669</v>
      </c>
      <c r="AS33" s="11">
        <f>IF(('OddsRatio_working_3-way'!X33=0),IF(Q33&gt;0,-Q33^(1/3),(-Q33)^(1/3)),'OddsRatio_working_3-way'!AM33-'OddsRatio_working_3-way'!R33/3)</f>
        <v>-0.62862150447037268</v>
      </c>
      <c r="AT33" s="11">
        <f>IF(('OddsRatio_working_3-way'!X33=0),IF(Q33&gt;0,-Q33^(1/3),(-Q33)^(1/3)),'OddsRatio_working_3-way'!AN33-'OddsRatio_working_3-way'!R33/3)</f>
        <v>-0.40644858463329669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3.07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2.52</v>
      </c>
      <c r="D34" s="9">
        <f t="shared" si="13"/>
        <v>0.31852499784804167</v>
      </c>
      <c r="E34" s="9">
        <f t="shared" si="14"/>
        <v>0.29252318424625307</v>
      </c>
      <c r="F34" s="9">
        <f t="shared" si="15"/>
        <v>0.3889518179057056</v>
      </c>
      <c r="G34" s="9">
        <f t="shared" si="16"/>
        <v>1.0335608793946598</v>
      </c>
      <c r="H34" s="9">
        <f t="shared" si="17"/>
        <v>3.1394710203469454</v>
      </c>
      <c r="I34" s="9">
        <f t="shared" si="18"/>
        <v>3.418532457783503</v>
      </c>
      <c r="J34" s="9">
        <f t="shared" si="19"/>
        <v>2.5710125366798828</v>
      </c>
      <c r="K34" s="11">
        <f t="shared" si="20"/>
        <v>0.32573289902280134</v>
      </c>
      <c r="L34" s="11">
        <f t="shared" si="21"/>
        <v>0.29940119760479045</v>
      </c>
      <c r="M34" s="11">
        <f t="shared" si="22"/>
        <v>0.3968253968253968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-0.28493408715375224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0.22949292976014773</v>
      </c>
      <c r="Q34" s="11">
        <f>2*'OddsRatio_working_3-way'!K34*'OddsRatio_working_3-way'!L34*'OddsRatio_working_3-way'!M34</f>
        <v>7.7400650846592853E-2</v>
      </c>
      <c r="R34" s="11">
        <f t="shared" si="23"/>
        <v>0</v>
      </c>
      <c r="S34" s="11">
        <f t="shared" si="24"/>
        <v>-0.80542462312103746</v>
      </c>
      <c r="T34" s="11">
        <f t="shared" si="25"/>
        <v>-0.27164405501552708</v>
      </c>
      <c r="U34" s="11">
        <f>'OddsRatio_working_3-way'!S34-'OddsRatio_working_3-way'!R34^2/3</f>
        <v>-0.80542462312103746</v>
      </c>
      <c r="V34" s="11">
        <f>'OddsRatio_working_3-way'!S34*'OddsRatio_working_3-way'!R34/3-2*'OddsRatio_working_3-way'!R34^3/27-'OddsRatio_working_3-way'!T34</f>
        <v>0.27164405501552708</v>
      </c>
      <c r="W34" s="11">
        <f>'OddsRatio_working_3-way'!V34^2+4*'OddsRatio_working_3-way'!U34^3/27</f>
        <v>-3.6148495534875508E-3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0.13910907786586599</v>
      </c>
      <c r="Y34" s="11">
        <f>IF('OddsRatio_working_3-way'!W34&gt;=0,IF('OddsRatio_working_3-way'!V34+SQRT('OddsRatio_working_3-way'!W34)&gt;0,0,PI()),ACOS('OddsRatio_working_3-way'!V34/(2*'OddsRatio_working_3-way'!X34)))</f>
        <v>0.21782079693485801</v>
      </c>
      <c r="Z34" s="11">
        <f>'OddsRatio_working_3-way'!X34^(1/3)*COS('OddsRatio_working_3-way'!Y34/3)</f>
        <v>0.51678043969733001</v>
      </c>
      <c r="AA34" s="11">
        <f>'OddsRatio_working_3-way'!X34^(1/3)*COS(('OddsRatio_working_3-way'!Y34+2*PI())/3)</f>
        <v>-0.29094231102473433</v>
      </c>
      <c r="AB34" s="11">
        <f>'OddsRatio_working_3-way'!X34^(1/3)*COS(('OddsRatio_working_3-way'!Y34+4*PI())/3)</f>
        <v>-0.22583812867259573</v>
      </c>
      <c r="AC34" s="11">
        <f>'OddsRatio_working_3-way'!X34^(1/3)*SIN('OddsRatio_working_3-way'!Y34/3)</f>
        <v>3.7587917206377879E-2</v>
      </c>
      <c r="AD34" s="11">
        <f>'OddsRatio_working_3-way'!X34^(1/3)*SIN(('OddsRatio_working_3-way'!Y34+2*PI())/3)</f>
        <v>0.42875103035359102</v>
      </c>
      <c r="AE34" s="11">
        <f>'OddsRatio_working_3-way'!X34^(1/3)*SIN(('OddsRatio_working_3-way'!Y34+4*PI())/3)</f>
        <v>-0.4663389475599688</v>
      </c>
      <c r="AF34" s="11">
        <f>-'OddsRatio_working_3-way'!U34/(3*'OddsRatio_working_3-way'!X34^(1/3))*COS(('OddsRatio_working_3-way'!Y34)/3)</f>
        <v>0.5167804396973299</v>
      </c>
      <c r="AG34" s="11">
        <f>-'OddsRatio_working_3-way'!U34/(3*'OddsRatio_working_3-way'!X34^(1/3))*COS(('OddsRatio_working_3-way'!Y34+2*PI())/3)</f>
        <v>-0.29094231102473428</v>
      </c>
      <c r="AH34" s="11">
        <f>-'OddsRatio_working_3-way'!U34/(3*'OddsRatio_working_3-way'!X34^(1/3))*COS(('OddsRatio_working_3-way'!Y34+4*PI())/3)</f>
        <v>-0.22583812867259567</v>
      </c>
      <c r="AI34" s="11">
        <f>'OddsRatio_working_3-way'!U34/(3*'OddsRatio_working_3-way'!X34^(1/3))*SIN(('OddsRatio_working_3-way'!Y34)/3)</f>
        <v>-3.7587917206377872E-2</v>
      </c>
      <c r="AJ34" s="11">
        <f>'OddsRatio_working_3-way'!U34/(3*'OddsRatio_working_3-way'!X34^(1/3))*SIN(('OddsRatio_working_3-way'!Y34+2*PI())/3)</f>
        <v>-0.42875103035359097</v>
      </c>
      <c r="AK34" s="11">
        <f>'OddsRatio_working_3-way'!U34/(3*'OddsRatio_working_3-way'!X34^(1/3))*SIN(('OddsRatio_working_3-way'!Y34+4*PI())/3)</f>
        <v>0.46633894755996869</v>
      </c>
      <c r="AL34" s="11">
        <f>'OddsRatio_working_3-way'!Z34+'OddsRatio_working_3-way'!AF34</f>
        <v>1.0335608793946598</v>
      </c>
      <c r="AM34" s="11">
        <f>'OddsRatio_working_3-way'!AA34+'OddsRatio_working_3-way'!AG34</f>
        <v>-0.58188462204946867</v>
      </c>
      <c r="AN34" s="11">
        <f>'OddsRatio_working_3-way'!AB34+'OddsRatio_working_3-way'!AH34</f>
        <v>-0.4516762573451914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1.0335608793946598</v>
      </c>
      <c r="AS34" s="11">
        <f>IF(('OddsRatio_working_3-way'!X34=0),IF(Q34&gt;0,-Q34^(1/3),(-Q34)^(1/3)),'OddsRatio_working_3-way'!AM34-'OddsRatio_working_3-way'!R34/3)</f>
        <v>-0.58188462204946867</v>
      </c>
      <c r="AT34" s="11">
        <f>IF(('OddsRatio_working_3-way'!X34=0),IF(Q34&gt;0,-Q34^(1/3),(-Q34)^(1/3)),'OddsRatio_working_3-way'!AN34-'OddsRatio_working_3-way'!R34/3)</f>
        <v>-0.4516762573451914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1.36</v>
      </c>
      <c r="B35" s="4">
        <f>IF('True_Odds_Calculator_3-way'!B36="","",'True_Odds_Calculator_3-way'!B36)</f>
        <v>5.0999999999999996</v>
      </c>
      <c r="C35" s="4">
        <f>IF('True_Odds_Calculator_3-way'!C36="","",'True_Odds_Calculator_3-way'!C36)</f>
        <v>10.4</v>
      </c>
      <c r="D35" s="9">
        <f t="shared" si="13"/>
        <v>0.72284926393615923</v>
      </c>
      <c r="E35" s="9">
        <f t="shared" si="14"/>
        <v>0.18633554049459702</v>
      </c>
      <c r="F35" s="9">
        <f t="shared" si="15"/>
        <v>9.0815195569243667E-2</v>
      </c>
      <c r="G35" s="9">
        <f t="shared" si="16"/>
        <v>1.0650396896591201</v>
      </c>
      <c r="H35" s="9">
        <f t="shared" si="17"/>
        <v>1.3834142882772835</v>
      </c>
      <c r="I35" s="9">
        <f t="shared" si="18"/>
        <v>5.3666627276023915</v>
      </c>
      <c r="J35" s="9">
        <f t="shared" si="19"/>
        <v>11.011373082795732</v>
      </c>
      <c r="K35" s="11">
        <f t="shared" si="20"/>
        <v>0.73529411764705876</v>
      </c>
      <c r="L35" s="11">
        <f t="shared" si="21"/>
        <v>0.19607843137254904</v>
      </c>
      <c r="M35" s="11">
        <f t="shared" si="22"/>
        <v>9.6153846153846145E-2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-0.19234096353473529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0.192141336172478</v>
      </c>
      <c r="Q35" s="11">
        <f>2*'OddsRatio_working_3-way'!K35*'OddsRatio_working_3-way'!L35*'OddsRatio_working_3-way'!M35</f>
        <v>2.7726022535711117E-2</v>
      </c>
      <c r="R35" s="11">
        <f t="shared" si="23"/>
        <v>0</v>
      </c>
      <c r="S35" s="11">
        <f t="shared" si="24"/>
        <v>-0.99896211728074635</v>
      </c>
      <c r="T35" s="11">
        <f t="shared" si="25"/>
        <v>-0.14415037767398942</v>
      </c>
      <c r="U35" s="11">
        <f>'OddsRatio_working_3-way'!S35-'OddsRatio_working_3-way'!R35^2/3</f>
        <v>-0.99896211728074635</v>
      </c>
      <c r="V35" s="11">
        <f>'OddsRatio_working_3-way'!S35*'OddsRatio_working_3-way'!R35/3-2*'OddsRatio_working_3-way'!R35^3/27-'OddsRatio_working_3-way'!T35</f>
        <v>0.14415037767398942</v>
      </c>
      <c r="W35" s="11">
        <f>'OddsRatio_working_3-way'!V35^2+4*'OddsRatio_working_3-way'!U35^3/27</f>
        <v>-0.12690801414620148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0.19215055654990651</v>
      </c>
      <c r="Y35" s="11">
        <f>IF('OddsRatio_working_3-way'!W35&gt;=0,IF('OddsRatio_working_3-way'!V35+SQRT('OddsRatio_working_3-way'!W35)&gt;0,0,PI()),ACOS('OddsRatio_working_3-way'!V35/(2*'OddsRatio_working_3-way'!X35)))</f>
        <v>1.1862944004190177</v>
      </c>
      <c r="Z35" s="11">
        <f>'OddsRatio_working_3-way'!X35^(1/3)*COS('OddsRatio_working_3-way'!Y35/3)</f>
        <v>0.53251984482955994</v>
      </c>
      <c r="AA35" s="11">
        <f>'OddsRatio_working_3-way'!X35^(1/3)*COS(('OddsRatio_working_3-way'!Y35+2*PI())/3)</f>
        <v>-0.45876314438057619</v>
      </c>
      <c r="AB35" s="11">
        <f>'OddsRatio_working_3-way'!X35^(1/3)*COS(('OddsRatio_working_3-way'!Y35+4*PI())/3)</f>
        <v>-7.3756700448983678E-2</v>
      </c>
      <c r="AC35" s="11">
        <f>'OddsRatio_working_3-way'!X35^(1/3)*SIN('OddsRatio_working_3-way'!Y35/3)</f>
        <v>0.22228357404364552</v>
      </c>
      <c r="AD35" s="11">
        <f>'OddsRatio_working_3-way'!X35^(1/3)*SIN(('OddsRatio_working_3-way'!Y35+2*PI())/3)</f>
        <v>0.35003392661992355</v>
      </c>
      <c r="AE35" s="11">
        <f>'OddsRatio_working_3-way'!X35^(1/3)*SIN(('OddsRatio_working_3-way'!Y35+4*PI())/3)</f>
        <v>-0.57231750066356901</v>
      </c>
      <c r="AF35" s="11">
        <f>-'OddsRatio_working_3-way'!U35/(3*'OddsRatio_working_3-way'!X35^(1/3))*COS(('OddsRatio_working_3-way'!Y35)/3)</f>
        <v>0.53251984482956005</v>
      </c>
      <c r="AG35" s="11">
        <f>-'OddsRatio_working_3-way'!U35/(3*'OddsRatio_working_3-way'!X35^(1/3))*COS(('OddsRatio_working_3-way'!Y35+2*PI())/3)</f>
        <v>-0.45876314438057625</v>
      </c>
      <c r="AH35" s="11">
        <f>-'OddsRatio_working_3-way'!U35/(3*'OddsRatio_working_3-way'!X35^(1/3))*COS(('OddsRatio_working_3-way'!Y35+4*PI())/3)</f>
        <v>-7.3756700448983692E-2</v>
      </c>
      <c r="AI35" s="11">
        <f>'OddsRatio_working_3-way'!U35/(3*'OddsRatio_working_3-way'!X35^(1/3))*SIN(('OddsRatio_working_3-way'!Y35)/3)</f>
        <v>-0.22228357404364554</v>
      </c>
      <c r="AJ35" s="11">
        <f>'OddsRatio_working_3-way'!U35/(3*'OddsRatio_working_3-way'!X35^(1/3))*SIN(('OddsRatio_working_3-way'!Y35+2*PI())/3)</f>
        <v>-0.35003392661992366</v>
      </c>
      <c r="AK35" s="11">
        <f>'OddsRatio_working_3-way'!U35/(3*'OddsRatio_working_3-way'!X35^(1/3))*SIN(('OddsRatio_working_3-way'!Y35+4*PI())/3)</f>
        <v>0.57231750066356912</v>
      </c>
      <c r="AL35" s="11">
        <f>'OddsRatio_working_3-way'!Z35+'OddsRatio_working_3-way'!AF35</f>
        <v>1.0650396896591201</v>
      </c>
      <c r="AM35" s="11">
        <f>'OddsRatio_working_3-way'!AA35+'OddsRatio_working_3-way'!AG35</f>
        <v>-0.91752628876115239</v>
      </c>
      <c r="AN35" s="11">
        <f>'OddsRatio_working_3-way'!AB35+'OddsRatio_working_3-way'!AH35</f>
        <v>-0.14751340089796738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1.0650396896591201</v>
      </c>
      <c r="AS35" s="11">
        <f>IF(('OddsRatio_working_3-way'!X35=0),IF(Q35&gt;0,-Q35^(1/3),(-Q35)^(1/3)),'OddsRatio_working_3-way'!AM35-'OddsRatio_working_3-way'!R35/3)</f>
        <v>-0.91752628876115239</v>
      </c>
      <c r="AT35" s="11">
        <f>IF(('OddsRatio_working_3-way'!X35=0),IF(Q35&gt;0,-Q35^(1/3),(-Q35)^(1/3)),'OddsRatio_working_3-way'!AN35-'OddsRatio_working_3-way'!R35/3)</f>
        <v>-0.14751340089796738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</v>
      </c>
      <c r="B36" s="4">
        <f>IF('True_Odds_Calculator_3-way'!B37="","",'True_Odds_Calculator_3-way'!B37)</f>
        <v>3.95</v>
      </c>
      <c r="C36" s="4">
        <f>IF('True_Odds_Calculator_3-way'!C37="","",'True_Odds_Calculator_3-way'!C37)</f>
        <v>5.45</v>
      </c>
      <c r="D36" s="9">
        <f t="shared" si="13"/>
        <v>0.57776734602314972</v>
      </c>
      <c r="E36" s="9">
        <f t="shared" si="14"/>
        <v>0.24510993280677817</v>
      </c>
      <c r="F36" s="9">
        <f t="shared" si="15"/>
        <v>0.17712272117007208</v>
      </c>
      <c r="G36" s="9">
        <f t="shared" si="16"/>
        <v>1.0440006861465068</v>
      </c>
      <c r="H36" s="9">
        <f t="shared" si="17"/>
        <v>1.730800480302555</v>
      </c>
      <c r="I36" s="9">
        <f t="shared" si="18"/>
        <v>4.0798020241321957</v>
      </c>
      <c r="J36" s="9">
        <f t="shared" si="19"/>
        <v>5.6458030533519556</v>
      </c>
      <c r="K36" s="11">
        <f t="shared" si="20"/>
        <v>0.58823529411764708</v>
      </c>
      <c r="L36" s="11">
        <f t="shared" si="21"/>
        <v>0.25316455696202528</v>
      </c>
      <c r="M36" s="11">
        <f t="shared" si="22"/>
        <v>0.18348623853211007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-0.25109470103219556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0.22133112913031894</v>
      </c>
      <c r="Q36" s="11">
        <f>2*'OddsRatio_working_3-way'!K36*'OddsRatio_working_3-way'!L36*'OddsRatio_working_3-way'!M36</f>
        <v>5.4649661513658992E-2</v>
      </c>
      <c r="R36" s="11">
        <f t="shared" si="23"/>
        <v>0</v>
      </c>
      <c r="S36" s="11">
        <f t="shared" si="24"/>
        <v>-0.88146475501265031</v>
      </c>
      <c r="T36" s="11">
        <f t="shared" si="25"/>
        <v>-0.21764561852164205</v>
      </c>
      <c r="U36" s="11">
        <f>'OddsRatio_working_3-way'!S36-'OddsRatio_working_3-way'!R36^2/3</f>
        <v>-0.88146475501265031</v>
      </c>
      <c r="V36" s="11">
        <f>'OddsRatio_working_3-way'!S36*'OddsRatio_working_3-way'!R36/3-2*'OddsRatio_working_3-way'!R36^3/27-'OddsRatio_working_3-way'!T36</f>
        <v>0.21764561852164205</v>
      </c>
      <c r="W36" s="11">
        <f>'OddsRatio_working_3-way'!V36^2+4*'OddsRatio_working_3-way'!U36^3/27</f>
        <v>-5.4094175275689493E-2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0.15926690690265635</v>
      </c>
      <c r="Y36" s="11">
        <f>IF('OddsRatio_working_3-way'!W36&gt;=0,IF('OddsRatio_working_3-way'!V36+SQRT('OddsRatio_working_3-way'!W36)&gt;0,0,PI()),ACOS('OddsRatio_working_3-way'!V36/(2*'OddsRatio_working_3-way'!X36)))</f>
        <v>0.81856020377948202</v>
      </c>
      <c r="Z36" s="11">
        <f>'OddsRatio_working_3-way'!X36^(1/3)*COS('OddsRatio_working_3-way'!Y36/3)</f>
        <v>0.52200034307325338</v>
      </c>
      <c r="AA36" s="11">
        <f>'OddsRatio_working_3-way'!X36^(1/3)*COS(('OddsRatio_working_3-way'!Y36+2*PI())/3)</f>
        <v>-0.38750282023109833</v>
      </c>
      <c r="AB36" s="11">
        <f>'OddsRatio_working_3-way'!X36^(1/3)*COS(('OddsRatio_working_3-way'!Y36+4*PI())/3)</f>
        <v>-0.13449752284215513</v>
      </c>
      <c r="AC36" s="11">
        <f>'OddsRatio_working_3-way'!X36^(1/3)*SIN('OddsRatio_working_3-way'!Y36/3)</f>
        <v>0.14607267655390774</v>
      </c>
      <c r="AD36" s="11">
        <f>'OddsRatio_working_3-way'!X36^(1/3)*SIN(('OddsRatio_working_3-way'!Y36+2*PI())/3)</f>
        <v>0.37902921960867592</v>
      </c>
      <c r="AE36" s="11">
        <f>'OddsRatio_working_3-way'!X36^(1/3)*SIN(('OddsRatio_working_3-way'!Y36+4*PI())/3)</f>
        <v>-0.52510189616258363</v>
      </c>
      <c r="AF36" s="11">
        <f>-'OddsRatio_working_3-way'!U36/(3*'OddsRatio_working_3-way'!X36^(1/3))*COS(('OddsRatio_working_3-way'!Y36)/3)</f>
        <v>0.52200034307325338</v>
      </c>
      <c r="AG36" s="11">
        <f>-'OddsRatio_working_3-way'!U36/(3*'OddsRatio_working_3-way'!X36^(1/3))*COS(('OddsRatio_working_3-way'!Y36+2*PI())/3)</f>
        <v>-0.38750282023109833</v>
      </c>
      <c r="AH36" s="11">
        <f>-'OddsRatio_working_3-way'!U36/(3*'OddsRatio_working_3-way'!X36^(1/3))*COS(('OddsRatio_working_3-way'!Y36+4*PI())/3)</f>
        <v>-0.13449752284215513</v>
      </c>
      <c r="AI36" s="11">
        <f>'OddsRatio_working_3-way'!U36/(3*'OddsRatio_working_3-way'!X36^(1/3))*SIN(('OddsRatio_working_3-way'!Y36)/3)</f>
        <v>-0.14607267655390774</v>
      </c>
      <c r="AJ36" s="11">
        <f>'OddsRatio_working_3-way'!U36/(3*'OddsRatio_working_3-way'!X36^(1/3))*SIN(('OddsRatio_working_3-way'!Y36+2*PI())/3)</f>
        <v>-0.37902921960867592</v>
      </c>
      <c r="AK36" s="11">
        <f>'OddsRatio_working_3-way'!U36/(3*'OddsRatio_working_3-way'!X36^(1/3))*SIN(('OddsRatio_working_3-way'!Y36+4*PI())/3)</f>
        <v>0.52510189616258363</v>
      </c>
      <c r="AL36" s="11">
        <f>'OddsRatio_working_3-way'!Z36+'OddsRatio_working_3-way'!AF36</f>
        <v>1.0440006861465068</v>
      </c>
      <c r="AM36" s="11">
        <f>'OddsRatio_working_3-way'!AA36+'OddsRatio_working_3-way'!AG36</f>
        <v>-0.77500564046219667</v>
      </c>
      <c r="AN36" s="11">
        <f>'OddsRatio_working_3-way'!AB36+'OddsRatio_working_3-way'!AH36</f>
        <v>-0.26899504568431026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1.0440006861465068</v>
      </c>
      <c r="AS36" s="11">
        <f>IF(('OddsRatio_working_3-way'!X36=0),IF(Q36&gt;0,-Q36^(1/3),(-Q36)^(1/3)),'OddsRatio_working_3-way'!AM36-'OddsRatio_working_3-way'!R36/3)</f>
        <v>-0.77500564046219667</v>
      </c>
      <c r="AT36" s="11">
        <f>IF(('OddsRatio_working_3-way'!X36=0),IF(Q36&gt;0,-Q36^(1/3),(-Q36)^(1/3)),'OddsRatio_working_3-way'!AN36-'OddsRatio_working_3-way'!R36/3)</f>
        <v>-0.26899504568431026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2.81</v>
      </c>
      <c r="B37" s="4">
        <f>IF('True_Odds_Calculator_3-way'!B38="","",'True_Odds_Calculator_3-way'!B38)</f>
        <v>3.55</v>
      </c>
      <c r="C37" s="4">
        <f>IF('True_Odds_Calculator_3-way'!C38="","",'True_Odds_Calculator_3-way'!C38)</f>
        <v>2.61</v>
      </c>
      <c r="D37" s="9">
        <f t="shared" si="13"/>
        <v>0.34876354222643074</v>
      </c>
      <c r="E37" s="9">
        <f t="shared" si="14"/>
        <v>0.27542994276927957</v>
      </c>
      <c r="F37" s="9">
        <f t="shared" si="15"/>
        <v>0.37580651500428963</v>
      </c>
      <c r="G37" s="9">
        <f t="shared" si="16"/>
        <v>1.0316420851913559</v>
      </c>
      <c r="H37" s="9">
        <f t="shared" si="17"/>
        <v>2.8672721741963541</v>
      </c>
      <c r="I37" s="9">
        <f t="shared" si="18"/>
        <v>3.6306873172379581</v>
      </c>
      <c r="J37" s="9">
        <f t="shared" si="19"/>
        <v>2.660943757158083</v>
      </c>
      <c r="K37" s="11">
        <f t="shared" si="20"/>
        <v>0.35587188612099646</v>
      </c>
      <c r="L37" s="11">
        <f t="shared" si="21"/>
        <v>0.28169014084507044</v>
      </c>
      <c r="M37" s="11">
        <f t="shared" si="22"/>
        <v>0.38314176245210729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-0.2854101744676758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0.22929741084046718</v>
      </c>
      <c r="Q37" s="11">
        <f>2*'OddsRatio_working_3-way'!K37*'OddsRatio_working_3-way'!L37*'OddsRatio_working_3-way'!M37</f>
        <v>7.6816553045382652E-2</v>
      </c>
      <c r="R37" s="11">
        <f t="shared" si="23"/>
        <v>0</v>
      </c>
      <c r="S37" s="11">
        <f t="shared" si="24"/>
        <v>-0.80339606416671849</v>
      </c>
      <c r="T37" s="11">
        <f t="shared" si="25"/>
        <v>-0.2691444101061034</v>
      </c>
      <c r="U37" s="11">
        <f>'OddsRatio_working_3-way'!S37-'OddsRatio_working_3-way'!R37^2/3</f>
        <v>-0.80339606416671849</v>
      </c>
      <c r="V37" s="11">
        <f>'OddsRatio_working_3-way'!S37*'OddsRatio_working_3-way'!R37/3-2*'OddsRatio_working_3-way'!R37^3/27-'OddsRatio_working_3-way'!T37</f>
        <v>0.2691444101061034</v>
      </c>
      <c r="W37" s="11">
        <f>'OddsRatio_working_3-way'!V37^2+4*'OddsRatio_working_3-way'!U37^3/27</f>
        <v>-4.383236460065984E-3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0.13858386445707557</v>
      </c>
      <c r="Y37" s="11">
        <f>IF('OddsRatio_working_3-way'!W37&gt;=0,IF('OddsRatio_working_3-way'!V37+SQRT('OddsRatio_working_3-way'!W37)&gt;0,0,PI()),ACOS('OddsRatio_working_3-way'!V37/(2*'OddsRatio_working_3-way'!X37)))</f>
        <v>0.24119813270250923</v>
      </c>
      <c r="Z37" s="11">
        <f>'OddsRatio_working_3-way'!X37^(1/3)*COS('OddsRatio_working_3-way'!Y37/3)</f>
        <v>0.51582104259567796</v>
      </c>
      <c r="AA37" s="11">
        <f>'OddsRatio_working_3-way'!X37^(1/3)*COS(('OddsRatio_working_3-way'!Y37+2*PI())/3)</f>
        <v>-0.2939036463818121</v>
      </c>
      <c r="AB37" s="11">
        <f>'OddsRatio_working_3-way'!X37^(1/3)*COS(('OddsRatio_working_3-way'!Y37+4*PI())/3)</f>
        <v>-0.22191739621386591</v>
      </c>
      <c r="AC37" s="11">
        <f>'OddsRatio_working_3-way'!X37^(1/3)*SIN('OddsRatio_working_3-way'!Y37/3)</f>
        <v>4.1561280912415517E-2</v>
      </c>
      <c r="AD37" s="11">
        <f>'OddsRatio_working_3-way'!X37^(1/3)*SIN(('OddsRatio_working_3-way'!Y37+2*PI())/3)</f>
        <v>0.42593348623822436</v>
      </c>
      <c r="AE37" s="11">
        <f>'OddsRatio_working_3-way'!X37^(1/3)*SIN(('OddsRatio_working_3-way'!Y37+4*PI())/3)</f>
        <v>-0.46749476715063981</v>
      </c>
      <c r="AF37" s="11">
        <f>-'OddsRatio_working_3-way'!U37/(3*'OddsRatio_working_3-way'!X37^(1/3))*COS(('OddsRatio_working_3-way'!Y37)/3)</f>
        <v>0.51582104259567785</v>
      </c>
      <c r="AG37" s="11">
        <f>-'OddsRatio_working_3-way'!U37/(3*'OddsRatio_working_3-way'!X37^(1/3))*COS(('OddsRatio_working_3-way'!Y37+2*PI())/3)</f>
        <v>-0.29390364638181204</v>
      </c>
      <c r="AH37" s="11">
        <f>-'OddsRatio_working_3-way'!U37/(3*'OddsRatio_working_3-way'!X37^(1/3))*COS(('OddsRatio_working_3-way'!Y37+4*PI())/3)</f>
        <v>-0.22191739621386586</v>
      </c>
      <c r="AI37" s="11">
        <f>'OddsRatio_working_3-way'!U37/(3*'OddsRatio_working_3-way'!X37^(1/3))*SIN(('OddsRatio_working_3-way'!Y37)/3)</f>
        <v>-4.156128091241551E-2</v>
      </c>
      <c r="AJ37" s="11">
        <f>'OddsRatio_working_3-way'!U37/(3*'OddsRatio_working_3-way'!X37^(1/3))*SIN(('OddsRatio_working_3-way'!Y37+2*PI())/3)</f>
        <v>-0.42593348623822425</v>
      </c>
      <c r="AK37" s="11">
        <f>'OddsRatio_working_3-way'!U37/(3*'OddsRatio_working_3-way'!X37^(1/3))*SIN(('OddsRatio_working_3-way'!Y37+4*PI())/3)</f>
        <v>0.4674947671506397</v>
      </c>
      <c r="AL37" s="11">
        <f>'OddsRatio_working_3-way'!Z37+'OddsRatio_working_3-way'!AF37</f>
        <v>1.0316420851913559</v>
      </c>
      <c r="AM37" s="11">
        <f>'OddsRatio_working_3-way'!AA37+'OddsRatio_working_3-way'!AG37</f>
        <v>-0.5878072927636242</v>
      </c>
      <c r="AN37" s="11">
        <f>'OddsRatio_working_3-way'!AB37+'OddsRatio_working_3-way'!AH37</f>
        <v>-0.44383479242773177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1.0316420851913559</v>
      </c>
      <c r="AS37" s="11">
        <f>IF(('OddsRatio_working_3-way'!X37=0),IF(Q37&gt;0,-Q37^(1/3),(-Q37)^(1/3)),'OddsRatio_working_3-way'!AM37-'OddsRatio_working_3-way'!R37/3)</f>
        <v>-0.5878072927636242</v>
      </c>
      <c r="AT37" s="11">
        <f>IF(('OddsRatio_working_3-way'!X37=0),IF(Q37&gt;0,-Q37^(1/3),(-Q37)^(1/3)),'OddsRatio_working_3-way'!AN37-'OddsRatio_working_3-way'!R37/3)</f>
        <v>-0.44383479242773177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1.46</v>
      </c>
      <c r="B38" s="4">
        <f>IF('True_Odds_Calculator_3-way'!B39="","",'True_Odds_Calculator_3-way'!B39)</f>
        <v>5.1100000000000003</v>
      </c>
      <c r="C38" s="4">
        <f>IF('True_Odds_Calculator_3-way'!C39="","",'True_Odds_Calculator_3-way'!C39)</f>
        <v>6.95</v>
      </c>
      <c r="D38" s="9">
        <f t="shared" si="13"/>
        <v>0.67412260512260702</v>
      </c>
      <c r="E38" s="9">
        <f t="shared" si="14"/>
        <v>0.18799959379947517</v>
      </c>
      <c r="F38" s="9">
        <f t="shared" si="15"/>
        <v>0.13787780107791789</v>
      </c>
      <c r="G38" s="9">
        <f t="shared" si="16"/>
        <v>1.0508906153203887</v>
      </c>
      <c r="H38" s="9">
        <f t="shared" si="17"/>
        <v>1.4834096830473791</v>
      </c>
      <c r="I38" s="9">
        <f t="shared" si="18"/>
        <v>5.3191604289667973</v>
      </c>
      <c r="J38" s="9">
        <f t="shared" si="19"/>
        <v>7.2527991611563145</v>
      </c>
      <c r="K38" s="11">
        <f t="shared" si="20"/>
        <v>0.68493150684931503</v>
      </c>
      <c r="L38" s="11">
        <f t="shared" si="21"/>
        <v>0.19569471624266144</v>
      </c>
      <c r="M38" s="11">
        <f t="shared" si="22"/>
        <v>0.14388489208633093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-0.21694920288201813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0.20288838226794109</v>
      </c>
      <c r="Q38" s="11">
        <f>2*'OddsRatio_working_3-way'!K38*'OddsRatio_working_3-way'!L38*'OddsRatio_working_3-way'!M38</f>
        <v>3.8571935792384236E-2</v>
      </c>
      <c r="R38" s="11">
        <f t="shared" si="23"/>
        <v>0</v>
      </c>
      <c r="S38" s="11">
        <f t="shared" si="24"/>
        <v>-0.9351884200204984</v>
      </c>
      <c r="T38" s="11">
        <f t="shared" si="25"/>
        <v>-0.17779247528906814</v>
      </c>
      <c r="U38" s="11">
        <f>'OddsRatio_working_3-way'!S38-'OddsRatio_working_3-way'!R38^2/3</f>
        <v>-0.9351884200204984</v>
      </c>
      <c r="V38" s="11">
        <f>'OddsRatio_working_3-way'!S38*'OddsRatio_working_3-way'!R38/3-2*'OddsRatio_working_3-way'!R38^3/27-'OddsRatio_working_3-way'!T38</f>
        <v>0.17779247528906814</v>
      </c>
      <c r="W38" s="11">
        <f>'OddsRatio_working_3-way'!V38^2+4*'OddsRatio_working_3-way'!U38^3/27</f>
        <v>-8.9559411888712331E-2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0.17404710293346326</v>
      </c>
      <c r="Y38" s="11">
        <f>IF('OddsRatio_working_3-way'!W38&gt;=0,IF('OddsRatio_working_3-way'!V38+SQRT('OddsRatio_working_3-way'!W38)&gt;0,0,PI()),ACOS('OddsRatio_working_3-way'!V38/(2*'OddsRatio_working_3-way'!X38)))</f>
        <v>1.0347281684290901</v>
      </c>
      <c r="Z38" s="11">
        <f>'OddsRatio_working_3-way'!X38^(1/3)*COS('OddsRatio_working_3-way'!Y38/3)</f>
        <v>0.52544530766019437</v>
      </c>
      <c r="AA38" s="11">
        <f>'OddsRatio_working_3-way'!X38^(1/3)*COS(('OddsRatio_working_3-way'!Y38+2*PI())/3)</f>
        <v>-0.42620820823334521</v>
      </c>
      <c r="AB38" s="11">
        <f>'OddsRatio_working_3-way'!X38^(1/3)*COS(('OddsRatio_working_3-way'!Y38+4*PI())/3)</f>
        <v>-9.9237099426849273E-2</v>
      </c>
      <c r="AC38" s="11">
        <f>'OddsRatio_working_3-way'!X38^(1/3)*SIN('OddsRatio_working_3-way'!Y38/3)</f>
        <v>0.18877685768666094</v>
      </c>
      <c r="AD38" s="11">
        <f>'OddsRatio_working_3-way'!X38^(1/3)*SIN(('OddsRatio_working_3-way'!Y38+2*PI())/3)</f>
        <v>0.3606605558897279</v>
      </c>
      <c r="AE38" s="11">
        <f>'OddsRatio_working_3-way'!X38^(1/3)*SIN(('OddsRatio_working_3-way'!Y38+4*PI())/3)</f>
        <v>-0.54943741357638876</v>
      </c>
      <c r="AF38" s="11">
        <f>-'OddsRatio_working_3-way'!U38/(3*'OddsRatio_working_3-way'!X38^(1/3))*COS(('OddsRatio_working_3-way'!Y38)/3)</f>
        <v>0.52544530766019448</v>
      </c>
      <c r="AG38" s="11">
        <f>-'OddsRatio_working_3-way'!U38/(3*'OddsRatio_working_3-way'!X38^(1/3))*COS(('OddsRatio_working_3-way'!Y38+2*PI())/3)</f>
        <v>-0.42620820823334532</v>
      </c>
      <c r="AH38" s="11">
        <f>-'OddsRatio_working_3-way'!U38/(3*'OddsRatio_working_3-way'!X38^(1/3))*COS(('OddsRatio_working_3-way'!Y38+4*PI())/3)</f>
        <v>-9.9237099426849301E-2</v>
      </c>
      <c r="AI38" s="11">
        <f>'OddsRatio_working_3-way'!U38/(3*'OddsRatio_working_3-way'!X38^(1/3))*SIN(('OddsRatio_working_3-way'!Y38)/3)</f>
        <v>-0.188776857686661</v>
      </c>
      <c r="AJ38" s="11">
        <f>'OddsRatio_working_3-way'!U38/(3*'OddsRatio_working_3-way'!X38^(1/3))*SIN(('OddsRatio_working_3-way'!Y38+2*PI())/3)</f>
        <v>-0.36066055588972801</v>
      </c>
      <c r="AK38" s="11">
        <f>'OddsRatio_working_3-way'!U38/(3*'OddsRatio_working_3-way'!X38^(1/3))*SIN(('OddsRatio_working_3-way'!Y38+4*PI())/3)</f>
        <v>0.54943741357638887</v>
      </c>
      <c r="AL38" s="11">
        <f>'OddsRatio_working_3-way'!Z38+'OddsRatio_working_3-way'!AF38</f>
        <v>1.0508906153203887</v>
      </c>
      <c r="AM38" s="11">
        <f>'OddsRatio_working_3-way'!AA38+'OddsRatio_working_3-way'!AG38</f>
        <v>-0.85241641646669053</v>
      </c>
      <c r="AN38" s="11">
        <f>'OddsRatio_working_3-way'!AB38+'OddsRatio_working_3-way'!AH38</f>
        <v>-0.19847419885369857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1.0508906153203887</v>
      </c>
      <c r="AS38" s="11">
        <f>IF(('OddsRatio_working_3-way'!X38=0),IF(Q38&gt;0,-Q38^(1/3),(-Q38)^(1/3)),'OddsRatio_working_3-way'!AM38-'OddsRatio_working_3-way'!R38/3)</f>
        <v>-0.85241641646669053</v>
      </c>
      <c r="AT38" s="11">
        <f>IF(('OddsRatio_working_3-way'!X38=0),IF(Q38&gt;0,-Q38^(1/3),(-Q38)^(1/3)),'OddsRatio_working_3-way'!AN38-'OddsRatio_working_3-way'!R38/3)</f>
        <v>-0.19847419885369857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2.81</v>
      </c>
      <c r="B39" s="4">
        <f>IF('True_Odds_Calculator_3-way'!B40="","",'True_Odds_Calculator_3-way'!B40)</f>
        <v>3.71</v>
      </c>
      <c r="C39" s="4">
        <f>IF('True_Odds_Calculator_3-way'!C40="","",'True_Odds_Calculator_3-way'!C40)</f>
        <v>2.48</v>
      </c>
      <c r="D39" s="9">
        <f t="shared" si="13"/>
        <v>0.34602221388526533</v>
      </c>
      <c r="E39" s="9">
        <f t="shared" si="14"/>
        <v>0.2611129106275929</v>
      </c>
      <c r="F39" s="9">
        <f t="shared" si="15"/>
        <v>0.39286487548714166</v>
      </c>
      <c r="G39" s="9">
        <f t="shared" si="16"/>
        <v>1.0441921919667456</v>
      </c>
      <c r="H39" s="9">
        <f t="shared" si="17"/>
        <v>2.8899878674598094</v>
      </c>
      <c r="I39" s="9">
        <f t="shared" si="18"/>
        <v>3.8297608402298811</v>
      </c>
      <c r="J39" s="9">
        <f t="shared" si="19"/>
        <v>2.5454044441107837</v>
      </c>
      <c r="K39" s="11">
        <f t="shared" si="20"/>
        <v>0.35587188612099646</v>
      </c>
      <c r="L39" s="11">
        <f t="shared" si="21"/>
        <v>0.26954177897574122</v>
      </c>
      <c r="M39" s="11">
        <f t="shared" si="22"/>
        <v>0.40322580645161293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-0.28078743578231313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0.23207018049799788</v>
      </c>
      <c r="Q39" s="11">
        <f>2*'OddsRatio_working_3-way'!K39*'OddsRatio_working_3-way'!L39*'OddsRatio_working_3-way'!M39</f>
        <v>7.7356726832665951E-2</v>
      </c>
      <c r="R39" s="11">
        <f t="shared" si="23"/>
        <v>0</v>
      </c>
      <c r="S39" s="11">
        <f t="shared" si="24"/>
        <v>-0.82649773787569181</v>
      </c>
      <c r="T39" s="11">
        <f t="shared" si="25"/>
        <v>-0.2754992459585639</v>
      </c>
      <c r="U39" s="11">
        <f>'OddsRatio_working_3-way'!S39-'OddsRatio_working_3-way'!R39^2/3</f>
        <v>-0.82649773787569181</v>
      </c>
      <c r="V39" s="11">
        <f>'OddsRatio_working_3-way'!S39*'OddsRatio_working_3-way'!R39/3-2*'OddsRatio_working_3-way'!R39^3/27-'OddsRatio_working_3-way'!T39</f>
        <v>0.2754992459585639</v>
      </c>
      <c r="W39" s="11">
        <f>'OddsRatio_working_3-way'!V39^2+4*'OddsRatio_working_3-way'!U39^3/27</f>
        <v>-7.7415541949403532E-3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0.14460410498899887</v>
      </c>
      <c r="Y39" s="11">
        <f>IF('OddsRatio_working_3-way'!W39&gt;=0,IF('OddsRatio_working_3-way'!V39+SQRT('OddsRatio_working_3-way'!W39)&gt;0,0,PI()),ACOS('OddsRatio_working_3-way'!V39/(2*'OddsRatio_working_3-way'!X39)))</f>
        <v>0.30913105697262666</v>
      </c>
      <c r="Z39" s="11">
        <f>'OddsRatio_working_3-way'!X39^(1/3)*COS('OddsRatio_working_3-way'!Y39/3)</f>
        <v>0.52209609598337281</v>
      </c>
      <c r="AA39" s="11">
        <f>'OddsRatio_working_3-way'!X39^(1/3)*COS(('OddsRatio_working_3-way'!Y39+2*PI())/3)</f>
        <v>-0.30780469872838384</v>
      </c>
      <c r="AB39" s="11">
        <f>'OddsRatio_working_3-way'!X39^(1/3)*COS(('OddsRatio_working_3-way'!Y39+4*PI())/3)</f>
        <v>-0.21429139725498883</v>
      </c>
      <c r="AC39" s="11">
        <f>'OddsRatio_working_3-way'!X39^(1/3)*SIN('OddsRatio_working_3-way'!Y39/3)</f>
        <v>5.3989929778475242E-2</v>
      </c>
      <c r="AD39" s="11">
        <f>'OddsRatio_working_3-way'!X39^(1/3)*SIN(('OddsRatio_working_3-way'!Y39+2*PI())/3)</f>
        <v>0.42515351744904184</v>
      </c>
      <c r="AE39" s="11">
        <f>'OddsRatio_working_3-way'!X39^(1/3)*SIN(('OddsRatio_working_3-way'!Y39+4*PI())/3)</f>
        <v>-0.47914344722751706</v>
      </c>
      <c r="AF39" s="11">
        <f>-'OddsRatio_working_3-way'!U39/(3*'OddsRatio_working_3-way'!X39^(1/3))*COS(('OddsRatio_working_3-way'!Y39)/3)</f>
        <v>0.52209609598337281</v>
      </c>
      <c r="AG39" s="11">
        <f>-'OddsRatio_working_3-way'!U39/(3*'OddsRatio_working_3-way'!X39^(1/3))*COS(('OddsRatio_working_3-way'!Y39+2*PI())/3)</f>
        <v>-0.3078046987283839</v>
      </c>
      <c r="AH39" s="11">
        <f>-'OddsRatio_working_3-way'!U39/(3*'OddsRatio_working_3-way'!X39^(1/3))*COS(('OddsRatio_working_3-way'!Y39+4*PI())/3)</f>
        <v>-0.21429139725498889</v>
      </c>
      <c r="AI39" s="11">
        <f>'OddsRatio_working_3-way'!U39/(3*'OddsRatio_working_3-way'!X39^(1/3))*SIN(('OddsRatio_working_3-way'!Y39)/3)</f>
        <v>-5.3989929778475255E-2</v>
      </c>
      <c r="AJ39" s="11">
        <f>'OddsRatio_working_3-way'!U39/(3*'OddsRatio_working_3-way'!X39^(1/3))*SIN(('OddsRatio_working_3-way'!Y39+2*PI())/3)</f>
        <v>-0.42515351744904195</v>
      </c>
      <c r="AK39" s="11">
        <f>'OddsRatio_working_3-way'!U39/(3*'OddsRatio_working_3-way'!X39^(1/3))*SIN(('OddsRatio_working_3-way'!Y39+4*PI())/3)</f>
        <v>0.47914344722751717</v>
      </c>
      <c r="AL39" s="11">
        <f>'OddsRatio_working_3-way'!Z39+'OddsRatio_working_3-way'!AF39</f>
        <v>1.0441921919667456</v>
      </c>
      <c r="AM39" s="11">
        <f>'OddsRatio_working_3-way'!AA39+'OddsRatio_working_3-way'!AG39</f>
        <v>-0.61560939745676779</v>
      </c>
      <c r="AN39" s="11">
        <f>'OddsRatio_working_3-way'!AB39+'OddsRatio_working_3-way'!AH39</f>
        <v>-0.42858279450997772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1.0441921919667456</v>
      </c>
      <c r="AS39" s="11">
        <f>IF(('OddsRatio_working_3-way'!X39=0),IF(Q39&gt;0,-Q39^(1/3),(-Q39)^(1/3)),'OddsRatio_working_3-way'!AM39-'OddsRatio_working_3-way'!R39/3)</f>
        <v>-0.61560939745676779</v>
      </c>
      <c r="AT39" s="11">
        <f>IF(('OddsRatio_working_3-way'!X39=0),IF(Q39&gt;0,-Q39^(1/3),(-Q39)^(1/3)),'OddsRatio_working_3-way'!AN39-'OddsRatio_working_3-way'!R39/3)</f>
        <v>-0.42858279450997772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1.93</v>
      </c>
      <c r="B40" s="4">
        <f>IF('True_Odds_Calculator_3-way'!B41="","",'True_Odds_Calculator_3-way'!B41)</f>
        <v>3.89</v>
      </c>
      <c r="C40" s="4">
        <f>IF('True_Odds_Calculator_3-way'!C41="","",'True_Odds_Calculator_3-way'!C41)</f>
        <v>3.91</v>
      </c>
      <c r="D40" s="9">
        <f t="shared" si="13"/>
        <v>0.50578985253586251</v>
      </c>
      <c r="E40" s="9">
        <f t="shared" si="14"/>
        <v>0.24774660672459461</v>
      </c>
      <c r="F40" s="9">
        <f t="shared" si="15"/>
        <v>0.24646354073954277</v>
      </c>
      <c r="G40" s="9">
        <f t="shared" si="16"/>
        <v>1.0506512893641879</v>
      </c>
      <c r="H40" s="9">
        <f t="shared" si="17"/>
        <v>1.9771056991086946</v>
      </c>
      <c r="I40" s="9">
        <f t="shared" si="18"/>
        <v>4.0363822262625026</v>
      </c>
      <c r="J40" s="9">
        <f t="shared" si="19"/>
        <v>4.0573952520497869</v>
      </c>
      <c r="K40" s="11">
        <f t="shared" si="20"/>
        <v>0.5181347150259068</v>
      </c>
      <c r="L40" s="11">
        <f t="shared" si="21"/>
        <v>0.25706940874035988</v>
      </c>
      <c r="M40" s="11">
        <f t="shared" si="22"/>
        <v>0.25575447570332482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-0.26643428688575366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0.22926164091311269</v>
      </c>
      <c r="Q40" s="11">
        <f>2*'OddsRatio_working_3-way'!K40*'OddsRatio_working_3-way'!L40*'OddsRatio_working_3-way'!M40</f>
        <v>6.8131245442232605E-2</v>
      </c>
      <c r="R40" s="11">
        <f t="shared" si="23"/>
        <v>0</v>
      </c>
      <c r="S40" s="11">
        <f t="shared" si="24"/>
        <v>-0.86048099737035533</v>
      </c>
      <c r="T40" s="11">
        <f t="shared" si="25"/>
        <v>-0.2557150066479511</v>
      </c>
      <c r="U40" s="11">
        <f>'OddsRatio_working_3-way'!S40-'OddsRatio_working_3-way'!R40^2/3</f>
        <v>-0.86048099737035533</v>
      </c>
      <c r="V40" s="11">
        <f>'OddsRatio_working_3-way'!S40*'OddsRatio_working_3-way'!R40/3-2*'OddsRatio_working_3-way'!R40^3/27-'OddsRatio_working_3-way'!T40</f>
        <v>0.2557150066479511</v>
      </c>
      <c r="W40" s="11">
        <f>'OddsRatio_working_3-way'!V40^2+4*'OddsRatio_working_3-way'!U40^3/27</f>
        <v>-2.8998551520442839E-2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0.15361373322835145</v>
      </c>
      <c r="Y40" s="11">
        <f>IF('OddsRatio_working_3-way'!W40&gt;=0,IF('OddsRatio_working_3-way'!V40+SQRT('OddsRatio_working_3-way'!W40)&gt;0,0,PI()),ACOS('OddsRatio_working_3-way'!V40/(2*'OddsRatio_working_3-way'!X40)))</f>
        <v>0.58749599634723326</v>
      </c>
      <c r="Z40" s="11">
        <f>'OddsRatio_working_3-way'!X40^(1/3)*COS('OddsRatio_working_3-way'!Y40/3)</f>
        <v>0.52532564468209397</v>
      </c>
      <c r="AA40" s="11">
        <f>'OddsRatio_working_3-way'!X40^(1/3)*COS(('OddsRatio_working_3-way'!Y40+2*PI())/3)</f>
        <v>-0.35291233548153744</v>
      </c>
      <c r="AB40" s="11">
        <f>'OddsRatio_working_3-way'!X40^(1/3)*COS(('OddsRatio_working_3-way'!Y40+4*PI())/3)</f>
        <v>-0.17241330920055647</v>
      </c>
      <c r="AC40" s="11">
        <f>'OddsRatio_working_3-way'!X40^(1/3)*SIN('OddsRatio_working_3-way'!Y40/3)</f>
        <v>0.10421116141178977</v>
      </c>
      <c r="AD40" s="11">
        <f>'OddsRatio_working_3-way'!X40^(1/3)*SIN(('OddsRatio_working_3-way'!Y40+2*PI())/3)</f>
        <v>0.40283977284823619</v>
      </c>
      <c r="AE40" s="11">
        <f>'OddsRatio_working_3-way'!X40^(1/3)*SIN(('OddsRatio_working_3-way'!Y40+4*PI())/3)</f>
        <v>-0.5070509342600259</v>
      </c>
      <c r="AF40" s="11">
        <f>-'OddsRatio_working_3-way'!U40/(3*'OddsRatio_working_3-way'!X40^(1/3))*COS(('OddsRatio_working_3-way'!Y40)/3)</f>
        <v>0.52532564468209397</v>
      </c>
      <c r="AG40" s="11">
        <f>-'OddsRatio_working_3-way'!U40/(3*'OddsRatio_working_3-way'!X40^(1/3))*COS(('OddsRatio_working_3-way'!Y40+2*PI())/3)</f>
        <v>-0.35291233548153744</v>
      </c>
      <c r="AH40" s="11">
        <f>-'OddsRatio_working_3-way'!U40/(3*'OddsRatio_working_3-way'!X40^(1/3))*COS(('OddsRatio_working_3-way'!Y40+4*PI())/3)</f>
        <v>-0.17241330920055647</v>
      </c>
      <c r="AI40" s="11">
        <f>'OddsRatio_working_3-way'!U40/(3*'OddsRatio_working_3-way'!X40^(1/3))*SIN(('OddsRatio_working_3-way'!Y40)/3)</f>
        <v>-0.10421116141178977</v>
      </c>
      <c r="AJ40" s="11">
        <f>'OddsRatio_working_3-way'!U40/(3*'OddsRatio_working_3-way'!X40^(1/3))*SIN(('OddsRatio_working_3-way'!Y40+2*PI())/3)</f>
        <v>-0.40283977284823619</v>
      </c>
      <c r="AK40" s="11">
        <f>'OddsRatio_working_3-way'!U40/(3*'OddsRatio_working_3-way'!X40^(1/3))*SIN(('OddsRatio_working_3-way'!Y40+4*PI())/3)</f>
        <v>0.5070509342600259</v>
      </c>
      <c r="AL40" s="11">
        <f>'OddsRatio_working_3-way'!Z40+'OddsRatio_working_3-way'!AF40</f>
        <v>1.0506512893641879</v>
      </c>
      <c r="AM40" s="11">
        <f>'OddsRatio_working_3-way'!AA40+'OddsRatio_working_3-way'!AG40</f>
        <v>-0.70582467096307488</v>
      </c>
      <c r="AN40" s="11">
        <f>'OddsRatio_working_3-way'!AB40+'OddsRatio_working_3-way'!AH40</f>
        <v>-0.34482661840111295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1.0506512893641879</v>
      </c>
      <c r="AS40" s="11">
        <f>IF(('OddsRatio_working_3-way'!X40=0),IF(Q40&gt;0,-Q40^(1/3),(-Q40)^(1/3)),'OddsRatio_working_3-way'!AM40-'OddsRatio_working_3-way'!R40/3)</f>
        <v>-0.70582467096307488</v>
      </c>
      <c r="AT40" s="11">
        <f>IF(('OddsRatio_working_3-way'!X40=0),IF(Q40&gt;0,-Q40^(1/3),(-Q40)^(1/3)),'OddsRatio_working_3-way'!AN40-'OddsRatio_working_3-way'!R40/3)</f>
        <v>-0.34482661840111295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2.29</v>
      </c>
      <c r="B41" s="4">
        <f>IF('True_Odds_Calculator_3-way'!B42="","",'True_Odds_Calculator_3-way'!B42)</f>
        <v>3.63</v>
      </c>
      <c r="C41" s="4">
        <f>IF('True_Odds_Calculator_3-way'!C42="","",'True_Odds_Calculator_3-way'!C42)</f>
        <v>3.16</v>
      </c>
      <c r="D41" s="9">
        <f t="shared" si="13"/>
        <v>0.42600457836979561</v>
      </c>
      <c r="E41" s="9">
        <f t="shared" si="14"/>
        <v>0.26687947678022589</v>
      </c>
      <c r="F41" s="9">
        <f t="shared" si="15"/>
        <v>0.30711594484997845</v>
      </c>
      <c r="G41" s="9">
        <f t="shared" si="16"/>
        <v>1.0444903970021586</v>
      </c>
      <c r="H41" s="9">
        <f t="shared" si="17"/>
        <v>2.3473926121327846</v>
      </c>
      <c r="I41" s="9">
        <f t="shared" si="18"/>
        <v>3.7470097441156773</v>
      </c>
      <c r="J41" s="9">
        <f t="shared" si="19"/>
        <v>3.2560992575246623</v>
      </c>
      <c r="K41" s="11">
        <f t="shared" si="20"/>
        <v>0.4366812227074236</v>
      </c>
      <c r="L41" s="11">
        <f t="shared" si="21"/>
        <v>0.27548209366391185</v>
      </c>
      <c r="M41" s="11">
        <f t="shared" si="22"/>
        <v>0.31645569620253161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-0.27897804076818244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0.23145916885144324</v>
      </c>
      <c r="Q41" s="11">
        <f>2*'OddsRatio_working_3-way'!K41*'OddsRatio_working_3-way'!L41*'OddsRatio_working_3-way'!M41</f>
        <v>7.6137884490606336E-2</v>
      </c>
      <c r="R41" s="11">
        <f t="shared" si="23"/>
        <v>0</v>
      </c>
      <c r="S41" s="11">
        <f t="shared" si="24"/>
        <v>-0.82966805636066121</v>
      </c>
      <c r="T41" s="11">
        <f t="shared" si="25"/>
        <v>-0.2729171238028491</v>
      </c>
      <c r="U41" s="11">
        <f>'OddsRatio_working_3-way'!S41-'OddsRatio_working_3-way'!R41^2/3</f>
        <v>-0.82966805636066121</v>
      </c>
      <c r="V41" s="11">
        <f>'OddsRatio_working_3-way'!S41*'OddsRatio_working_3-way'!R41/3-2*'OddsRatio_working_3-way'!R41^3/27-'OddsRatio_working_3-way'!T41</f>
        <v>0.2729171238028491</v>
      </c>
      <c r="W41" s="11">
        <f>'OddsRatio_working_3-way'!V41^2+4*'OddsRatio_working_3-way'!U41^3/27</f>
        <v>-1.0123835595711617E-2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0.14543692108654124</v>
      </c>
      <c r="Y41" s="11">
        <f>IF('OddsRatio_working_3-way'!W41&gt;=0,IF('OddsRatio_working_3-way'!V41+SQRT('OddsRatio_working_3-way'!W41)&gt;0,0,PI()),ACOS('OddsRatio_working_3-way'!V41/(2*'OddsRatio_working_3-way'!X41)))</f>
        <v>0.35321252260906477</v>
      </c>
      <c r="Z41" s="11">
        <f>'OddsRatio_working_3-way'!X41^(1/3)*COS('OddsRatio_working_3-way'!Y41/3)</f>
        <v>0.52224519850107931</v>
      </c>
      <c r="AA41" s="11">
        <f>'OddsRatio_working_3-way'!X41^(1/3)*COS(('OddsRatio_working_3-way'!Y41+2*PI())/3)</f>
        <v>-0.31462006248097263</v>
      </c>
      <c r="AB41" s="11">
        <f>'OddsRatio_working_3-way'!X41^(1/3)*COS(('OddsRatio_working_3-way'!Y41+4*PI())/3)</f>
        <v>-0.20762513602010671</v>
      </c>
      <c r="AC41" s="11">
        <f>'OddsRatio_working_3-way'!X41^(1/3)*SIN('OddsRatio_working_3-way'!Y41/3)</f>
        <v>6.1773549594105248E-2</v>
      </c>
      <c r="AD41" s="11">
        <f>'OddsRatio_working_3-way'!X41^(1/3)*SIN(('OddsRatio_working_3-way'!Y41+2*PI())/3)</f>
        <v>0.42139083410932882</v>
      </c>
      <c r="AE41" s="11">
        <f>'OddsRatio_working_3-way'!X41^(1/3)*SIN(('OddsRatio_working_3-way'!Y41+4*PI())/3)</f>
        <v>-0.48316438370343401</v>
      </c>
      <c r="AF41" s="11">
        <f>-'OddsRatio_working_3-way'!U41/(3*'OddsRatio_working_3-way'!X41^(1/3))*COS(('OddsRatio_working_3-way'!Y41)/3)</f>
        <v>0.52224519850107931</v>
      </c>
      <c r="AG41" s="11">
        <f>-'OddsRatio_working_3-way'!U41/(3*'OddsRatio_working_3-way'!X41^(1/3))*COS(('OddsRatio_working_3-way'!Y41+2*PI())/3)</f>
        <v>-0.31462006248097263</v>
      </c>
      <c r="AH41" s="11">
        <f>-'OddsRatio_working_3-way'!U41/(3*'OddsRatio_working_3-way'!X41^(1/3))*COS(('OddsRatio_working_3-way'!Y41+4*PI())/3)</f>
        <v>-0.20762513602010671</v>
      </c>
      <c r="AI41" s="11">
        <f>'OddsRatio_working_3-way'!U41/(3*'OddsRatio_working_3-way'!X41^(1/3))*SIN(('OddsRatio_working_3-way'!Y41)/3)</f>
        <v>-6.1773549594105248E-2</v>
      </c>
      <c r="AJ41" s="11">
        <f>'OddsRatio_working_3-way'!U41/(3*'OddsRatio_working_3-way'!X41^(1/3))*SIN(('OddsRatio_working_3-way'!Y41+2*PI())/3)</f>
        <v>-0.42139083410932882</v>
      </c>
      <c r="AK41" s="11">
        <f>'OddsRatio_working_3-way'!U41/(3*'OddsRatio_working_3-way'!X41^(1/3))*SIN(('OddsRatio_working_3-way'!Y41+4*PI())/3)</f>
        <v>0.48316438370343401</v>
      </c>
      <c r="AL41" s="11">
        <f>'OddsRatio_working_3-way'!Z41+'OddsRatio_working_3-way'!AF41</f>
        <v>1.0444903970021586</v>
      </c>
      <c r="AM41" s="11">
        <f>'OddsRatio_working_3-way'!AA41+'OddsRatio_working_3-way'!AG41</f>
        <v>-0.62924012496194526</v>
      </c>
      <c r="AN41" s="11">
        <f>'OddsRatio_working_3-way'!AB41+'OddsRatio_working_3-way'!AH41</f>
        <v>-0.41525027204021342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1.0444903970021586</v>
      </c>
      <c r="AS41" s="11">
        <f>IF(('OddsRatio_working_3-way'!X41=0),IF(Q41&gt;0,-Q41^(1/3),(-Q41)^(1/3)),'OddsRatio_working_3-way'!AM41-'OddsRatio_working_3-way'!R41/3)</f>
        <v>-0.62924012496194526</v>
      </c>
      <c r="AT41" s="11">
        <f>IF(('OddsRatio_working_3-way'!X41=0),IF(Q41&gt;0,-Q41^(1/3),(-Q41)^(1/3)),'OddsRatio_working_3-way'!AN41-'OddsRatio_working_3-way'!R41/3)</f>
        <v>-0.41525027204021342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1.9</v>
      </c>
      <c r="B42" s="4">
        <f>IF('True_Odds_Calculator_3-way'!B43="","",'True_Odds_Calculator_3-way'!B43)</f>
        <v>3.95</v>
      </c>
      <c r="C42" s="4">
        <f>IF('True_Odds_Calculator_3-way'!C43="","",'True_Odds_Calculator_3-way'!C43)</f>
        <v>3.99</v>
      </c>
      <c r="D42" s="9">
        <f t="shared" si="13"/>
        <v>0.51423382050288968</v>
      </c>
      <c r="E42" s="9">
        <f t="shared" si="14"/>
        <v>0.24412142259657532</v>
      </c>
      <c r="F42" s="9">
        <f t="shared" si="15"/>
        <v>0.24164475690053505</v>
      </c>
      <c r="G42" s="9">
        <f t="shared" si="16"/>
        <v>1.0496007417664601</v>
      </c>
      <c r="H42" s="9">
        <f t="shared" si="17"/>
        <v>1.944640667589814</v>
      </c>
      <c r="I42" s="9">
        <f t="shared" si="18"/>
        <v>4.096322188211059</v>
      </c>
      <c r="J42" s="9">
        <f t="shared" si="19"/>
        <v>4.1383062178817163</v>
      </c>
      <c r="K42" s="11">
        <f t="shared" si="20"/>
        <v>0.52631578947368418</v>
      </c>
      <c r="L42" s="11">
        <f t="shared" si="21"/>
        <v>0.25316455696202528</v>
      </c>
      <c r="M42" s="11">
        <f t="shared" si="22"/>
        <v>0.25062656641604009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-0.26510146118126765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0.2284191491386694</v>
      </c>
      <c r="Q42" s="11">
        <f>2*'OddsRatio_working_3-way'!K42*'OddsRatio_working_3-way'!L42*'OddsRatio_working_3-way'!M42</f>
        <v>6.6789224894347785E-2</v>
      </c>
      <c r="R42" s="11">
        <f t="shared" si="23"/>
        <v>0</v>
      </c>
      <c r="S42" s="11">
        <f t="shared" si="24"/>
        <v>-0.86162915934470807</v>
      </c>
      <c r="T42" s="11">
        <f t="shared" si="25"/>
        <v>-0.25193835068558718</v>
      </c>
      <c r="U42" s="11">
        <f>'OddsRatio_working_3-way'!S42-'OddsRatio_working_3-way'!R42^2/3</f>
        <v>-0.86162915934470807</v>
      </c>
      <c r="V42" s="11">
        <f>'OddsRatio_working_3-way'!S42*'OddsRatio_working_3-way'!R42/3-2*'OddsRatio_working_3-way'!R42^3/27-'OddsRatio_working_3-way'!T42</f>
        <v>0.25193835068558718</v>
      </c>
      <c r="W42" s="11">
        <f>'OddsRatio_working_3-way'!V42^2+4*'OddsRatio_working_3-way'!U42^3/27</f>
        <v>-3.1294123870319115E-2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0.15392129191285803</v>
      </c>
      <c r="Y42" s="11">
        <f>IF('OddsRatio_working_3-way'!W42&gt;=0,IF('OddsRatio_working_3-way'!V42+SQRT('OddsRatio_working_3-way'!W42)&gt;0,0,PI()),ACOS('OddsRatio_working_3-way'!V42/(2*'OddsRatio_working_3-way'!X42)))</f>
        <v>0.61217527508809899</v>
      </c>
      <c r="Z42" s="11">
        <f>'OddsRatio_working_3-way'!X42^(1/3)*COS('OddsRatio_working_3-way'!Y42/3)</f>
        <v>0.52480037088323017</v>
      </c>
      <c r="AA42" s="11">
        <f>'OddsRatio_working_3-way'!X42^(1/3)*COS(('OddsRatio_working_3-way'!Y42+2*PI())/3)</f>
        <v>-0.35645186207098239</v>
      </c>
      <c r="AB42" s="11">
        <f>'OddsRatio_working_3-way'!X42^(1/3)*COS(('OddsRatio_working_3-way'!Y42+4*PI())/3)</f>
        <v>-0.16834850881224794</v>
      </c>
      <c r="AC42" s="11">
        <f>'OddsRatio_working_3-way'!X42^(1/3)*SIN('OddsRatio_working_3-way'!Y42/3)</f>
        <v>0.10860152163940186</v>
      </c>
      <c r="AD42" s="11">
        <f>'OddsRatio_working_3-way'!X42^(1/3)*SIN(('OddsRatio_working_3-way'!Y42+2*PI())/3)</f>
        <v>0.40018969228067175</v>
      </c>
      <c r="AE42" s="11">
        <f>'OddsRatio_working_3-way'!X42^(1/3)*SIN(('OddsRatio_working_3-way'!Y42+4*PI())/3)</f>
        <v>-0.50879121392007343</v>
      </c>
      <c r="AF42" s="11">
        <f>-'OddsRatio_working_3-way'!U42/(3*'OddsRatio_working_3-way'!X42^(1/3))*COS(('OddsRatio_working_3-way'!Y42)/3)</f>
        <v>0.52480037088323006</v>
      </c>
      <c r="AG42" s="11">
        <f>-'OddsRatio_working_3-way'!U42/(3*'OddsRatio_working_3-way'!X42^(1/3))*COS(('OddsRatio_working_3-way'!Y42+2*PI())/3)</f>
        <v>-0.35645186207098234</v>
      </c>
      <c r="AH42" s="11">
        <f>-'OddsRatio_working_3-way'!U42/(3*'OddsRatio_working_3-way'!X42^(1/3))*COS(('OddsRatio_working_3-way'!Y42+4*PI())/3)</f>
        <v>-0.16834850881224792</v>
      </c>
      <c r="AI42" s="11">
        <f>'OddsRatio_working_3-way'!U42/(3*'OddsRatio_working_3-way'!X42^(1/3))*SIN(('OddsRatio_working_3-way'!Y42)/3)</f>
        <v>-0.10860152163940183</v>
      </c>
      <c r="AJ42" s="11">
        <f>'OddsRatio_working_3-way'!U42/(3*'OddsRatio_working_3-way'!X42^(1/3))*SIN(('OddsRatio_working_3-way'!Y42+2*PI())/3)</f>
        <v>-0.40018969228067169</v>
      </c>
      <c r="AK42" s="11">
        <f>'OddsRatio_working_3-way'!U42/(3*'OddsRatio_working_3-way'!X42^(1/3))*SIN(('OddsRatio_working_3-way'!Y42+4*PI())/3)</f>
        <v>0.50879121392007332</v>
      </c>
      <c r="AL42" s="11">
        <f>'OddsRatio_working_3-way'!Z42+'OddsRatio_working_3-way'!AF42</f>
        <v>1.0496007417664601</v>
      </c>
      <c r="AM42" s="11">
        <f>'OddsRatio_working_3-way'!AA42+'OddsRatio_working_3-way'!AG42</f>
        <v>-0.71290372414196468</v>
      </c>
      <c r="AN42" s="11">
        <f>'OddsRatio_working_3-way'!AB42+'OddsRatio_working_3-way'!AH42</f>
        <v>-0.33669701762449589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1.0496007417664601</v>
      </c>
      <c r="AS42" s="11">
        <f>IF(('OddsRatio_working_3-way'!X42=0),IF(Q42&gt;0,-Q42^(1/3),(-Q42)^(1/3)),'OddsRatio_working_3-way'!AM42-'OddsRatio_working_3-way'!R42/3)</f>
        <v>-0.71290372414196468</v>
      </c>
      <c r="AT42" s="11">
        <f>IF(('OddsRatio_working_3-way'!X42=0),IF(Q42&gt;0,-Q42^(1/3),(-Q42)^(1/3)),'OddsRatio_working_3-way'!AN42-'OddsRatio_working_3-way'!R42/3)</f>
        <v>-0.33669701762449589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4.51</v>
      </c>
      <c r="B43" s="4">
        <f>IF('True_Odds_Calculator_3-way'!B44="","",'True_Odds_Calculator_3-way'!B44)</f>
        <v>3.76</v>
      </c>
      <c r="C43" s="4">
        <f>IF('True_Odds_Calculator_3-way'!C44="","",'True_Odds_Calculator_3-way'!C44)</f>
        <v>1.85</v>
      </c>
      <c r="D43" s="9">
        <f t="shared" si="13"/>
        <v>0.21387538511280588</v>
      </c>
      <c r="E43" s="9">
        <f t="shared" si="14"/>
        <v>0.25705414358013268</v>
      </c>
      <c r="F43" s="9">
        <f t="shared" si="15"/>
        <v>0.52907047130706131</v>
      </c>
      <c r="G43" s="9">
        <f t="shared" si="16"/>
        <v>1.0471851476987859</v>
      </c>
      <c r="H43" s="9">
        <f t="shared" si="17"/>
        <v>4.6756198684227384</v>
      </c>
      <c r="I43" s="9">
        <f t="shared" si="18"/>
        <v>3.8902310076486488</v>
      </c>
      <c r="J43" s="9">
        <f t="shared" si="19"/>
        <v>1.8901073755439683</v>
      </c>
      <c r="K43" s="11">
        <f t="shared" si="20"/>
        <v>0.22172949002217296</v>
      </c>
      <c r="L43" s="11">
        <f t="shared" si="21"/>
        <v>0.26595744680851063</v>
      </c>
      <c r="M43" s="11">
        <f t="shared" si="22"/>
        <v>0.54054054054054046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-0.26248168723519005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0.22695715482430584</v>
      </c>
      <c r="Q43" s="11">
        <f>2*'OddsRatio_working_3-way'!K43*'OddsRatio_working_3-way'!L43*'OddsRatio_working_3-way'!M43</f>
        <v>6.3752009782108376E-2</v>
      </c>
      <c r="R43" s="11">
        <f t="shared" si="23"/>
        <v>0</v>
      </c>
      <c r="S43" s="11">
        <f t="shared" si="24"/>
        <v>-0.86465900617648284</v>
      </c>
      <c r="T43" s="11">
        <f t="shared" si="25"/>
        <v>-0.24288174330800077</v>
      </c>
      <c r="U43" s="11">
        <f>'OddsRatio_working_3-way'!S43-'OddsRatio_working_3-way'!R43^2/3</f>
        <v>-0.86465900617648284</v>
      </c>
      <c r="V43" s="11">
        <f>'OddsRatio_working_3-way'!S43*'OddsRatio_working_3-way'!R43/3-2*'OddsRatio_working_3-way'!R43^3/27-'OddsRatio_working_3-way'!T43</f>
        <v>0.24288174330800077</v>
      </c>
      <c r="W43" s="11">
        <f>'OddsRatio_working_3-way'!V43^2+4*'OddsRatio_working_3-way'!U43^3/27</f>
        <v>-3.6778756010305086E-2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0.15473388223223661</v>
      </c>
      <c r="Y43" s="11">
        <f>IF('OddsRatio_working_3-way'!W43&gt;=0,IF('OddsRatio_working_3-way'!V43+SQRT('OddsRatio_working_3-way'!W43)&gt;0,0,PI()),ACOS('OddsRatio_working_3-way'!V43/(2*'OddsRatio_working_3-way'!X43)))</f>
        <v>0.66836331771497992</v>
      </c>
      <c r="Z43" s="11">
        <f>'OddsRatio_working_3-way'!X43^(1/3)*COS('OddsRatio_working_3-way'!Y43/3)</f>
        <v>0.52359257384939295</v>
      </c>
      <c r="AA43" s="11">
        <f>'OddsRatio_working_3-way'!X43^(1/3)*COS(('OddsRatio_working_3-way'!Y43+2*PI())/3)</f>
        <v>-0.36452342064041315</v>
      </c>
      <c r="AB43" s="11">
        <f>'OddsRatio_working_3-way'!X43^(1/3)*COS(('OddsRatio_working_3-way'!Y43+4*PI())/3)</f>
        <v>-0.15906915320897985</v>
      </c>
      <c r="AC43" s="11">
        <f>'OddsRatio_working_3-way'!X43^(1/3)*SIN('OddsRatio_working_3-way'!Y43/3)</f>
        <v>0.11861907660769543</v>
      </c>
      <c r="AD43" s="11">
        <f>'OddsRatio_working_3-way'!X43^(1/3)*SIN(('OddsRatio_working_3-way'!Y43+2*PI())/3)</f>
        <v>0.39413493188260629</v>
      </c>
      <c r="AE43" s="11">
        <f>'OddsRatio_working_3-way'!X43^(1/3)*SIN(('OddsRatio_working_3-way'!Y43+4*PI())/3)</f>
        <v>-0.51275400849030173</v>
      </c>
      <c r="AF43" s="11">
        <f>-'OddsRatio_working_3-way'!U43/(3*'OddsRatio_working_3-way'!X43^(1/3))*COS(('OddsRatio_working_3-way'!Y43)/3)</f>
        <v>0.52359257384939284</v>
      </c>
      <c r="AG43" s="11">
        <f>-'OddsRatio_working_3-way'!U43/(3*'OddsRatio_working_3-way'!X43^(1/3))*COS(('OddsRatio_working_3-way'!Y43+2*PI())/3)</f>
        <v>-0.3645234206404131</v>
      </c>
      <c r="AH43" s="11">
        <f>-'OddsRatio_working_3-way'!U43/(3*'OddsRatio_working_3-way'!X43^(1/3))*COS(('OddsRatio_working_3-way'!Y43+4*PI())/3)</f>
        <v>-0.15906915320897982</v>
      </c>
      <c r="AI43" s="11">
        <f>'OddsRatio_working_3-way'!U43/(3*'OddsRatio_working_3-way'!X43^(1/3))*SIN(('OddsRatio_working_3-way'!Y43)/3)</f>
        <v>-0.1186190766076954</v>
      </c>
      <c r="AJ43" s="11">
        <f>'OddsRatio_working_3-way'!U43/(3*'OddsRatio_working_3-way'!X43^(1/3))*SIN(('OddsRatio_working_3-way'!Y43+2*PI())/3)</f>
        <v>-0.39413493188260623</v>
      </c>
      <c r="AK43" s="11">
        <f>'OddsRatio_working_3-way'!U43/(3*'OddsRatio_working_3-way'!X43^(1/3))*SIN(('OddsRatio_working_3-way'!Y43+4*PI())/3)</f>
        <v>0.51275400849030162</v>
      </c>
      <c r="AL43" s="11">
        <f>'OddsRatio_working_3-way'!Z43+'OddsRatio_working_3-way'!AF43</f>
        <v>1.0471851476987859</v>
      </c>
      <c r="AM43" s="11">
        <f>'OddsRatio_working_3-way'!AA43+'OddsRatio_working_3-way'!AG43</f>
        <v>-0.7290468412808262</v>
      </c>
      <c r="AN43" s="11">
        <f>'OddsRatio_working_3-way'!AB43+'OddsRatio_working_3-way'!AH43</f>
        <v>-0.3181383064179597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1.0471851476987859</v>
      </c>
      <c r="AS43" s="11">
        <f>IF(('OddsRatio_working_3-way'!X43=0),IF(Q43&gt;0,-Q43^(1/3),(-Q43)^(1/3)),'OddsRatio_working_3-way'!AM43-'OddsRatio_working_3-way'!R43/3)</f>
        <v>-0.7290468412808262</v>
      </c>
      <c r="AT43" s="11">
        <f>IF(('OddsRatio_working_3-way'!X43=0),IF(Q43&gt;0,-Q43^(1/3),(-Q43)^(1/3)),'OddsRatio_working_3-way'!AN43-'OddsRatio_working_3-way'!R43/3)</f>
        <v>-0.3181383064179597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1.51</v>
      </c>
      <c r="B44" s="4">
        <f>IF('True_Odds_Calculator_3-way'!B45="","",'True_Odds_Calculator_3-way'!B45)</f>
        <v>4.46</v>
      </c>
      <c r="C44" s="4">
        <f>IF('True_Odds_Calculator_3-way'!C45="","",'True_Odds_Calculator_3-way'!C45)</f>
        <v>6.99</v>
      </c>
      <c r="D44" s="9">
        <f t="shared" si="13"/>
        <v>0.64936100131525221</v>
      </c>
      <c r="E44" s="9">
        <f t="shared" si="14"/>
        <v>0.21443752741765715</v>
      </c>
      <c r="F44" s="9">
        <f t="shared" si="15"/>
        <v>0.13620147126709076</v>
      </c>
      <c r="G44" s="9">
        <f t="shared" si="16"/>
        <v>1.0587753915139806</v>
      </c>
      <c r="H44" s="9">
        <f t="shared" si="17"/>
        <v>1.5399754496721298</v>
      </c>
      <c r="I44" s="9">
        <f t="shared" si="18"/>
        <v>4.6633628546383727</v>
      </c>
      <c r="J44" s="9">
        <f t="shared" si="19"/>
        <v>7.3420645951687442</v>
      </c>
      <c r="K44" s="11">
        <f t="shared" si="20"/>
        <v>0.66225165562913912</v>
      </c>
      <c r="L44" s="11">
        <f t="shared" si="21"/>
        <v>0.22421524663677131</v>
      </c>
      <c r="M44" s="11">
        <f t="shared" si="22"/>
        <v>0.14306151645207438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-0.22453503520159623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0.21157792650827981</v>
      </c>
      <c r="Q44" s="11">
        <f>2*'OddsRatio_working_3-way'!K44*'OddsRatio_working_3-way'!L44*'OddsRatio_working_3-way'!M44</f>
        <v>4.2485527411301162E-2</v>
      </c>
      <c r="R44" s="11">
        <f t="shared" si="23"/>
        <v>0</v>
      </c>
      <c r="S44" s="11">
        <f t="shared" si="24"/>
        <v>-0.94229359938557899</v>
      </c>
      <c r="T44" s="11">
        <f t="shared" si="25"/>
        <v>-0.18921558220593954</v>
      </c>
      <c r="U44" s="11">
        <f>'OddsRatio_working_3-way'!S44-'OddsRatio_working_3-way'!R44^2/3</f>
        <v>-0.94229359938557899</v>
      </c>
      <c r="V44" s="11">
        <f>'OddsRatio_working_3-way'!S44*'OddsRatio_working_3-way'!R44/3-2*'OddsRatio_working_3-way'!R44^3/27-'OddsRatio_working_3-way'!T44</f>
        <v>0.18921558220593954</v>
      </c>
      <c r="W44" s="11">
        <f>'OddsRatio_working_3-way'!V44^2+4*'OddsRatio_working_3-way'!U44^3/27</f>
        <v>-8.8149866443616456E-2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0.17603437376912295</v>
      </c>
      <c r="Y44" s="11">
        <f>IF('OddsRatio_working_3-way'!W44&gt;=0,IF('OddsRatio_working_3-way'!V44+SQRT('OddsRatio_working_3-way'!W44)&gt;0,0,PI()),ACOS('OddsRatio_working_3-way'!V44/(2*'OddsRatio_working_3-way'!X44)))</f>
        <v>1.003398677002282</v>
      </c>
      <c r="Z44" s="11">
        <f>'OddsRatio_working_3-way'!X44^(1/3)*COS('OddsRatio_working_3-way'!Y44/3)</f>
        <v>0.5293876957569903</v>
      </c>
      <c r="AA44" s="11">
        <f>'OddsRatio_working_3-way'!X44^(1/3)*COS(('OddsRatio_working_3-way'!Y44+2*PI())/3)</f>
        <v>-0.42402024409777528</v>
      </c>
      <c r="AB44" s="11">
        <f>'OddsRatio_working_3-way'!X44^(1/3)*COS(('OddsRatio_working_3-way'!Y44+4*PI())/3)</f>
        <v>-0.10536745165921514</v>
      </c>
      <c r="AC44" s="11">
        <f>'OddsRatio_working_3-way'!X44^(1/3)*SIN('OddsRatio_working_3-way'!Y44/3)</f>
        <v>0.18397427549242859</v>
      </c>
      <c r="AD44" s="11">
        <f>'OddsRatio_working_3-way'!X44^(1/3)*SIN(('OddsRatio_working_3-way'!Y44+2*PI())/3)</f>
        <v>0.36647605523024673</v>
      </c>
      <c r="AE44" s="11">
        <f>'OddsRatio_working_3-way'!X44^(1/3)*SIN(('OddsRatio_working_3-way'!Y44+4*PI())/3)</f>
        <v>-0.55045033072267546</v>
      </c>
      <c r="AF44" s="11">
        <f>-'OddsRatio_working_3-way'!U44/(3*'OddsRatio_working_3-way'!X44^(1/3))*COS(('OddsRatio_working_3-way'!Y44)/3)</f>
        <v>0.52938769575699018</v>
      </c>
      <c r="AG44" s="11">
        <f>-'OddsRatio_working_3-way'!U44/(3*'OddsRatio_working_3-way'!X44^(1/3))*COS(('OddsRatio_working_3-way'!Y44+2*PI())/3)</f>
        <v>-0.42402024409777522</v>
      </c>
      <c r="AH44" s="11">
        <f>-'OddsRatio_working_3-way'!U44/(3*'OddsRatio_working_3-way'!X44^(1/3))*COS(('OddsRatio_working_3-way'!Y44+4*PI())/3)</f>
        <v>-0.10536745165921513</v>
      </c>
      <c r="AI44" s="11">
        <f>'OddsRatio_working_3-way'!U44/(3*'OddsRatio_working_3-way'!X44^(1/3))*SIN(('OddsRatio_working_3-way'!Y44)/3)</f>
        <v>-0.18397427549242854</v>
      </c>
      <c r="AJ44" s="11">
        <f>'OddsRatio_working_3-way'!U44/(3*'OddsRatio_working_3-way'!X44^(1/3))*SIN(('OddsRatio_working_3-way'!Y44+2*PI())/3)</f>
        <v>-0.36647605523024662</v>
      </c>
      <c r="AK44" s="11">
        <f>'OddsRatio_working_3-way'!U44/(3*'OddsRatio_working_3-way'!X44^(1/3))*SIN(('OddsRatio_working_3-way'!Y44+4*PI())/3)</f>
        <v>0.55045033072267535</v>
      </c>
      <c r="AL44" s="11">
        <f>'OddsRatio_working_3-way'!Z44+'OddsRatio_working_3-way'!AF44</f>
        <v>1.0587753915139806</v>
      </c>
      <c r="AM44" s="11">
        <f>'OddsRatio_working_3-way'!AA44+'OddsRatio_working_3-way'!AG44</f>
        <v>-0.84804048819555056</v>
      </c>
      <c r="AN44" s="11">
        <f>'OddsRatio_working_3-way'!AB44+'OddsRatio_working_3-way'!AH44</f>
        <v>-0.21073490331843026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1.0587753915139806</v>
      </c>
      <c r="AS44" s="11">
        <f>IF(('OddsRatio_working_3-way'!X44=0),IF(Q44&gt;0,-Q44^(1/3),(-Q44)^(1/3)),'OddsRatio_working_3-way'!AM44-'OddsRatio_working_3-way'!R44/3)</f>
        <v>-0.84804048819555056</v>
      </c>
      <c r="AT44" s="11">
        <f>IF(('OddsRatio_working_3-way'!X44=0),IF(Q44&gt;0,-Q44^(1/3),(-Q44)^(1/3)),'OddsRatio_working_3-way'!AN44-'OddsRatio_working_3-way'!R44/3)</f>
        <v>-0.21073490331843026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3.25</v>
      </c>
      <c r="B45" s="4">
        <f>IF('True_Odds_Calculator_3-way'!B46="","",'True_Odds_Calculator_3-way'!B46)</f>
        <v>4.04</v>
      </c>
      <c r="C45" s="4">
        <f>IF('True_Odds_Calculator_3-way'!C46="","",'True_Odds_Calculator_3-way'!C46)</f>
        <v>2.11</v>
      </c>
      <c r="D45" s="9">
        <f t="shared" si="13"/>
        <v>0.29813855080147589</v>
      </c>
      <c r="E45" s="9">
        <f t="shared" si="14"/>
        <v>0.23919371894675162</v>
      </c>
      <c r="F45" s="9">
        <f t="shared" si="15"/>
        <v>0.46266773025177232</v>
      </c>
      <c r="G45" s="9">
        <f t="shared" si="16"/>
        <v>1.0462867717959889</v>
      </c>
      <c r="H45" s="9">
        <f t="shared" si="17"/>
        <v>3.3541452365409756</v>
      </c>
      <c r="I45" s="9">
        <f t="shared" si="18"/>
        <v>4.1807117862598062</v>
      </c>
      <c r="J45" s="9">
        <f t="shared" si="19"/>
        <v>2.1613783166935474</v>
      </c>
      <c r="K45" s="11">
        <f t="shared" si="20"/>
        <v>0.30769230769230771</v>
      </c>
      <c r="L45" s="11">
        <f t="shared" si="21"/>
        <v>0.24752475247524752</v>
      </c>
      <c r="M45" s="11">
        <f t="shared" si="22"/>
        <v>0.47393364928909953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-0.27405132055312709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0.23101107048364336</v>
      </c>
      <c r="Q45" s="11">
        <f>2*'OddsRatio_working_3-way'!K45*'OddsRatio_working_3-way'!L45*'OddsRatio_working_3-way'!M45</f>
        <v>7.2190959526138548E-2</v>
      </c>
      <c r="R45" s="11">
        <f t="shared" si="23"/>
        <v>0</v>
      </c>
      <c r="S45" s="11">
        <f t="shared" si="24"/>
        <v>-0.84294821136926423</v>
      </c>
      <c r="T45" s="11">
        <f t="shared" si="25"/>
        <v>-0.26342131605289509</v>
      </c>
      <c r="U45" s="11">
        <f>'OddsRatio_working_3-way'!S45-'OddsRatio_working_3-way'!R45^2/3</f>
        <v>-0.84294821136926423</v>
      </c>
      <c r="V45" s="11">
        <f>'OddsRatio_working_3-way'!S45*'OddsRatio_working_3-way'!R45/3-2*'OddsRatio_working_3-way'!R45^3/27-'OddsRatio_working_3-way'!T45</f>
        <v>0.26342131605289509</v>
      </c>
      <c r="W45" s="11">
        <f>'OddsRatio_working_3-way'!V45^2+4*'OddsRatio_working_3-way'!U45^3/27</f>
        <v>-1.9345018125533395E-2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0.14894278085608298</v>
      </c>
      <c r="Y45" s="11">
        <f>IF('OddsRatio_working_3-way'!W45&gt;=0,IF('OddsRatio_working_3-way'!V45+SQRT('OddsRatio_working_3-way'!W45)&gt;0,0,PI()),ACOS('OddsRatio_working_3-way'!V45/(2*'OddsRatio_working_3-way'!X45)))</f>
        <v>0.48579563140455151</v>
      </c>
      <c r="Z45" s="11">
        <f>'OddsRatio_working_3-way'!X45^(1/3)*COS('OddsRatio_working_3-way'!Y45/3)</f>
        <v>0.52314338589799447</v>
      </c>
      <c r="AA45" s="11">
        <f>'OddsRatio_working_3-way'!X45^(1/3)*COS(('OddsRatio_working_3-way'!Y45+2*PI())/3)</f>
        <v>-0.33558386212206387</v>
      </c>
      <c r="AB45" s="11">
        <f>'OddsRatio_working_3-way'!X45^(1/3)*COS(('OddsRatio_working_3-way'!Y45+4*PI())/3)</f>
        <v>-0.18755952377593046</v>
      </c>
      <c r="AC45" s="11">
        <f>'OddsRatio_working_3-way'!X45^(1/3)*SIN('OddsRatio_working_3-way'!Y45/3)</f>
        <v>8.5461891590756386E-2</v>
      </c>
      <c r="AD45" s="11">
        <f>'OddsRatio_working_3-way'!X45^(1/3)*SIN(('OddsRatio_working_3-way'!Y45+2*PI())/3)</f>
        <v>0.41032451621409088</v>
      </c>
      <c r="AE45" s="11">
        <f>'OddsRatio_working_3-way'!X45^(1/3)*SIN(('OddsRatio_working_3-way'!Y45+4*PI())/3)</f>
        <v>-0.49578640780484723</v>
      </c>
      <c r="AF45" s="11">
        <f>-'OddsRatio_working_3-way'!U45/(3*'OddsRatio_working_3-way'!X45^(1/3))*COS(('OddsRatio_working_3-way'!Y45)/3)</f>
        <v>0.52314338589799447</v>
      </c>
      <c r="AG45" s="11">
        <f>-'OddsRatio_working_3-way'!U45/(3*'OddsRatio_working_3-way'!X45^(1/3))*COS(('OddsRatio_working_3-way'!Y45+2*PI())/3)</f>
        <v>-0.33558386212206387</v>
      </c>
      <c r="AH45" s="11">
        <f>-'OddsRatio_working_3-way'!U45/(3*'OddsRatio_working_3-way'!X45^(1/3))*COS(('OddsRatio_working_3-way'!Y45+4*PI())/3)</f>
        <v>-0.18755952377593046</v>
      </c>
      <c r="AI45" s="11">
        <f>'OddsRatio_working_3-way'!U45/(3*'OddsRatio_working_3-way'!X45^(1/3))*SIN(('OddsRatio_working_3-way'!Y45)/3)</f>
        <v>-8.5461891590756386E-2</v>
      </c>
      <c r="AJ45" s="11">
        <f>'OddsRatio_working_3-way'!U45/(3*'OddsRatio_working_3-way'!X45^(1/3))*SIN(('OddsRatio_working_3-way'!Y45+2*PI())/3)</f>
        <v>-0.41032451621409088</v>
      </c>
      <c r="AK45" s="11">
        <f>'OddsRatio_working_3-way'!U45/(3*'OddsRatio_working_3-way'!X45^(1/3))*SIN(('OddsRatio_working_3-way'!Y45+4*PI())/3)</f>
        <v>0.49578640780484723</v>
      </c>
      <c r="AL45" s="11">
        <f>'OddsRatio_working_3-way'!Z45+'OddsRatio_working_3-way'!AF45</f>
        <v>1.0462867717959889</v>
      </c>
      <c r="AM45" s="11">
        <f>'OddsRatio_working_3-way'!AA45+'OddsRatio_working_3-way'!AG45</f>
        <v>-0.67116772424412774</v>
      </c>
      <c r="AN45" s="11">
        <f>'OddsRatio_working_3-way'!AB45+'OddsRatio_working_3-way'!AH45</f>
        <v>-0.37511904755186093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1.0462867717959889</v>
      </c>
      <c r="AS45" s="11">
        <f>IF(('OddsRatio_working_3-way'!X45=0),IF(Q45&gt;0,-Q45^(1/3),(-Q45)^(1/3)),'OddsRatio_working_3-way'!AM45-'OddsRatio_working_3-way'!R45/3)</f>
        <v>-0.67116772424412774</v>
      </c>
      <c r="AT45" s="11">
        <f>IF(('OddsRatio_working_3-way'!X45=0),IF(Q45&gt;0,-Q45^(1/3),(-Q45)^(1/3)),'OddsRatio_working_3-way'!AN45-'OddsRatio_working_3-way'!R45/3)</f>
        <v>-0.37511904755186093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4.9800000000000004</v>
      </c>
      <c r="B46" s="4">
        <f>IF('True_Odds_Calculator_3-way'!B47="","",'True_Odds_Calculator_3-way'!B47)</f>
        <v>4.28</v>
      </c>
      <c r="C46" s="4">
        <f>IF('True_Odds_Calculator_3-way'!C47="","",'True_Odds_Calculator_3-way'!C47)</f>
        <v>1.68</v>
      </c>
      <c r="D46" s="9">
        <f t="shared" si="13"/>
        <v>0.19266894523830214</v>
      </c>
      <c r="E46" s="9">
        <f t="shared" si="14"/>
        <v>0.22455402179238196</v>
      </c>
      <c r="F46" s="9">
        <f t="shared" si="15"/>
        <v>0.58277703296931593</v>
      </c>
      <c r="G46" s="9">
        <f t="shared" si="16"/>
        <v>1.0528266422642882</v>
      </c>
      <c r="H46" s="9">
        <f t="shared" si="17"/>
        <v>5.190250036211868</v>
      </c>
      <c r="I46" s="9">
        <f t="shared" si="18"/>
        <v>4.4532713866268647</v>
      </c>
      <c r="J46" s="9">
        <f t="shared" si="19"/>
        <v>1.7159221167397163</v>
      </c>
      <c r="K46" s="11">
        <f t="shared" si="20"/>
        <v>0.20080321285140559</v>
      </c>
      <c r="L46" s="11">
        <f t="shared" si="21"/>
        <v>0.23364485981308411</v>
      </c>
      <c r="M46" s="11">
        <f t="shared" si="22"/>
        <v>0.59523809523809523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-0.24790394332112609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0.22173697013242105</v>
      </c>
      <c r="Q46" s="11">
        <f>2*'OddsRatio_working_3-way'!K46*'OddsRatio_working_3-way'!L46*'OddsRatio_working_3-way'!M46</f>
        <v>5.5853141091289936E-2</v>
      </c>
      <c r="R46" s="11">
        <f t="shared" si="23"/>
        <v>0</v>
      </c>
      <c r="S46" s="11">
        <f t="shared" si="24"/>
        <v>-0.89444712803616333</v>
      </c>
      <c r="T46" s="11">
        <f t="shared" si="25"/>
        <v>-0.22530154358593535</v>
      </c>
      <c r="U46" s="11">
        <f>'OddsRatio_working_3-way'!S46-'OddsRatio_working_3-way'!R46^2/3</f>
        <v>-0.89444712803616333</v>
      </c>
      <c r="V46" s="11">
        <f>'OddsRatio_working_3-way'!S46*'OddsRatio_working_3-way'!R46/3-2*'OddsRatio_working_3-way'!R46^3/27-'OddsRatio_working_3-way'!T46</f>
        <v>0.22530154358593535</v>
      </c>
      <c r="W46" s="11">
        <f>'OddsRatio_working_3-way'!V46^2+4*'OddsRatio_working_3-way'!U46^3/27</f>
        <v>-5.5252488939794848E-2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0.16279839870373417</v>
      </c>
      <c r="Y46" s="11">
        <f>IF('OddsRatio_working_3-way'!W46&gt;=0,IF('OddsRatio_working_3-way'!V46+SQRT('OddsRatio_working_3-way'!W46)&gt;0,0,PI()),ACOS('OddsRatio_working_3-way'!V46/(2*'OddsRatio_working_3-way'!X46)))</f>
        <v>0.80658913400622156</v>
      </c>
      <c r="Z46" s="11">
        <f>'OddsRatio_working_3-way'!X46^(1/3)*COS('OddsRatio_working_3-way'!Y46/3)</f>
        <v>0.52641332113214423</v>
      </c>
      <c r="AA46" s="11">
        <f>'OddsRatio_working_3-way'!X46^(1/3)*COS(('OddsRatio_working_3-way'!Y46+2*PI())/3)</f>
        <v>-0.3888193331354049</v>
      </c>
      <c r="AB46" s="11">
        <f>'OddsRatio_working_3-way'!X46^(1/3)*COS(('OddsRatio_working_3-way'!Y46+4*PI())/3)</f>
        <v>-0.13759398799673919</v>
      </c>
      <c r="AC46" s="11">
        <f>'OddsRatio_working_3-way'!X46^(1/3)*SIN('OddsRatio_working_3-way'!Y46/3)</f>
        <v>0.14504502064306518</v>
      </c>
      <c r="AD46" s="11">
        <f>'OddsRatio_working_3-way'!X46^(1/3)*SIN(('OddsRatio_working_3-way'!Y46+2*PI())/3)</f>
        <v>0.38336479866943995</v>
      </c>
      <c r="AE46" s="11">
        <f>'OddsRatio_working_3-way'!X46^(1/3)*SIN(('OddsRatio_working_3-way'!Y46+4*PI())/3)</f>
        <v>-0.52840981931250519</v>
      </c>
      <c r="AF46" s="11">
        <f>-'OddsRatio_working_3-way'!U46/(3*'OddsRatio_working_3-way'!X46^(1/3))*COS(('OddsRatio_working_3-way'!Y46)/3)</f>
        <v>0.52641332113214401</v>
      </c>
      <c r="AG46" s="11">
        <f>-'OddsRatio_working_3-way'!U46/(3*'OddsRatio_working_3-way'!X46^(1/3))*COS(('OddsRatio_working_3-way'!Y46+2*PI())/3)</f>
        <v>-0.38881933313540473</v>
      </c>
      <c r="AH46" s="11">
        <f>-'OddsRatio_working_3-way'!U46/(3*'OddsRatio_working_3-way'!X46^(1/3))*COS(('OddsRatio_working_3-way'!Y46+4*PI())/3)</f>
        <v>-0.13759398799673914</v>
      </c>
      <c r="AI46" s="11">
        <f>'OddsRatio_working_3-way'!U46/(3*'OddsRatio_working_3-way'!X46^(1/3))*SIN(('OddsRatio_working_3-way'!Y46)/3)</f>
        <v>-0.14504502064306513</v>
      </c>
      <c r="AJ46" s="11">
        <f>'OddsRatio_working_3-way'!U46/(3*'OddsRatio_working_3-way'!X46^(1/3))*SIN(('OddsRatio_working_3-way'!Y46+2*PI())/3)</f>
        <v>-0.38336479866943979</v>
      </c>
      <c r="AK46" s="11">
        <f>'OddsRatio_working_3-way'!U46/(3*'OddsRatio_working_3-way'!X46^(1/3))*SIN(('OddsRatio_working_3-way'!Y46+4*PI())/3)</f>
        <v>0.52840981931250497</v>
      </c>
      <c r="AL46" s="11">
        <f>'OddsRatio_working_3-way'!Z46+'OddsRatio_working_3-way'!AF46</f>
        <v>1.0528266422642882</v>
      </c>
      <c r="AM46" s="11">
        <f>'OddsRatio_working_3-way'!AA46+'OddsRatio_working_3-way'!AG46</f>
        <v>-0.77763866627080969</v>
      </c>
      <c r="AN46" s="11">
        <f>'OddsRatio_working_3-way'!AB46+'OddsRatio_working_3-way'!AH46</f>
        <v>-0.27518797599347833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1.0528266422642882</v>
      </c>
      <c r="AS46" s="11">
        <f>IF(('OddsRatio_working_3-way'!X46=0),IF(Q46&gt;0,-Q46^(1/3),(-Q46)^(1/3)),'OddsRatio_working_3-way'!AM46-'OddsRatio_working_3-way'!R46/3)</f>
        <v>-0.77763866627080969</v>
      </c>
      <c r="AT46" s="11">
        <f>IF(('OddsRatio_working_3-way'!X46=0),IF(Q46&gt;0,-Q46^(1/3),(-Q46)^(1/3)),'OddsRatio_working_3-way'!AN46-'OddsRatio_working_3-way'!R46/3)</f>
        <v>-0.27518797599347833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2.0699999999999998</v>
      </c>
      <c r="B47" s="4">
        <f>IF('True_Odds_Calculator_3-way'!B48="","",'True_Odds_Calculator_3-way'!B48)</f>
        <v>3.76</v>
      </c>
      <c r="C47" s="4">
        <f>IF('True_Odds_Calculator_3-way'!C48="","",'True_Odds_Calculator_3-way'!C48)</f>
        <v>3.56</v>
      </c>
      <c r="D47" s="9">
        <f t="shared" si="13"/>
        <v>0.4714629100754209</v>
      </c>
      <c r="E47" s="9">
        <f t="shared" si="14"/>
        <v>0.25695711119651826</v>
      </c>
      <c r="F47" s="9">
        <f t="shared" si="15"/>
        <v>0.27157997872806072</v>
      </c>
      <c r="G47" s="9">
        <f t="shared" si="16"/>
        <v>1.0477174059074024</v>
      </c>
      <c r="H47" s="9">
        <f t="shared" si="17"/>
        <v>2.1210576243209203</v>
      </c>
      <c r="I47" s="9">
        <f t="shared" si="18"/>
        <v>3.8917000403044297</v>
      </c>
      <c r="J47" s="9">
        <f t="shared" si="19"/>
        <v>3.6821565591229497</v>
      </c>
      <c r="K47" s="11">
        <f t="shared" si="20"/>
        <v>0.48309178743961356</v>
      </c>
      <c r="L47" s="11">
        <f t="shared" si="21"/>
        <v>0.26595744680851063</v>
      </c>
      <c r="M47" s="11">
        <f t="shared" si="22"/>
        <v>0.2808988764044944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-0.27285042632879097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0.2306177176771404</v>
      </c>
      <c r="Q47" s="11">
        <f>2*'OddsRatio_working_3-way'!K47*'OddsRatio_working_3-way'!L47*'OddsRatio_working_3-way'!M47</f>
        <v>7.2180819304269297E-2</v>
      </c>
      <c r="R47" s="11">
        <f t="shared" si="23"/>
        <v>0</v>
      </c>
      <c r="S47" s="11">
        <f t="shared" si="24"/>
        <v>-0.84521662941893594</v>
      </c>
      <c r="T47" s="11">
        <f t="shared" si="25"/>
        <v>-0.26454354598401753</v>
      </c>
      <c r="U47" s="11">
        <f>'OddsRatio_working_3-way'!S47-'OddsRatio_working_3-way'!R47^2/3</f>
        <v>-0.84521662941893594</v>
      </c>
      <c r="V47" s="11">
        <f>'OddsRatio_working_3-way'!S47*'OddsRatio_working_3-way'!R47/3-2*'OddsRatio_working_3-way'!R47^3/27-'OddsRatio_working_3-way'!T47</f>
        <v>0.26454354598401753</v>
      </c>
      <c r="W47" s="11">
        <f>'OddsRatio_working_3-way'!V47^2+4*'OddsRatio_working_3-way'!U47^3/27</f>
        <v>-1.9470827898348184E-2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0.14954440445913228</v>
      </c>
      <c r="Y47" s="11">
        <f>IF('OddsRatio_working_3-way'!W47&gt;=0,IF('OddsRatio_working_3-way'!V47+SQRT('OddsRatio_working_3-way'!W47)&gt;0,0,PI()),ACOS('OddsRatio_working_3-way'!V47/(2*'OddsRatio_working_3-way'!X47)))</f>
        <v>0.48537874869263353</v>
      </c>
      <c r="Z47" s="11">
        <f>'OddsRatio_working_3-way'!X47^(1/3)*COS('OddsRatio_working_3-way'!Y47/3)</f>
        <v>0.52385870295370118</v>
      </c>
      <c r="AA47" s="11">
        <f>'OddsRatio_working_3-way'!X47^(1/3)*COS(('OddsRatio_working_3-way'!Y47+2*PI())/3)</f>
        <v>-0.33597799670067208</v>
      </c>
      <c r="AB47" s="11">
        <f>'OddsRatio_working_3-way'!X47^(1/3)*COS(('OddsRatio_working_3-way'!Y47+4*PI())/3)</f>
        <v>-0.18788070625302933</v>
      </c>
      <c r="AC47" s="11">
        <f>'OddsRatio_working_3-way'!X47^(1/3)*SIN('OddsRatio_working_3-way'!Y47/3)</f>
        <v>8.5504010506200823E-2</v>
      </c>
      <c r="AD47" s="11">
        <f>'OddsRatio_working_3-way'!X47^(1/3)*SIN(('OddsRatio_working_3-way'!Y47+2*PI())/3)</f>
        <v>0.41092293949837105</v>
      </c>
      <c r="AE47" s="11">
        <f>'OddsRatio_working_3-way'!X47^(1/3)*SIN(('OddsRatio_working_3-way'!Y47+4*PI())/3)</f>
        <v>-0.49642695000457177</v>
      </c>
      <c r="AF47" s="11">
        <f>-'OddsRatio_working_3-way'!U47/(3*'OddsRatio_working_3-way'!X47^(1/3))*COS(('OddsRatio_working_3-way'!Y47)/3)</f>
        <v>0.52385870295370107</v>
      </c>
      <c r="AG47" s="11">
        <f>-'OddsRatio_working_3-way'!U47/(3*'OddsRatio_working_3-way'!X47^(1/3))*COS(('OddsRatio_working_3-way'!Y47+2*PI())/3)</f>
        <v>-0.33597799670067202</v>
      </c>
      <c r="AH47" s="11">
        <f>-'OddsRatio_working_3-way'!U47/(3*'OddsRatio_working_3-way'!X47^(1/3))*COS(('OddsRatio_working_3-way'!Y47+4*PI())/3)</f>
        <v>-0.1878807062530293</v>
      </c>
      <c r="AI47" s="11">
        <f>'OddsRatio_working_3-way'!U47/(3*'OddsRatio_working_3-way'!X47^(1/3))*SIN(('OddsRatio_working_3-way'!Y47)/3)</f>
        <v>-8.5504010506200809E-2</v>
      </c>
      <c r="AJ47" s="11">
        <f>'OddsRatio_working_3-way'!U47/(3*'OddsRatio_working_3-way'!X47^(1/3))*SIN(('OddsRatio_working_3-way'!Y47+2*PI())/3)</f>
        <v>-0.41092293949837094</v>
      </c>
      <c r="AK47" s="11">
        <f>'OddsRatio_working_3-way'!U47/(3*'OddsRatio_working_3-way'!X47^(1/3))*SIN(('OddsRatio_working_3-way'!Y47+4*PI())/3)</f>
        <v>0.49642695000457165</v>
      </c>
      <c r="AL47" s="11">
        <f>'OddsRatio_working_3-way'!Z47+'OddsRatio_working_3-way'!AF47</f>
        <v>1.0477174059074024</v>
      </c>
      <c r="AM47" s="11">
        <f>'OddsRatio_working_3-way'!AA47+'OddsRatio_working_3-way'!AG47</f>
        <v>-0.67195599340134415</v>
      </c>
      <c r="AN47" s="11">
        <f>'OddsRatio_working_3-way'!AB47+'OddsRatio_working_3-way'!AH47</f>
        <v>-0.37576141250605866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1.0477174059074024</v>
      </c>
      <c r="AS47" s="11">
        <f>IF(('OddsRatio_working_3-way'!X47=0),IF(Q47&gt;0,-Q47^(1/3),(-Q47)^(1/3)),'OddsRatio_working_3-way'!AM47-'OddsRatio_working_3-way'!R47/3)</f>
        <v>-0.67195599340134415</v>
      </c>
      <c r="AT47" s="11">
        <f>IF(('OddsRatio_working_3-way'!X47=0),IF(Q47&gt;0,-Q47^(1/3),(-Q47)^(1/3)),'OddsRatio_working_3-way'!AN47-'OddsRatio_working_3-way'!R47/3)</f>
        <v>-0.37576141250605866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2.44</v>
      </c>
      <c r="B48" s="4">
        <f>IF('True_Odds_Calculator_3-way'!B49="","",'True_Odds_Calculator_3-way'!B49)</f>
        <v>3.64</v>
      </c>
      <c r="C48" s="4">
        <f>IF('True_Odds_Calculator_3-way'!C49="","",'True_Odds_Calculator_3-way'!C49)</f>
        <v>2.91</v>
      </c>
      <c r="D48" s="9">
        <f t="shared" si="13"/>
        <v>0.39957643351749894</v>
      </c>
      <c r="E48" s="9">
        <f t="shared" si="14"/>
        <v>0.26632161961631323</v>
      </c>
      <c r="F48" s="9">
        <f t="shared" si="15"/>
        <v>0.33410194686618816</v>
      </c>
      <c r="G48" s="9">
        <f t="shared" si="16"/>
        <v>1.0435070116291836</v>
      </c>
      <c r="H48" s="9">
        <f t="shared" si="17"/>
        <v>2.5026500967460241</v>
      </c>
      <c r="I48" s="9">
        <f t="shared" si="18"/>
        <v>3.7548585107010446</v>
      </c>
      <c r="J48" s="9">
        <f t="shared" si="19"/>
        <v>2.9930983922117402</v>
      </c>
      <c r="K48" s="11">
        <f t="shared" si="20"/>
        <v>0.4098360655737705</v>
      </c>
      <c r="L48" s="11">
        <f t="shared" si="21"/>
        <v>0.27472527472527469</v>
      </c>
      <c r="M48" s="11">
        <f t="shared" si="22"/>
        <v>0.3436426116838488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-0.28094129970080639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0.2317622099606213</v>
      </c>
      <c r="Q48" s="11">
        <f>2*'OddsRatio_working_3-way'!K48*'OddsRatio_working_3-way'!L48*'OddsRatio_working_3-way'!M48</f>
        <v>7.7383041723078888E-2</v>
      </c>
      <c r="R48" s="11">
        <f t="shared" si="23"/>
        <v>0</v>
      </c>
      <c r="S48" s="11">
        <f t="shared" si="24"/>
        <v>-0.82494887795934857</v>
      </c>
      <c r="T48" s="11">
        <f t="shared" si="25"/>
        <v>-0.27544202936873069</v>
      </c>
      <c r="U48" s="11">
        <f>'OddsRatio_working_3-way'!S48-'OddsRatio_working_3-way'!R48^2/3</f>
        <v>-0.82494887795934857</v>
      </c>
      <c r="V48" s="11">
        <f>'OddsRatio_working_3-way'!S48*'OddsRatio_working_3-way'!R48/3-2*'OddsRatio_working_3-way'!R48^3/27-'OddsRatio_working_3-way'!T48</f>
        <v>0.27544202936873069</v>
      </c>
      <c r="W48" s="11">
        <f>'OddsRatio_working_3-way'!V48^2+4*'OddsRatio_working_3-way'!U48^3/27</f>
        <v>-7.3037249981882241E-3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0.14419781251890831</v>
      </c>
      <c r="Y48" s="11">
        <f>IF('OddsRatio_working_3-way'!W48&gt;=0,IF('OddsRatio_working_3-way'!V48+SQRT('OddsRatio_working_3-way'!W48)&gt;0,0,PI()),ACOS('OddsRatio_working_3-way'!V48/(2*'OddsRatio_working_3-way'!X48)))</f>
        <v>0.30085342012522442</v>
      </c>
      <c r="Z48" s="11">
        <f>'OddsRatio_working_3-way'!X48^(1/3)*COS('OddsRatio_working_3-way'!Y48/3)</f>
        <v>0.52175350581459179</v>
      </c>
      <c r="AA48" s="11">
        <f>'OddsRatio_working_3-way'!X48^(1/3)*COS(('OddsRatio_working_3-way'!Y48+2*PI())/3)</f>
        <v>-0.30634299167271589</v>
      </c>
      <c r="AB48" s="11">
        <f>'OddsRatio_working_3-way'!X48^(1/3)*COS(('OddsRatio_working_3-way'!Y48+4*PI())/3)</f>
        <v>-0.21541051414187579</v>
      </c>
      <c r="AC48" s="11">
        <f>'OddsRatio_working_3-way'!X48^(1/3)*SIN('OddsRatio_working_3-way'!Y48/3)</f>
        <v>5.2499890380510117E-2</v>
      </c>
      <c r="AD48" s="11">
        <f>'OddsRatio_working_3-way'!X48^(1/3)*SIN(('OddsRatio_working_3-way'!Y48+2*PI())/3)</f>
        <v>0.42560184535877327</v>
      </c>
      <c r="AE48" s="11">
        <f>'OddsRatio_working_3-way'!X48^(1/3)*SIN(('OddsRatio_working_3-way'!Y48+4*PI())/3)</f>
        <v>-0.47810173573928344</v>
      </c>
      <c r="AF48" s="11">
        <f>-'OddsRatio_working_3-way'!U48/(3*'OddsRatio_working_3-way'!X48^(1/3))*COS(('OddsRatio_working_3-way'!Y48)/3)</f>
        <v>0.52175350581459179</v>
      </c>
      <c r="AG48" s="11">
        <f>-'OddsRatio_working_3-way'!U48/(3*'OddsRatio_working_3-way'!X48^(1/3))*COS(('OddsRatio_working_3-way'!Y48+2*PI())/3)</f>
        <v>-0.30634299167271589</v>
      </c>
      <c r="AH48" s="11">
        <f>-'OddsRatio_working_3-way'!U48/(3*'OddsRatio_working_3-way'!X48^(1/3))*COS(('OddsRatio_working_3-way'!Y48+4*PI())/3)</f>
        <v>-0.21541051414187579</v>
      </c>
      <c r="AI48" s="11">
        <f>'OddsRatio_working_3-way'!U48/(3*'OddsRatio_working_3-way'!X48^(1/3))*SIN(('OddsRatio_working_3-way'!Y48)/3)</f>
        <v>-5.2499890380510117E-2</v>
      </c>
      <c r="AJ48" s="11">
        <f>'OddsRatio_working_3-way'!U48/(3*'OddsRatio_working_3-way'!X48^(1/3))*SIN(('OddsRatio_working_3-way'!Y48+2*PI())/3)</f>
        <v>-0.42560184535877327</v>
      </c>
      <c r="AK48" s="11">
        <f>'OddsRatio_working_3-way'!U48/(3*'OddsRatio_working_3-way'!X48^(1/3))*SIN(('OddsRatio_working_3-way'!Y48+4*PI())/3)</f>
        <v>0.47810173573928344</v>
      </c>
      <c r="AL48" s="11">
        <f>'OddsRatio_working_3-way'!Z48+'OddsRatio_working_3-way'!AF48</f>
        <v>1.0435070116291836</v>
      </c>
      <c r="AM48" s="11">
        <f>'OddsRatio_working_3-way'!AA48+'OddsRatio_working_3-way'!AG48</f>
        <v>-0.61268598334543178</v>
      </c>
      <c r="AN48" s="11">
        <f>'OddsRatio_working_3-way'!AB48+'OddsRatio_working_3-way'!AH48</f>
        <v>-0.43082102828375157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1.0435070116291836</v>
      </c>
      <c r="AS48" s="11">
        <f>IF(('OddsRatio_working_3-way'!X48=0),IF(Q48&gt;0,-Q48^(1/3),(-Q48)^(1/3)),'OddsRatio_working_3-way'!AM48-'OddsRatio_working_3-way'!R48/3)</f>
        <v>-0.61268598334543178</v>
      </c>
      <c r="AT48" s="11">
        <f>IF(('OddsRatio_working_3-way'!X48=0),IF(Q48&gt;0,-Q48^(1/3),(-Q48)^(1/3)),'OddsRatio_working_3-way'!AN48-'OddsRatio_working_3-way'!R48/3)</f>
        <v>-0.43082102828375157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2.08</v>
      </c>
      <c r="B49" s="4">
        <f>IF('True_Odds_Calculator_3-way'!B50="","",'True_Odds_Calculator_3-way'!B50)</f>
        <v>3.64</v>
      </c>
      <c r="C49" s="4">
        <f>IF('True_Odds_Calculator_3-way'!C50="","",'True_Odds_Calculator_3-way'!C50)</f>
        <v>3.67</v>
      </c>
      <c r="D49" s="9">
        <f t="shared" si="13"/>
        <v>0.46991852718174981</v>
      </c>
      <c r="E49" s="9">
        <f t="shared" si="14"/>
        <v>0.26614127514154495</v>
      </c>
      <c r="F49" s="9">
        <f t="shared" si="15"/>
        <v>0.26394019767670507</v>
      </c>
      <c r="G49" s="9">
        <f t="shared" si="16"/>
        <v>1.0444707968400322</v>
      </c>
      <c r="H49" s="9">
        <f t="shared" si="17"/>
        <v>2.1280284605872355</v>
      </c>
      <c r="I49" s="9">
        <f t="shared" si="18"/>
        <v>3.7574029036576855</v>
      </c>
      <c r="J49" s="9">
        <f t="shared" si="19"/>
        <v>3.7887370275628856</v>
      </c>
      <c r="K49" s="11">
        <f t="shared" si="20"/>
        <v>0.48076923076923073</v>
      </c>
      <c r="L49" s="11">
        <f t="shared" si="21"/>
        <v>0.27472527472527469</v>
      </c>
      <c r="M49" s="11">
        <f t="shared" si="22"/>
        <v>0.27247956403269757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-0.27397324955488866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0.22996941226872059</v>
      </c>
      <c r="Q49" s="11">
        <f>2*'OddsRatio_working_3-way'!K49*'OddsRatio_working_3-way'!L49*'OddsRatio_working_3-way'!M49</f>
        <v>7.1977906813371073E-2</v>
      </c>
      <c r="R49" s="11">
        <f t="shared" si="23"/>
        <v>0</v>
      </c>
      <c r="S49" s="11">
        <f t="shared" si="24"/>
        <v>-0.83938637309423814</v>
      </c>
      <c r="T49" s="11">
        <f t="shared" si="25"/>
        <v>-0.26271873962260972</v>
      </c>
      <c r="U49" s="11">
        <f>'OddsRatio_working_3-way'!S49-'OddsRatio_working_3-way'!R49^2/3</f>
        <v>-0.83938637309423814</v>
      </c>
      <c r="V49" s="11">
        <f>'OddsRatio_working_3-way'!S49*'OddsRatio_working_3-way'!R49/3-2*'OddsRatio_working_3-way'!R49^3/27-'OddsRatio_working_3-way'!T49</f>
        <v>0.26271873962260972</v>
      </c>
      <c r="W49" s="11">
        <f>'OddsRatio_working_3-way'!V49^2+4*'OddsRatio_working_3-way'!U49^3/27</f>
        <v>-1.8594570993409276E-2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0.1479997526537645</v>
      </c>
      <c r="Y49" s="11">
        <f>IF('OddsRatio_working_3-way'!W49&gt;=0,IF('OddsRatio_working_3-way'!V49+SQRT('OddsRatio_working_3-way'!W49)&gt;0,0,PI()),ACOS('OddsRatio_working_3-way'!V49/(2*'OddsRatio_working_3-way'!X49)))</f>
        <v>0.47876445862326489</v>
      </c>
      <c r="Z49" s="11">
        <f>'OddsRatio_working_3-way'!X49^(1/3)*COS('OddsRatio_working_3-way'!Y49/3)</f>
        <v>0.52223539842001609</v>
      </c>
      <c r="AA49" s="11">
        <f>'OddsRatio_working_3-way'!X49^(1/3)*COS(('OddsRatio_working_3-way'!Y49+2*PI())/3)</f>
        <v>-0.3339135421639492</v>
      </c>
      <c r="AB49" s="11">
        <f>'OddsRatio_working_3-way'!X49^(1/3)*COS(('OddsRatio_working_3-way'!Y49+4*PI())/3)</f>
        <v>-0.18832185625606704</v>
      </c>
      <c r="AC49" s="11">
        <f>'OddsRatio_working_3-way'!X49^(1/3)*SIN('OddsRatio_working_3-way'!Y49/3)</f>
        <v>8.4057399050687237E-2</v>
      </c>
      <c r="AD49" s="11">
        <f>'OddsRatio_working_3-way'!X49^(1/3)*SIN(('OddsRatio_working_3-way'!Y49+2*PI())/3)</f>
        <v>0.41024042226187801</v>
      </c>
      <c r="AE49" s="11">
        <f>'OddsRatio_working_3-way'!X49^(1/3)*SIN(('OddsRatio_working_3-way'!Y49+4*PI())/3)</f>
        <v>-0.49429782131256522</v>
      </c>
      <c r="AF49" s="11">
        <f>-'OddsRatio_working_3-way'!U49/(3*'OddsRatio_working_3-way'!X49^(1/3))*COS(('OddsRatio_working_3-way'!Y49)/3)</f>
        <v>0.52223539842001609</v>
      </c>
      <c r="AG49" s="11">
        <f>-'OddsRatio_working_3-way'!U49/(3*'OddsRatio_working_3-way'!X49^(1/3))*COS(('OddsRatio_working_3-way'!Y49+2*PI())/3)</f>
        <v>-0.3339135421639492</v>
      </c>
      <c r="AH49" s="11">
        <f>-'OddsRatio_working_3-way'!U49/(3*'OddsRatio_working_3-way'!X49^(1/3))*COS(('OddsRatio_working_3-way'!Y49+4*PI())/3)</f>
        <v>-0.18832185625606704</v>
      </c>
      <c r="AI49" s="11">
        <f>'OddsRatio_working_3-way'!U49/(3*'OddsRatio_working_3-way'!X49^(1/3))*SIN(('OddsRatio_working_3-way'!Y49)/3)</f>
        <v>-8.4057399050687237E-2</v>
      </c>
      <c r="AJ49" s="11">
        <f>'OddsRatio_working_3-way'!U49/(3*'OddsRatio_working_3-way'!X49^(1/3))*SIN(('OddsRatio_working_3-way'!Y49+2*PI())/3)</f>
        <v>-0.41024042226187801</v>
      </c>
      <c r="AK49" s="11">
        <f>'OddsRatio_working_3-way'!U49/(3*'OddsRatio_working_3-way'!X49^(1/3))*SIN(('OddsRatio_working_3-way'!Y49+4*PI())/3)</f>
        <v>0.49429782131256522</v>
      </c>
      <c r="AL49" s="11">
        <f>'OddsRatio_working_3-way'!Z49+'OddsRatio_working_3-way'!AF49</f>
        <v>1.0444707968400322</v>
      </c>
      <c r="AM49" s="11">
        <f>'OddsRatio_working_3-way'!AA49+'OddsRatio_working_3-way'!AG49</f>
        <v>-0.66782708432789839</v>
      </c>
      <c r="AN49" s="11">
        <f>'OddsRatio_working_3-way'!AB49+'OddsRatio_working_3-way'!AH49</f>
        <v>-0.37664371251213408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1.0444707968400322</v>
      </c>
      <c r="AS49" s="11">
        <f>IF(('OddsRatio_working_3-way'!X49=0),IF(Q49&gt;0,-Q49^(1/3),(-Q49)^(1/3)),'OddsRatio_working_3-way'!AM49-'OddsRatio_working_3-way'!R49/3)</f>
        <v>-0.66782708432789839</v>
      </c>
      <c r="AT49" s="11">
        <f>IF(('OddsRatio_working_3-way'!X49=0),IF(Q49&gt;0,-Q49^(1/3),(-Q49)^(1/3)),'OddsRatio_working_3-way'!AN49-'OddsRatio_working_3-way'!R49/3)</f>
        <v>-0.37664371251213408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1.4</v>
      </c>
      <c r="B50" s="4">
        <f>IF('True_Odds_Calculator_3-way'!B51="","",'True_Odds_Calculator_3-way'!B51)</f>
        <v>5.12</v>
      </c>
      <c r="C50" s="4">
        <f>IF('True_Odds_Calculator_3-way'!C51="","",'True_Odds_Calculator_3-way'!C51)</f>
        <v>8.16</v>
      </c>
      <c r="D50" s="9">
        <f t="shared" si="13"/>
        <v>0.69999190961953472</v>
      </c>
      <c r="E50" s="9">
        <f t="shared" si="14"/>
        <v>0.18469076870360793</v>
      </c>
      <c r="F50" s="9">
        <f t="shared" si="15"/>
        <v>0.11531732167685728</v>
      </c>
      <c r="G50" s="9">
        <f t="shared" si="16"/>
        <v>1.0714698493570012</v>
      </c>
      <c r="H50" s="9">
        <f t="shared" si="17"/>
        <v>1.428587939742801</v>
      </c>
      <c r="I50" s="9">
        <f t="shared" si="18"/>
        <v>5.4144557793508445</v>
      </c>
      <c r="J50" s="9">
        <f t="shared" si="19"/>
        <v>8.6717241213961298</v>
      </c>
      <c r="K50" s="11">
        <f t="shared" si="20"/>
        <v>0.7142857142857143</v>
      </c>
      <c r="L50" s="11">
        <f t="shared" si="21"/>
        <v>0.1953125</v>
      </c>
      <c r="M50" s="11">
        <f t="shared" si="22"/>
        <v>0.12254901960784313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-0.20173538165266125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0.1996892507002801</v>
      </c>
      <c r="Q50" s="11">
        <f>2*'OddsRatio_working_3-way'!K50*'OddsRatio_working_3-way'!L50*'OddsRatio_working_3-way'!M50</f>
        <v>3.4193364845938372E-2</v>
      </c>
      <c r="R50" s="11">
        <f t="shared" si="23"/>
        <v>0</v>
      </c>
      <c r="S50" s="11">
        <f t="shared" si="24"/>
        <v>-0.98985735206378378</v>
      </c>
      <c r="T50" s="11">
        <f t="shared" si="25"/>
        <v>-0.16949612192873009</v>
      </c>
      <c r="U50" s="11">
        <f>'OddsRatio_working_3-way'!S50-'OddsRatio_working_3-way'!R50^2/3</f>
        <v>-0.98985735206378378</v>
      </c>
      <c r="V50" s="11">
        <f>'OddsRatio_working_3-way'!S50*'OddsRatio_working_3-way'!R50/3-2*'OddsRatio_working_3-way'!R50^3/27-'OddsRatio_working_3-way'!T50</f>
        <v>0.16949612192873009</v>
      </c>
      <c r="W50" s="11">
        <f>'OddsRatio_working_3-way'!V50^2+4*'OddsRatio_working_3-way'!U50^3/27</f>
        <v>-0.11495693616298608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0.18952959631141056</v>
      </c>
      <c r="Y50" s="11">
        <f>IF('OddsRatio_working_3-way'!W50&gt;=0,IF('OddsRatio_working_3-way'!V50+SQRT('OddsRatio_working_3-way'!W50)&gt;0,0,PI()),ACOS('OddsRatio_working_3-way'!V50/(2*'OddsRatio_working_3-way'!X50)))</f>
        <v>1.1072203966966399</v>
      </c>
      <c r="Z50" s="11">
        <f>'OddsRatio_working_3-way'!X50^(1/3)*COS('OddsRatio_working_3-way'!Y50/3)</f>
        <v>0.53573492467850059</v>
      </c>
      <c r="AA50" s="11">
        <f>'OddsRatio_working_3-way'!X50^(1/3)*COS(('OddsRatio_working_3-way'!Y50+2*PI())/3)</f>
        <v>-0.44732610904020198</v>
      </c>
      <c r="AB50" s="11">
        <f>'OddsRatio_working_3-way'!X50^(1/3)*COS(('OddsRatio_working_3-way'!Y50+4*PI())/3)</f>
        <v>-8.8408815638298485E-2</v>
      </c>
      <c r="AC50" s="11">
        <f>'OddsRatio_working_3-way'!X50^(1/3)*SIN('OddsRatio_working_3-way'!Y50/3)</f>
        <v>0.20722099596240084</v>
      </c>
      <c r="AD50" s="11">
        <f>'OddsRatio_working_3-way'!X50^(1/3)*SIN(('OddsRatio_working_3-way'!Y50+2*PI())/3)</f>
        <v>0.36034955648492389</v>
      </c>
      <c r="AE50" s="11">
        <f>'OddsRatio_working_3-way'!X50^(1/3)*SIN(('OddsRatio_working_3-way'!Y50+4*PI())/3)</f>
        <v>-0.56757055244732468</v>
      </c>
      <c r="AF50" s="11">
        <f>-'OddsRatio_working_3-way'!U50/(3*'OddsRatio_working_3-way'!X50^(1/3))*COS(('OddsRatio_working_3-way'!Y50)/3)</f>
        <v>0.53573492467850048</v>
      </c>
      <c r="AG50" s="11">
        <f>-'OddsRatio_working_3-way'!U50/(3*'OddsRatio_working_3-way'!X50^(1/3))*COS(('OddsRatio_working_3-way'!Y50+2*PI())/3)</f>
        <v>-0.44732610904020187</v>
      </c>
      <c r="AH50" s="11">
        <f>-'OddsRatio_working_3-way'!U50/(3*'OddsRatio_working_3-way'!X50^(1/3))*COS(('OddsRatio_working_3-way'!Y50+4*PI())/3)</f>
        <v>-8.8408815638298471E-2</v>
      </c>
      <c r="AI50" s="11">
        <f>'OddsRatio_working_3-way'!U50/(3*'OddsRatio_working_3-way'!X50^(1/3))*SIN(('OddsRatio_working_3-way'!Y50)/3)</f>
        <v>-0.20722099596240079</v>
      </c>
      <c r="AJ50" s="11">
        <f>'OddsRatio_working_3-way'!U50/(3*'OddsRatio_working_3-way'!X50^(1/3))*SIN(('OddsRatio_working_3-way'!Y50+2*PI())/3)</f>
        <v>-0.36034955648492384</v>
      </c>
      <c r="AK50" s="11">
        <f>'OddsRatio_working_3-way'!U50/(3*'OddsRatio_working_3-way'!X50^(1/3))*SIN(('OddsRatio_working_3-way'!Y50+4*PI())/3)</f>
        <v>0.56757055244732457</v>
      </c>
      <c r="AL50" s="11">
        <f>'OddsRatio_working_3-way'!Z50+'OddsRatio_working_3-way'!AF50</f>
        <v>1.0714698493570012</v>
      </c>
      <c r="AM50" s="11">
        <f>'OddsRatio_working_3-way'!AA50+'OddsRatio_working_3-way'!AG50</f>
        <v>-0.89465221808040385</v>
      </c>
      <c r="AN50" s="11">
        <f>'OddsRatio_working_3-way'!AB50+'OddsRatio_working_3-way'!AH50</f>
        <v>-0.17681763127659694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1.0714698493570012</v>
      </c>
      <c r="AS50" s="11">
        <f>IF(('OddsRatio_working_3-way'!X50=0),IF(Q50&gt;0,-Q50^(1/3),(-Q50)^(1/3)),'OddsRatio_working_3-way'!AM50-'OddsRatio_working_3-way'!R50/3)</f>
        <v>-0.89465221808040385</v>
      </c>
      <c r="AT50" s="11">
        <f>IF(('OddsRatio_working_3-way'!X50=0),IF(Q50&gt;0,-Q50^(1/3),(-Q50)^(1/3)),'OddsRatio_working_3-way'!AN50-'OddsRatio_working_3-way'!R50/3)</f>
        <v>-0.17681763127659694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5.44</v>
      </c>
      <c r="B51" s="4">
        <f>IF('True_Odds_Calculator_3-way'!B52="","",'True_Odds_Calculator_3-way'!B52)</f>
        <v>3.8</v>
      </c>
      <c r="C51" s="4">
        <f>IF('True_Odds_Calculator_3-way'!C52="","",'True_Odds_Calculator_3-way'!C52)</f>
        <v>1.66</v>
      </c>
      <c r="D51" s="9">
        <f t="shared" si="13"/>
        <v>0.17133542630113127</v>
      </c>
      <c r="E51" s="9">
        <f t="shared" si="14"/>
        <v>0.24691065803518267</v>
      </c>
      <c r="F51" s="9">
        <f t="shared" si="15"/>
        <v>0.58175391566368606</v>
      </c>
      <c r="G51" s="9">
        <f t="shared" si="16"/>
        <v>1.0893028329089969</v>
      </c>
      <c r="H51" s="9">
        <f t="shared" si="17"/>
        <v>5.8365045781159468</v>
      </c>
      <c r="I51" s="9">
        <f t="shared" si="18"/>
        <v>4.0500479321451914</v>
      </c>
      <c r="J51" s="9">
        <f t="shared" si="19"/>
        <v>1.7189398697199374</v>
      </c>
      <c r="K51" s="11">
        <f t="shared" si="20"/>
        <v>0.18382352941176469</v>
      </c>
      <c r="L51" s="11">
        <f t="shared" si="21"/>
        <v>0.26315789473684209</v>
      </c>
      <c r="M51" s="11">
        <f t="shared" si="22"/>
        <v>0.60240963855421692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-0.23910813532768838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0.2302165317617218</v>
      </c>
      <c r="Q51" s="11">
        <f>2*'OddsRatio_working_3-way'!K51*'OddsRatio_working_3-way'!L51*'OddsRatio_working_3-way'!M51</f>
        <v>5.8282666268790334E-2</v>
      </c>
      <c r="R51" s="11">
        <f t="shared" si="23"/>
        <v>0</v>
      </c>
      <c r="S51" s="11">
        <f t="shared" si="24"/>
        <v>-0.96281346281346314</v>
      </c>
      <c r="T51" s="11">
        <f t="shared" si="25"/>
        <v>-0.24375024375024384</v>
      </c>
      <c r="U51" s="11">
        <f>'OddsRatio_working_3-way'!S51-'OddsRatio_working_3-way'!R51^2/3</f>
        <v>-0.96281346281346314</v>
      </c>
      <c r="V51" s="11">
        <f>'OddsRatio_working_3-way'!S51*'OddsRatio_working_3-way'!R51/3-2*'OddsRatio_working_3-way'!R51^3/27-'OddsRatio_working_3-way'!T51</f>
        <v>0.24375024375024384</v>
      </c>
      <c r="W51" s="11">
        <f>'OddsRatio_working_3-way'!V51^2+4*'OddsRatio_working_3-way'!U51^3/27</f>
        <v>-7.2813593650523534E-2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0.1818156861899069</v>
      </c>
      <c r="Y51" s="11">
        <f>IF('OddsRatio_working_3-way'!W51&gt;=0,IF('OddsRatio_working_3-way'!V51+SQRT('OddsRatio_working_3-way'!W51)&gt;0,0,PI()),ACOS('OddsRatio_working_3-way'!V51/(2*'OddsRatio_working_3-way'!X51)))</f>
        <v>0.83615320309164265</v>
      </c>
      <c r="Z51" s="11">
        <f>'OddsRatio_working_3-way'!X51^(1/3)*COS('OddsRatio_working_3-way'!Y51/3)</f>
        <v>0.54465141645449833</v>
      </c>
      <c r="AA51" s="11">
        <f>'OddsRatio_working_3-way'!X51^(1/3)*COS(('OddsRatio_working_3-way'!Y51+2*PI())/3)</f>
        <v>-0.40730530527416298</v>
      </c>
      <c r="AB51" s="11">
        <f>'OddsRatio_working_3-way'!X51^(1/3)*COS(('OddsRatio_working_3-way'!Y51+4*PI())/3)</f>
        <v>-0.13734611118033552</v>
      </c>
      <c r="AC51" s="11">
        <f>'OddsRatio_working_3-way'!X51^(1/3)*SIN('OddsRatio_working_3-way'!Y51/3)</f>
        <v>0.15586101338028574</v>
      </c>
      <c r="AD51" s="11">
        <f>'OddsRatio_working_3-way'!X51^(1/3)*SIN(('OddsRatio_working_3-way'!Y51+2*PI())/3)</f>
        <v>0.39375145616663049</v>
      </c>
      <c r="AE51" s="11">
        <f>'OddsRatio_working_3-way'!X51^(1/3)*SIN(('OddsRatio_working_3-way'!Y51+4*PI())/3)</f>
        <v>-0.54961246954691623</v>
      </c>
      <c r="AF51" s="11">
        <f>-'OddsRatio_working_3-way'!U51/(3*'OddsRatio_working_3-way'!X51^(1/3))*COS(('OddsRatio_working_3-way'!Y51)/3)</f>
        <v>0.54465141645449844</v>
      </c>
      <c r="AG51" s="11">
        <f>-'OddsRatio_working_3-way'!U51/(3*'OddsRatio_working_3-way'!X51^(1/3))*COS(('OddsRatio_working_3-way'!Y51+2*PI())/3)</f>
        <v>-0.40730530527416303</v>
      </c>
      <c r="AH51" s="11">
        <f>-'OddsRatio_working_3-way'!U51/(3*'OddsRatio_working_3-way'!X51^(1/3))*COS(('OddsRatio_working_3-way'!Y51+4*PI())/3)</f>
        <v>-0.13734611118033554</v>
      </c>
      <c r="AI51" s="11">
        <f>'OddsRatio_working_3-way'!U51/(3*'OddsRatio_working_3-way'!X51^(1/3))*SIN(('OddsRatio_working_3-way'!Y51)/3)</f>
        <v>-0.15586101338028577</v>
      </c>
      <c r="AJ51" s="11">
        <f>'OddsRatio_working_3-way'!U51/(3*'OddsRatio_working_3-way'!X51^(1/3))*SIN(('OddsRatio_working_3-way'!Y51+2*PI())/3)</f>
        <v>-0.3937514561666306</v>
      </c>
      <c r="AK51" s="11">
        <f>'OddsRatio_working_3-way'!U51/(3*'OddsRatio_working_3-way'!X51^(1/3))*SIN(('OddsRatio_working_3-way'!Y51+4*PI())/3)</f>
        <v>0.54961246954691634</v>
      </c>
      <c r="AL51" s="11">
        <f>'OddsRatio_working_3-way'!Z51+'OddsRatio_working_3-way'!AF51</f>
        <v>1.0893028329089969</v>
      </c>
      <c r="AM51" s="11">
        <f>'OddsRatio_working_3-way'!AA51+'OddsRatio_working_3-way'!AG51</f>
        <v>-0.81461061054832595</v>
      </c>
      <c r="AN51" s="11">
        <f>'OddsRatio_working_3-way'!AB51+'OddsRatio_working_3-way'!AH51</f>
        <v>-0.27469222236067103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1.0893028329089969</v>
      </c>
      <c r="AS51" s="11">
        <f>IF(('OddsRatio_working_3-way'!X51=0),IF(Q51&gt;0,-Q51^(1/3),(-Q51)^(1/3)),'OddsRatio_working_3-way'!AM51-'OddsRatio_working_3-way'!R51/3)</f>
        <v>-0.81461061054832595</v>
      </c>
      <c r="AT51" s="11">
        <f>IF(('OddsRatio_working_3-way'!X51=0),IF(Q51&gt;0,-Q51^(1/3),(-Q51)^(1/3)),'OddsRatio_working_3-way'!AN51-'OddsRatio_working_3-way'!R51/3)</f>
        <v>-0.27469222236067103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1.88</v>
      </c>
      <c r="B52" s="4">
        <f>IF('True_Odds_Calculator_3-way'!B53="","",'True_Odds_Calculator_3-way'!B53)</f>
        <v>3.86</v>
      </c>
      <c r="C52" s="4">
        <f>IF('True_Odds_Calculator_3-way'!C53="","",'True_Odds_Calculator_3-way'!C53)</f>
        <v>3.9</v>
      </c>
      <c r="D52" s="9">
        <f t="shared" si="13"/>
        <v>0.5129984918131214</v>
      </c>
      <c r="E52" s="9">
        <f t="shared" si="14"/>
        <v>0.24477998863017802</v>
      </c>
      <c r="F52" s="9">
        <f t="shared" si="15"/>
        <v>0.24222151955670077</v>
      </c>
      <c r="G52" s="9">
        <f t="shared" si="16"/>
        <v>1.0787766700870087</v>
      </c>
      <c r="H52" s="9">
        <f t="shared" si="17"/>
        <v>1.9493234696765676</v>
      </c>
      <c r="I52" s="9">
        <f t="shared" si="18"/>
        <v>4.0853012764488446</v>
      </c>
      <c r="J52" s="9">
        <f t="shared" si="19"/>
        <v>4.1284523432523246</v>
      </c>
      <c r="K52" s="11">
        <f t="shared" si="20"/>
        <v>0.53191489361702127</v>
      </c>
      <c r="L52" s="11">
        <f t="shared" si="21"/>
        <v>0.2590673575129534</v>
      </c>
      <c r="M52" s="11">
        <f t="shared" si="22"/>
        <v>0.25641025641025644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-0.25789144893984506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0.23461637396153986</v>
      </c>
      <c r="Q52" s="11">
        <f>2*'OddsRatio_working_3-way'!K52*'OddsRatio_working_3-way'!L52*'OddsRatio_working_3-way'!M52</f>
        <v>7.0667582518536123E-2</v>
      </c>
      <c r="R52" s="11">
        <f t="shared" si="23"/>
        <v>0</v>
      </c>
      <c r="S52" s="11">
        <f t="shared" si="24"/>
        <v>-0.90974855865137949</v>
      </c>
      <c r="T52" s="11">
        <f t="shared" si="25"/>
        <v>-0.2740206501961987</v>
      </c>
      <c r="U52" s="11">
        <f>'OddsRatio_working_3-way'!S52-'OddsRatio_working_3-way'!R52^2/3</f>
        <v>-0.90974855865137949</v>
      </c>
      <c r="V52" s="11">
        <f>'OddsRatio_working_3-way'!S52*'OddsRatio_working_3-way'!R52/3-2*'OddsRatio_working_3-way'!R52^3/27-'OddsRatio_working_3-way'!T52</f>
        <v>0.2740206501961987</v>
      </c>
      <c r="W52" s="11">
        <f>'OddsRatio_working_3-way'!V52^2+4*'OddsRatio_working_3-way'!U52^3/27</f>
        <v>-3.6460315390472911E-2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0.16699373650261587</v>
      </c>
      <c r="Y52" s="11">
        <f>IF('OddsRatio_working_3-way'!W52&gt;=0,IF('OddsRatio_working_3-way'!V52+SQRT('OddsRatio_working_3-way'!W52)&gt;0,0,PI()),ACOS('OddsRatio_working_3-way'!V52/(2*'OddsRatio_working_3-way'!X52)))</f>
        <v>0.60859536231663114</v>
      </c>
      <c r="Z52" s="11">
        <f>'OddsRatio_working_3-way'!X52^(1/3)*COS('OddsRatio_working_3-way'!Y52/3)</f>
        <v>0.53938833504350436</v>
      </c>
      <c r="AA52" s="11">
        <f>'OddsRatio_working_3-way'!X52^(1/3)*COS(('OddsRatio_working_3-way'!Y52+2*PI())/3)</f>
        <v>-0.3657790657997444</v>
      </c>
      <c r="AB52" s="11">
        <f>'OddsRatio_working_3-way'!X52^(1/3)*COS(('OddsRatio_working_3-way'!Y52+4*PI())/3)</f>
        <v>-0.17360926924375977</v>
      </c>
      <c r="AC52" s="11">
        <f>'OddsRatio_working_3-way'!X52^(1/3)*SIN('OddsRatio_working_3-way'!Y52/3)</f>
        <v>0.11094928377171334</v>
      </c>
      <c r="AD52" s="11">
        <f>'OddsRatio_working_3-way'!X52^(1/3)*SIN(('OddsRatio_working_3-way'!Y52+2*PI())/3)</f>
        <v>0.41164935876681025</v>
      </c>
      <c r="AE52" s="11">
        <f>'OddsRatio_working_3-way'!X52^(1/3)*SIN(('OddsRatio_working_3-way'!Y52+4*PI())/3)</f>
        <v>-0.52259864253852362</v>
      </c>
      <c r="AF52" s="11">
        <f>-'OddsRatio_working_3-way'!U52/(3*'OddsRatio_working_3-way'!X52^(1/3))*COS(('OddsRatio_working_3-way'!Y52)/3)</f>
        <v>0.53938833504350436</v>
      </c>
      <c r="AG52" s="11">
        <f>-'OddsRatio_working_3-way'!U52/(3*'OddsRatio_working_3-way'!X52^(1/3))*COS(('OddsRatio_working_3-way'!Y52+2*PI())/3)</f>
        <v>-0.3657790657997444</v>
      </c>
      <c r="AH52" s="11">
        <f>-'OddsRatio_working_3-way'!U52/(3*'OddsRatio_working_3-way'!X52^(1/3))*COS(('OddsRatio_working_3-way'!Y52+4*PI())/3)</f>
        <v>-0.17360926924375977</v>
      </c>
      <c r="AI52" s="11">
        <f>'OddsRatio_working_3-way'!U52/(3*'OddsRatio_working_3-way'!X52^(1/3))*SIN(('OddsRatio_working_3-way'!Y52)/3)</f>
        <v>-0.11094928377171334</v>
      </c>
      <c r="AJ52" s="11">
        <f>'OddsRatio_working_3-way'!U52/(3*'OddsRatio_working_3-way'!X52^(1/3))*SIN(('OddsRatio_working_3-way'!Y52+2*PI())/3)</f>
        <v>-0.41164935876681025</v>
      </c>
      <c r="AK52" s="11">
        <f>'OddsRatio_working_3-way'!U52/(3*'OddsRatio_working_3-way'!X52^(1/3))*SIN(('OddsRatio_working_3-way'!Y52+4*PI())/3)</f>
        <v>0.52259864253852362</v>
      </c>
      <c r="AL52" s="11">
        <f>'OddsRatio_working_3-way'!Z52+'OddsRatio_working_3-way'!AF52</f>
        <v>1.0787766700870087</v>
      </c>
      <c r="AM52" s="11">
        <f>'OddsRatio_working_3-way'!AA52+'OddsRatio_working_3-way'!AG52</f>
        <v>-0.73155813159948879</v>
      </c>
      <c r="AN52" s="11">
        <f>'OddsRatio_working_3-way'!AB52+'OddsRatio_working_3-way'!AH52</f>
        <v>-0.34721853848751955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1.0787766700870087</v>
      </c>
      <c r="AS52" s="11">
        <f>IF(('OddsRatio_working_3-way'!X52=0),IF(Q52&gt;0,-Q52^(1/3),(-Q52)^(1/3)),'OddsRatio_working_3-way'!AM52-'OddsRatio_working_3-way'!R52/3)</f>
        <v>-0.73155813159948879</v>
      </c>
      <c r="AT52" s="11">
        <f>IF(('OddsRatio_working_3-way'!X52=0),IF(Q52&gt;0,-Q52^(1/3),(-Q52)^(1/3)),'OddsRatio_working_3-way'!AN52-'OddsRatio_working_3-way'!R52/3)</f>
        <v>-0.34721853848751955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1.1399999999999999</v>
      </c>
      <c r="B53" s="4">
        <f>IF('True_Odds_Calculator_3-way'!B54="","",'True_Odds_Calculator_3-way'!B54)</f>
        <v>8.19</v>
      </c>
      <c r="C53" s="4">
        <f>IF('True_Odds_Calculator_3-way'!C54="","",'True_Odds_Calculator_3-way'!C54)</f>
        <v>18.899999999999999</v>
      </c>
      <c r="D53" s="9">
        <f t="shared" si="13"/>
        <v>0.85400161815269293</v>
      </c>
      <c r="E53" s="9">
        <f t="shared" si="14"/>
        <v>0.10225040024932747</v>
      </c>
      <c r="F53" s="9">
        <f t="shared" si="15"/>
        <v>4.3747981597979387E-2</v>
      </c>
      <c r="G53" s="9">
        <f t="shared" si="16"/>
        <v>1.2211283473670944</v>
      </c>
      <c r="H53" s="9">
        <f t="shared" si="17"/>
        <v>1.1709579686313931</v>
      </c>
      <c r="I53" s="9">
        <f t="shared" si="18"/>
        <v>9.779912817569409</v>
      </c>
      <c r="J53" s="9">
        <f t="shared" si="19"/>
        <v>22.85819741787099</v>
      </c>
      <c r="K53" s="11">
        <f t="shared" si="20"/>
        <v>0.87719298245614041</v>
      </c>
      <c r="L53" s="11">
        <f t="shared" si="21"/>
        <v>0.12210012210012211</v>
      </c>
      <c r="M53" s="11">
        <f t="shared" si="22"/>
        <v>5.2910052910052914E-2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-0.10210791302409217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0.14297716887524742</v>
      </c>
      <c r="Q53" s="11">
        <f>2*'OddsRatio_working_3-way'!K53*'OddsRatio_working_3-way'!L53*'OddsRatio_working_3-way'!M53</f>
        <v>1.1333901615160319E-2</v>
      </c>
      <c r="R53" s="11">
        <f t="shared" si="23"/>
        <v>0</v>
      </c>
      <c r="S53" s="11">
        <f t="shared" si="24"/>
        <v>-1.4002555202701306</v>
      </c>
      <c r="T53" s="11">
        <f t="shared" si="25"/>
        <v>-0.11099924853508764</v>
      </c>
      <c r="U53" s="11">
        <f>'OddsRatio_working_3-way'!S53-'OddsRatio_working_3-way'!R53^2/3</f>
        <v>-1.4002555202701306</v>
      </c>
      <c r="V53" s="11">
        <f>'OddsRatio_working_3-way'!S53*'OddsRatio_working_3-way'!R53/3-2*'OddsRatio_working_3-way'!R53^3/27-'OddsRatio_working_3-way'!T53</f>
        <v>0.11099924853508764</v>
      </c>
      <c r="W53" s="11">
        <f>'OddsRatio_working_3-way'!V53^2+4*'OddsRatio_working_3-way'!U53^3/27</f>
        <v>-0.39442031251732823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0.31888130459964348</v>
      </c>
      <c r="Y53" s="11">
        <f>IF('OddsRatio_working_3-way'!W53&gt;=0,IF('OddsRatio_working_3-way'!V53+SQRT('OddsRatio_working_3-way'!W53)&gt;0,0,PI()),ACOS('OddsRatio_working_3-way'!V53/(2*'OddsRatio_working_3-way'!X53)))</f>
        <v>1.3958606738473629</v>
      </c>
      <c r="Z53" s="11">
        <f>'OddsRatio_working_3-way'!X53^(1/3)*COS('OddsRatio_working_3-way'!Y53/3)</f>
        <v>0.61056417368354721</v>
      </c>
      <c r="AA53" s="11">
        <f>'OddsRatio_working_3-way'!X53^(1/3)*COS(('OddsRatio_working_3-way'!Y53+2*PI())/3)</f>
        <v>-0.57074851113706571</v>
      </c>
      <c r="AB53" s="11">
        <f>'OddsRatio_working_3-way'!X53^(1/3)*COS(('OddsRatio_working_3-way'!Y53+4*PI())/3)</f>
        <v>-3.9815662546481417E-2</v>
      </c>
      <c r="AC53" s="11">
        <f>'OddsRatio_working_3-way'!X53^(1/3)*SIN('OddsRatio_working_3-way'!Y53/3)</f>
        <v>0.30653422305538869</v>
      </c>
      <c r="AD53" s="11">
        <f>'OddsRatio_working_3-way'!X53^(1/3)*SIN(('OddsRatio_working_3-way'!Y53+2*PI())/3)</f>
        <v>0.37549697352291184</v>
      </c>
      <c r="AE53" s="11">
        <f>'OddsRatio_working_3-way'!X53^(1/3)*SIN(('OddsRatio_working_3-way'!Y53+4*PI())/3)</f>
        <v>-0.68203119657830047</v>
      </c>
      <c r="AF53" s="11">
        <f>-'OddsRatio_working_3-way'!U53/(3*'OddsRatio_working_3-way'!X53^(1/3))*COS(('OddsRatio_working_3-way'!Y53)/3)</f>
        <v>0.61056417368354721</v>
      </c>
      <c r="AG53" s="11">
        <f>-'OddsRatio_working_3-way'!U53/(3*'OddsRatio_working_3-way'!X53^(1/3))*COS(('OddsRatio_working_3-way'!Y53+2*PI())/3)</f>
        <v>-0.57074851113706571</v>
      </c>
      <c r="AH53" s="11">
        <f>-'OddsRatio_working_3-way'!U53/(3*'OddsRatio_working_3-way'!X53^(1/3))*COS(('OddsRatio_working_3-way'!Y53+4*PI())/3)</f>
        <v>-3.9815662546481417E-2</v>
      </c>
      <c r="AI53" s="11">
        <f>'OddsRatio_working_3-way'!U53/(3*'OddsRatio_working_3-way'!X53^(1/3))*SIN(('OddsRatio_working_3-way'!Y53)/3)</f>
        <v>-0.30653422305538869</v>
      </c>
      <c r="AJ53" s="11">
        <f>'OddsRatio_working_3-way'!U53/(3*'OddsRatio_working_3-way'!X53^(1/3))*SIN(('OddsRatio_working_3-way'!Y53+2*PI())/3)</f>
        <v>-0.37549697352291184</v>
      </c>
      <c r="AK53" s="11">
        <f>'OddsRatio_working_3-way'!U53/(3*'OddsRatio_working_3-way'!X53^(1/3))*SIN(('OddsRatio_working_3-way'!Y53+4*PI())/3)</f>
        <v>0.68203119657830047</v>
      </c>
      <c r="AL53" s="11">
        <f>'OddsRatio_working_3-way'!Z53+'OddsRatio_working_3-way'!AF53</f>
        <v>1.2211283473670944</v>
      </c>
      <c r="AM53" s="11">
        <f>'OddsRatio_working_3-way'!AA53+'OddsRatio_working_3-way'!AG53</f>
        <v>-1.1414970222741314</v>
      </c>
      <c r="AN53" s="11">
        <f>'OddsRatio_working_3-way'!AB53+'OddsRatio_working_3-way'!AH53</f>
        <v>-7.9631325092962835E-2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1.2211283473670944</v>
      </c>
      <c r="AS53" s="11">
        <f>IF(('OddsRatio_working_3-way'!X53=0),IF(Q53&gt;0,-Q53^(1/3),(-Q53)^(1/3)),'OddsRatio_working_3-way'!AM53-'OddsRatio_working_3-way'!R53/3)</f>
        <v>-1.1414970222741314</v>
      </c>
      <c r="AT53" s="11">
        <f>IF(('OddsRatio_working_3-way'!X53=0),IF(Q53&gt;0,-Q53^(1/3),(-Q53)^(1/3)),'OddsRatio_working_3-way'!AN53-'OddsRatio_working_3-way'!R53/3)</f>
        <v>-7.9631325092962835E-2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2.41</v>
      </c>
      <c r="B54" s="4">
        <f>IF('True_Odds_Calculator_3-way'!B55="","",'True_Odds_Calculator_3-way'!B55)</f>
        <v>3.21</v>
      </c>
      <c r="C54" s="4">
        <f>IF('True_Odds_Calculator_3-way'!C55="","",'True_Odds_Calculator_3-way'!C55)</f>
        <v>3.16</v>
      </c>
      <c r="D54" s="9">
        <f t="shared" si="13"/>
        <v>0.39940466626161497</v>
      </c>
      <c r="E54" s="9">
        <f t="shared" si="14"/>
        <v>0.29789349343450128</v>
      </c>
      <c r="F54" s="9">
        <f t="shared" si="15"/>
        <v>0.30270184030388386</v>
      </c>
      <c r="G54" s="9">
        <f t="shared" si="16"/>
        <v>1.0664726113242371</v>
      </c>
      <c r="H54" s="9">
        <f t="shared" si="17"/>
        <v>2.5037263819671742</v>
      </c>
      <c r="I54" s="9">
        <f t="shared" si="18"/>
        <v>3.356904471026565</v>
      </c>
      <c r="J54" s="9">
        <f t="shared" si="19"/>
        <v>3.3035808404603522</v>
      </c>
      <c r="K54" s="11">
        <f t="shared" si="20"/>
        <v>0.41493775933609955</v>
      </c>
      <c r="L54" s="11">
        <f t="shared" si="21"/>
        <v>0.3115264797507788</v>
      </c>
      <c r="M54" s="11">
        <f t="shared" si="22"/>
        <v>0.31645569620253161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-0.27533155014326238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0.23643876424175392</v>
      </c>
      <c r="Q54" s="11">
        <f>2*'OddsRatio_working_3-way'!K54*'OddsRatio_working_3-way'!L54*'OddsRatio_working_3-way'!M54</f>
        <v>8.18127211909183E-2</v>
      </c>
      <c r="R54" s="11">
        <f t="shared" si="23"/>
        <v>0</v>
      </c>
      <c r="S54" s="11">
        <f t="shared" si="24"/>
        <v>-0.8587419934937659</v>
      </c>
      <c r="T54" s="11">
        <f t="shared" si="25"/>
        <v>-0.2971425583023411</v>
      </c>
      <c r="U54" s="11">
        <f>'OddsRatio_working_3-way'!S54-'OddsRatio_working_3-way'!R54^2/3</f>
        <v>-0.8587419934937659</v>
      </c>
      <c r="V54" s="11">
        <f>'OddsRatio_working_3-way'!S54*'OddsRatio_working_3-way'!R54/3-2*'OddsRatio_working_3-way'!R54^3/27-'OddsRatio_working_3-way'!T54</f>
        <v>0.2971425583023411</v>
      </c>
      <c r="W54" s="11">
        <f>'OddsRatio_working_3-way'!V54^2+4*'OddsRatio_working_3-way'!U54^3/27</f>
        <v>-5.5239024500472605E-3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0.15314829610912054</v>
      </c>
      <c r="Y54" s="11">
        <f>IF('OddsRatio_working_3-way'!W54&gt;=0,IF('OddsRatio_working_3-way'!V54+SQRT('OddsRatio_working_3-way'!W54)&gt;0,0,PI()),ACOS('OddsRatio_working_3-way'!V54/(2*'OddsRatio_working_3-way'!X54)))</f>
        <v>0.24509687066617047</v>
      </c>
      <c r="Z54" s="11">
        <f>'OddsRatio_working_3-way'!X54^(1/3)*COS('OddsRatio_working_3-way'!Y54/3)</f>
        <v>0.53323630566211855</v>
      </c>
      <c r="AA54" s="11">
        <f>'OddsRatio_working_3-way'!X54^(1/3)*COS(('OddsRatio_working_3-way'!Y54+2*PI())/3)</f>
        <v>-0.30443058618707641</v>
      </c>
      <c r="AB54" s="11">
        <f>'OddsRatio_working_3-way'!X54^(1/3)*COS(('OddsRatio_working_3-way'!Y54+4*PI())/3)</f>
        <v>-0.228805719475042</v>
      </c>
      <c r="AC54" s="11">
        <f>'OddsRatio_working_3-way'!X54^(1/3)*SIN('OddsRatio_working_3-way'!Y54/3)</f>
        <v>4.3662037153622615E-2</v>
      </c>
      <c r="AD54" s="11">
        <f>'OddsRatio_working_3-way'!X54^(1/3)*SIN(('OddsRatio_working_3-way'!Y54+2*PI())/3)</f>
        <v>0.43996516834674726</v>
      </c>
      <c r="AE54" s="11">
        <f>'OddsRatio_working_3-way'!X54^(1/3)*SIN(('OddsRatio_working_3-way'!Y54+4*PI())/3)</f>
        <v>-0.48362720550036986</v>
      </c>
      <c r="AF54" s="11">
        <f>-'OddsRatio_working_3-way'!U54/(3*'OddsRatio_working_3-way'!X54^(1/3))*COS(('OddsRatio_working_3-way'!Y54)/3)</f>
        <v>0.53323630566211855</v>
      </c>
      <c r="AG54" s="11">
        <f>-'OddsRatio_working_3-way'!U54/(3*'OddsRatio_working_3-way'!X54^(1/3))*COS(('OddsRatio_working_3-way'!Y54+2*PI())/3)</f>
        <v>-0.30443058618707641</v>
      </c>
      <c r="AH54" s="11">
        <f>-'OddsRatio_working_3-way'!U54/(3*'OddsRatio_working_3-way'!X54^(1/3))*COS(('OddsRatio_working_3-way'!Y54+4*PI())/3)</f>
        <v>-0.228805719475042</v>
      </c>
      <c r="AI54" s="11">
        <f>'OddsRatio_working_3-way'!U54/(3*'OddsRatio_working_3-way'!X54^(1/3))*SIN(('OddsRatio_working_3-way'!Y54)/3)</f>
        <v>-4.3662037153622615E-2</v>
      </c>
      <c r="AJ54" s="11">
        <f>'OddsRatio_working_3-way'!U54/(3*'OddsRatio_working_3-way'!X54^(1/3))*SIN(('OddsRatio_working_3-way'!Y54+2*PI())/3)</f>
        <v>-0.43996516834674726</v>
      </c>
      <c r="AK54" s="11">
        <f>'OddsRatio_working_3-way'!U54/(3*'OddsRatio_working_3-way'!X54^(1/3))*SIN(('OddsRatio_working_3-way'!Y54+4*PI())/3)</f>
        <v>0.48362720550036986</v>
      </c>
      <c r="AL54" s="11">
        <f>'OddsRatio_working_3-way'!Z54+'OddsRatio_working_3-way'!AF54</f>
        <v>1.0664726113242371</v>
      </c>
      <c r="AM54" s="11">
        <f>'OddsRatio_working_3-way'!AA54+'OddsRatio_working_3-way'!AG54</f>
        <v>-0.60886117237415283</v>
      </c>
      <c r="AN54" s="11">
        <f>'OddsRatio_working_3-way'!AB54+'OddsRatio_working_3-way'!AH54</f>
        <v>-0.45761143895008399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1.0664726113242371</v>
      </c>
      <c r="AS54" s="11">
        <f>IF(('OddsRatio_working_3-way'!X54=0),IF(Q54&gt;0,-Q54^(1/3),(-Q54)^(1/3)),'OddsRatio_working_3-way'!AM54-'OddsRatio_working_3-way'!R54/3)</f>
        <v>-0.60886117237415283</v>
      </c>
      <c r="AT54" s="11">
        <f>IF(('OddsRatio_working_3-way'!X54=0),IF(Q54&gt;0,-Q54^(1/3),(-Q54)^(1/3)),'OddsRatio_working_3-way'!AN54-'OddsRatio_working_3-way'!R54/3)</f>
        <v>-0.45761143895008399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4.3</v>
      </c>
      <c r="B55" s="4">
        <f>IF('True_Odds_Calculator_3-way'!B56="","",'True_Odds_Calculator_3-way'!B56)</f>
        <v>3.7</v>
      </c>
      <c r="C55" s="4">
        <f>IF('True_Odds_Calculator_3-way'!C56="","",'True_Odds_Calculator_3-way'!C56)</f>
        <v>1.83</v>
      </c>
      <c r="D55" s="9">
        <f t="shared" si="13"/>
        <v>0.21860638747400823</v>
      </c>
      <c r="E55" s="9">
        <f t="shared" si="14"/>
        <v>0.25480725289966094</v>
      </c>
      <c r="F55" s="9">
        <f t="shared" si="15"/>
        <v>0.5265863596263306</v>
      </c>
      <c r="G55" s="9">
        <f t="shared" si="16"/>
        <v>1.0831611368988372</v>
      </c>
      <c r="H55" s="9">
        <f t="shared" si="17"/>
        <v>4.5744317517661628</v>
      </c>
      <c r="I55" s="9">
        <f t="shared" si="18"/>
        <v>3.9245350696268608</v>
      </c>
      <c r="J55" s="9">
        <f t="shared" si="19"/>
        <v>1.8990237436260351</v>
      </c>
      <c r="K55" s="11">
        <f t="shared" si="20"/>
        <v>0.23255813953488372</v>
      </c>
      <c r="L55" s="11">
        <f t="shared" si="21"/>
        <v>0.27027027027027023</v>
      </c>
      <c r="M55" s="11">
        <f t="shared" si="22"/>
        <v>0.54644808743169393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-0.25400047397759939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0.23458456550336076</v>
      </c>
      <c r="Q55" s="11">
        <f>2*'OddsRatio_working_3-way'!K55*'OddsRatio_working_3-way'!L55*'OddsRatio_working_3-way'!M55</f>
        <v>6.869240571108659E-2</v>
      </c>
      <c r="R55" s="11">
        <f t="shared" si="23"/>
        <v>0</v>
      </c>
      <c r="S55" s="11">
        <f t="shared" si="24"/>
        <v>-0.92355955809771073</v>
      </c>
      <c r="T55" s="11">
        <f t="shared" si="25"/>
        <v>-0.27044203751031054</v>
      </c>
      <c r="U55" s="11">
        <f>'OddsRatio_working_3-way'!S55-'OddsRatio_working_3-way'!R55^2/3</f>
        <v>-0.92355955809771073</v>
      </c>
      <c r="V55" s="11">
        <f>'OddsRatio_working_3-way'!S55*'OddsRatio_working_3-way'!R55/3-2*'OddsRatio_working_3-way'!R55^3/27-'OddsRatio_working_3-way'!T55</f>
        <v>0.27044203751031054</v>
      </c>
      <c r="W55" s="11">
        <f>'OddsRatio_working_3-way'!V55^2+4*'OddsRatio_working_3-way'!U55^3/27</f>
        <v>-4.3566503676983254E-2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0.17081085981994198</v>
      </c>
      <c r="Y55" s="11">
        <f>IF('OddsRatio_working_3-way'!W55&gt;=0,IF('OddsRatio_working_3-way'!V55+SQRT('OddsRatio_working_3-way'!W55)&gt;0,0,PI()),ACOS('OddsRatio_working_3-way'!V55/(2*'OddsRatio_working_3-way'!X55)))</f>
        <v>0.65730483224829384</v>
      </c>
      <c r="Z55" s="11">
        <f>'OddsRatio_working_3-way'!X55^(1/3)*COS('OddsRatio_working_3-way'!Y55/3)</f>
        <v>0.5415805684494186</v>
      </c>
      <c r="AA55" s="11">
        <f>'OddsRatio_working_3-way'!X55^(1/3)*COS(('OddsRatio_working_3-way'!Y55+2*PI())/3)</f>
        <v>-0.37523048449707208</v>
      </c>
      <c r="AB55" s="11">
        <f>'OddsRatio_working_3-way'!X55^(1/3)*COS(('OddsRatio_working_3-way'!Y55+4*PI())/3)</f>
        <v>-0.16635008395234654</v>
      </c>
      <c r="AC55" s="11">
        <f>'OddsRatio_working_3-way'!X55^(1/3)*SIN('OddsRatio_working_3-way'!Y55/3)</f>
        <v>0.12059715548293412</v>
      </c>
      <c r="AD55" s="11">
        <f>'OddsRatio_working_3-way'!X55^(1/3)*SIN(('OddsRatio_working_3-way'!Y55+2*PI())/3)</f>
        <v>0.40872395273174639</v>
      </c>
      <c r="AE55" s="11">
        <f>'OddsRatio_working_3-way'!X55^(1/3)*SIN(('OddsRatio_working_3-way'!Y55+4*PI())/3)</f>
        <v>-0.52932110821468059</v>
      </c>
      <c r="AF55" s="11">
        <f>-'OddsRatio_working_3-way'!U55/(3*'OddsRatio_working_3-way'!X55^(1/3))*COS(('OddsRatio_working_3-way'!Y55)/3)</f>
        <v>0.54158056844941849</v>
      </c>
      <c r="AG55" s="11">
        <f>-'OddsRatio_working_3-way'!U55/(3*'OddsRatio_working_3-way'!X55^(1/3))*COS(('OddsRatio_working_3-way'!Y55+2*PI())/3)</f>
        <v>-0.37523048449707203</v>
      </c>
      <c r="AH55" s="11">
        <f>-'OddsRatio_working_3-way'!U55/(3*'OddsRatio_working_3-way'!X55^(1/3))*COS(('OddsRatio_working_3-way'!Y55+4*PI())/3)</f>
        <v>-0.16635008395234652</v>
      </c>
      <c r="AI55" s="11">
        <f>'OddsRatio_working_3-way'!U55/(3*'OddsRatio_working_3-way'!X55^(1/3))*SIN(('OddsRatio_working_3-way'!Y55)/3)</f>
        <v>-0.12059715548293409</v>
      </c>
      <c r="AJ55" s="11">
        <f>'OddsRatio_working_3-way'!U55/(3*'OddsRatio_working_3-way'!X55^(1/3))*SIN(('OddsRatio_working_3-way'!Y55+2*PI())/3)</f>
        <v>-0.40872395273174633</v>
      </c>
      <c r="AK55" s="11">
        <f>'OddsRatio_working_3-way'!U55/(3*'OddsRatio_working_3-way'!X55^(1/3))*SIN(('OddsRatio_working_3-way'!Y55+4*PI())/3)</f>
        <v>0.52932110821468048</v>
      </c>
      <c r="AL55" s="11">
        <f>'OddsRatio_working_3-way'!Z55+'OddsRatio_working_3-way'!AF55</f>
        <v>1.0831611368988372</v>
      </c>
      <c r="AM55" s="11">
        <f>'OddsRatio_working_3-way'!AA55+'OddsRatio_working_3-way'!AG55</f>
        <v>-0.75046096899414416</v>
      </c>
      <c r="AN55" s="11">
        <f>'OddsRatio_working_3-way'!AB55+'OddsRatio_working_3-way'!AH55</f>
        <v>-0.33270016790469303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1.0831611368988372</v>
      </c>
      <c r="AS55" s="11">
        <f>IF(('OddsRatio_working_3-way'!X55=0),IF(Q55&gt;0,-Q55^(1/3),(-Q55)^(1/3)),'OddsRatio_working_3-way'!AM55-'OddsRatio_working_3-way'!R55/3)</f>
        <v>-0.75046096899414416</v>
      </c>
      <c r="AT55" s="11">
        <f>IF(('OddsRatio_working_3-way'!X55=0),IF(Q55&gt;0,-Q55^(1/3),(-Q55)^(1/3)),'OddsRatio_working_3-way'!AN55-'OddsRatio_working_3-way'!R55/3)</f>
        <v>-0.33270016790469303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2.2000000000000002</v>
      </c>
      <c r="B56" s="4">
        <f>IF('True_Odds_Calculator_3-way'!B57="","",'True_Odds_Calculator_3-way'!B57)</f>
        <v>3.54</v>
      </c>
      <c r="C56" s="4">
        <f>IF('True_Odds_Calculator_3-way'!C57="","",'True_Odds_Calculator_3-way'!C57)</f>
        <v>3.25</v>
      </c>
      <c r="D56" s="9">
        <f t="shared" si="13"/>
        <v>0.43772427552884347</v>
      </c>
      <c r="E56" s="9">
        <f t="shared" si="14"/>
        <v>0.26889312392699033</v>
      </c>
      <c r="F56" s="9">
        <f t="shared" si="15"/>
        <v>0.29338260054416604</v>
      </c>
      <c r="G56" s="9">
        <f t="shared" si="16"/>
        <v>1.0704526340465397</v>
      </c>
      <c r="H56" s="9">
        <f t="shared" si="17"/>
        <v>2.2845431608558475</v>
      </c>
      <c r="I56" s="9">
        <f t="shared" si="18"/>
        <v>3.7189496904782113</v>
      </c>
      <c r="J56" s="9">
        <f t="shared" si="19"/>
        <v>3.4085184266047137</v>
      </c>
      <c r="K56" s="11">
        <f t="shared" si="20"/>
        <v>0.45454545454545453</v>
      </c>
      <c r="L56" s="11">
        <f t="shared" si="21"/>
        <v>0.2824858757062147</v>
      </c>
      <c r="M56" s="11">
        <f t="shared" si="22"/>
        <v>0.30769230769230771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-0.27094938959345727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0.2366559993678638</v>
      </c>
      <c r="Q56" s="11">
        <f>2*'OddsRatio_working_3-way'!K56*'OddsRatio_working_3-way'!L56*'OddsRatio_working_3-way'!M56</f>
        <v>7.9017028169570541E-2</v>
      </c>
      <c r="R56" s="11">
        <f t="shared" si="23"/>
        <v>0</v>
      </c>
      <c r="S56" s="11">
        <f t="shared" si="24"/>
        <v>-0.87343248760571646</v>
      </c>
      <c r="T56" s="11">
        <f t="shared" si="25"/>
        <v>-0.29163021289005553</v>
      </c>
      <c r="U56" s="11">
        <f>'OddsRatio_working_3-way'!S56-'OddsRatio_working_3-way'!R56^2/3</f>
        <v>-0.87343248760571646</v>
      </c>
      <c r="V56" s="11">
        <f>'OddsRatio_working_3-way'!S56*'OddsRatio_working_3-way'!R56/3-2*'OddsRatio_working_3-way'!R56^3/27-'OddsRatio_working_3-way'!T56</f>
        <v>0.29163021289005553</v>
      </c>
      <c r="W56" s="11">
        <f>'OddsRatio_working_3-way'!V56^2+4*'OddsRatio_working_3-way'!U56^3/27</f>
        <v>-1.3667069447109298E-2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0.15709491598823974</v>
      </c>
      <c r="Y56" s="11">
        <f>IF('OddsRatio_working_3-way'!W56&gt;=0,IF('OddsRatio_working_3-way'!V56+SQRT('OddsRatio_working_3-way'!W56)&gt;0,0,PI()),ACOS('OddsRatio_working_3-way'!V56/(2*'OddsRatio_working_3-way'!X56)))</f>
        <v>0.38125744801597761</v>
      </c>
      <c r="Z56" s="11">
        <f>'OddsRatio_working_3-way'!X56^(1/3)*COS('OddsRatio_working_3-way'!Y56/3)</f>
        <v>0.53522631702326984</v>
      </c>
      <c r="AA56" s="11">
        <f>'OddsRatio_working_3-way'!X56^(1/3)*COS(('OddsRatio_working_3-way'!Y56+2*PI())/3)</f>
        <v>-0.32683911629797058</v>
      </c>
      <c r="AB56" s="11">
        <f>'OddsRatio_working_3-way'!X56^(1/3)*COS(('OddsRatio_working_3-way'!Y56+4*PI())/3)</f>
        <v>-0.20838720072529909</v>
      </c>
      <c r="AC56" s="11">
        <f>'OddsRatio_working_3-way'!X56^(1/3)*SIN('OddsRatio_working_3-way'!Y56/3)</f>
        <v>6.8388245341908682E-2</v>
      </c>
      <c r="AD56" s="11">
        <f>'OddsRatio_working_3-way'!X56^(1/3)*SIN(('OddsRatio_working_3-way'!Y56+2*PI())/3)</f>
        <v>0.42932546464518084</v>
      </c>
      <c r="AE56" s="11">
        <f>'OddsRatio_working_3-way'!X56^(1/3)*SIN(('OddsRatio_working_3-way'!Y56+4*PI())/3)</f>
        <v>-0.49771370998708958</v>
      </c>
      <c r="AF56" s="11">
        <f>-'OddsRatio_working_3-way'!U56/(3*'OddsRatio_working_3-way'!X56^(1/3))*COS(('OddsRatio_working_3-way'!Y56)/3)</f>
        <v>0.53522631702326995</v>
      </c>
      <c r="AG56" s="11">
        <f>-'OddsRatio_working_3-way'!U56/(3*'OddsRatio_working_3-way'!X56^(1/3))*COS(('OddsRatio_working_3-way'!Y56+2*PI())/3)</f>
        <v>-0.32683911629797063</v>
      </c>
      <c r="AH56" s="11">
        <f>-'OddsRatio_working_3-way'!U56/(3*'OddsRatio_working_3-way'!X56^(1/3))*COS(('OddsRatio_working_3-way'!Y56+4*PI())/3)</f>
        <v>-0.20838720072529912</v>
      </c>
      <c r="AI56" s="11">
        <f>'OddsRatio_working_3-way'!U56/(3*'OddsRatio_working_3-way'!X56^(1/3))*SIN(('OddsRatio_working_3-way'!Y56)/3)</f>
        <v>-6.8388245341908696E-2</v>
      </c>
      <c r="AJ56" s="11">
        <f>'OddsRatio_working_3-way'!U56/(3*'OddsRatio_working_3-way'!X56^(1/3))*SIN(('OddsRatio_working_3-way'!Y56+2*PI())/3)</f>
        <v>-0.4293254646451809</v>
      </c>
      <c r="AK56" s="11">
        <f>'OddsRatio_working_3-way'!U56/(3*'OddsRatio_working_3-way'!X56^(1/3))*SIN(('OddsRatio_working_3-way'!Y56+4*PI())/3)</f>
        <v>0.49771370998708964</v>
      </c>
      <c r="AL56" s="11">
        <f>'OddsRatio_working_3-way'!Z56+'OddsRatio_working_3-way'!AF56</f>
        <v>1.0704526340465397</v>
      </c>
      <c r="AM56" s="11">
        <f>'OddsRatio_working_3-way'!AA56+'OddsRatio_working_3-way'!AG56</f>
        <v>-0.65367823259594116</v>
      </c>
      <c r="AN56" s="11">
        <f>'OddsRatio_working_3-way'!AB56+'OddsRatio_working_3-way'!AH56</f>
        <v>-0.41677440145059819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1.0704526340465397</v>
      </c>
      <c r="AS56" s="11">
        <f>IF(('OddsRatio_working_3-way'!X56=0),IF(Q56&gt;0,-Q56^(1/3),(-Q56)^(1/3)),'OddsRatio_working_3-way'!AM56-'OddsRatio_working_3-way'!R56/3)</f>
        <v>-0.65367823259594116</v>
      </c>
      <c r="AT56" s="11">
        <f>IF(('OddsRatio_working_3-way'!X56=0),IF(Q56&gt;0,-Q56^(1/3),(-Q56)^(1/3)),'OddsRatio_working_3-way'!AN56-'OddsRatio_working_3-way'!R56/3)</f>
        <v>-0.41677440145059819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2.5499999999999998</v>
      </c>
      <c r="B57" s="4">
        <f>IF('True_Odds_Calculator_3-way'!B58="","",'True_Odds_Calculator_3-way'!B58)</f>
        <v>3.46</v>
      </c>
      <c r="C57" s="4">
        <f>IF('True_Odds_Calculator_3-way'!C58="","",'True_Odds_Calculator_3-way'!C58)</f>
        <v>2.76</v>
      </c>
      <c r="D57" s="9">
        <f t="shared" si="13"/>
        <v>0.37675423801073704</v>
      </c>
      <c r="E57" s="9">
        <f t="shared" si="14"/>
        <v>0.27582743970154555</v>
      </c>
      <c r="F57" s="9">
        <f t="shared" si="15"/>
        <v>0.34741832228771752</v>
      </c>
      <c r="G57" s="9">
        <f t="shared" si="16"/>
        <v>1.0672581736999962</v>
      </c>
      <c r="H57" s="9">
        <f t="shared" si="17"/>
        <v>2.6542501692349938</v>
      </c>
      <c r="I57" s="9">
        <f t="shared" si="18"/>
        <v>3.6254551073019901</v>
      </c>
      <c r="J57" s="9">
        <f t="shared" si="19"/>
        <v>2.8783743857119926</v>
      </c>
      <c r="K57" s="11">
        <f t="shared" si="20"/>
        <v>0.39215686274509809</v>
      </c>
      <c r="L57" s="11">
        <f t="shared" si="21"/>
        <v>0.28901734104046245</v>
      </c>
      <c r="M57" s="11">
        <f t="shared" si="22"/>
        <v>0.3623188405797102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-0.27558407127616058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0.23694658394479517</v>
      </c>
      <c r="Q57" s="11">
        <f>2*'OddsRatio_working_3-way'!K57*'OddsRatio_working_3-way'!L57*'OddsRatio_working_3-way'!M57</f>
        <v>8.2130531696636117E-2</v>
      </c>
      <c r="R57" s="11">
        <f t="shared" si="23"/>
        <v>0</v>
      </c>
      <c r="S57" s="11">
        <f t="shared" si="24"/>
        <v>-0.8597978208521091</v>
      </c>
      <c r="T57" s="11">
        <f t="shared" si="25"/>
        <v>-0.2980235080943186</v>
      </c>
      <c r="U57" s="11">
        <f>'OddsRatio_working_3-way'!S57-'OddsRatio_working_3-way'!R57^2/3</f>
        <v>-0.8597978208521091</v>
      </c>
      <c r="V57" s="11">
        <f>'OddsRatio_working_3-way'!S57*'OddsRatio_working_3-way'!R57/3-2*'OddsRatio_working_3-way'!R57^3/27-'OddsRatio_working_3-way'!T57</f>
        <v>0.2980235080943186</v>
      </c>
      <c r="W57" s="11">
        <f>'OddsRatio_working_3-way'!V57^2+4*'OddsRatio_working_3-way'!U57^3/27</f>
        <v>-5.3460642319745066E-3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0.15343082774398606</v>
      </c>
      <c r="Y57" s="11">
        <f>IF('OddsRatio_working_3-way'!W57&gt;=0,IF('OddsRatio_working_3-way'!V57+SQRT('OddsRatio_working_3-way'!W57)&gt;0,0,PI()),ACOS('OddsRatio_working_3-way'!V57/(2*'OddsRatio_working_3-way'!X57)))</f>
        <v>0.24058703703877771</v>
      </c>
      <c r="Z57" s="11">
        <f>'OddsRatio_working_3-way'!X57^(1/3)*COS('OddsRatio_working_3-way'!Y57/3)</f>
        <v>0.5336290868499981</v>
      </c>
      <c r="AA57" s="11">
        <f>'OddsRatio_working_3-way'!X57^(1/3)*COS(('OddsRatio_working_3-way'!Y57+2*PI())/3)</f>
        <v>-0.30395553780795981</v>
      </c>
      <c r="AB57" s="11">
        <f>'OddsRatio_working_3-way'!X57^(1/3)*COS(('OddsRatio_working_3-way'!Y57+4*PI())/3)</f>
        <v>-0.22967354904203871</v>
      </c>
      <c r="AC57" s="11">
        <f>'OddsRatio_working_3-way'!X57^(1/3)*SIN('OddsRatio_working_3-way'!Y57/3)</f>
        <v>4.2886726209945464E-2</v>
      </c>
      <c r="AD57" s="11">
        <f>'OddsRatio_working_3-way'!X57^(1/3)*SIN(('OddsRatio_working_3-way'!Y57+2*PI())/3)</f>
        <v>0.4406929823054182</v>
      </c>
      <c r="AE57" s="11">
        <f>'OddsRatio_working_3-way'!X57^(1/3)*SIN(('OddsRatio_working_3-way'!Y57+4*PI())/3)</f>
        <v>-0.48357970851536353</v>
      </c>
      <c r="AF57" s="11">
        <f>-'OddsRatio_working_3-way'!U57/(3*'OddsRatio_working_3-way'!X57^(1/3))*COS(('OddsRatio_working_3-way'!Y57)/3)</f>
        <v>0.5336290868499981</v>
      </c>
      <c r="AG57" s="11">
        <f>-'OddsRatio_working_3-way'!U57/(3*'OddsRatio_working_3-way'!X57^(1/3))*COS(('OddsRatio_working_3-way'!Y57+2*PI())/3)</f>
        <v>-0.30395553780795981</v>
      </c>
      <c r="AH57" s="11">
        <f>-'OddsRatio_working_3-way'!U57/(3*'OddsRatio_working_3-way'!X57^(1/3))*COS(('OddsRatio_working_3-way'!Y57+4*PI())/3)</f>
        <v>-0.22967354904203871</v>
      </c>
      <c r="AI57" s="11">
        <f>'OddsRatio_working_3-way'!U57/(3*'OddsRatio_working_3-way'!X57^(1/3))*SIN(('OddsRatio_working_3-way'!Y57)/3)</f>
        <v>-4.2886726209945464E-2</v>
      </c>
      <c r="AJ57" s="11">
        <f>'OddsRatio_working_3-way'!U57/(3*'OddsRatio_working_3-way'!X57^(1/3))*SIN(('OddsRatio_working_3-way'!Y57+2*PI())/3)</f>
        <v>-0.4406929823054182</v>
      </c>
      <c r="AK57" s="11">
        <f>'OddsRatio_working_3-way'!U57/(3*'OddsRatio_working_3-way'!X57^(1/3))*SIN(('OddsRatio_working_3-way'!Y57+4*PI())/3)</f>
        <v>0.48357970851536353</v>
      </c>
      <c r="AL57" s="11">
        <f>'OddsRatio_working_3-way'!Z57+'OddsRatio_working_3-way'!AF57</f>
        <v>1.0672581736999962</v>
      </c>
      <c r="AM57" s="11">
        <f>'OddsRatio_working_3-way'!AA57+'OddsRatio_working_3-way'!AG57</f>
        <v>-0.60791107561591962</v>
      </c>
      <c r="AN57" s="11">
        <f>'OddsRatio_working_3-way'!AB57+'OddsRatio_working_3-way'!AH57</f>
        <v>-0.45934709808407742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1.0672581736999962</v>
      </c>
      <c r="AS57" s="11">
        <f>IF(('OddsRatio_working_3-way'!X57=0),IF(Q57&gt;0,-Q57^(1/3),(-Q57)^(1/3)),'OddsRatio_working_3-way'!AM57-'OddsRatio_working_3-way'!R57/3)</f>
        <v>-0.60791107561591962</v>
      </c>
      <c r="AT57" s="11">
        <f>IF(('OddsRatio_working_3-way'!X57=0),IF(Q57&gt;0,-Q57^(1/3),(-Q57)^(1/3)),'OddsRatio_working_3-way'!AN57-'OddsRatio_working_3-way'!R57/3)</f>
        <v>-0.45934709808407742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1.95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3.52</v>
      </c>
      <c r="D58" s="9">
        <f t="shared" si="13"/>
        <v>0.49432732441609012</v>
      </c>
      <c r="E58" s="9">
        <f t="shared" si="14"/>
        <v>0.23638583839941826</v>
      </c>
      <c r="F58" s="9">
        <f t="shared" si="15"/>
        <v>0.26928683718449153</v>
      </c>
      <c r="G58" s="9">
        <f t="shared" si="16"/>
        <v>1.0767906215970973</v>
      </c>
      <c r="H58" s="9">
        <f t="shared" si="17"/>
        <v>2.0229510905172421</v>
      </c>
      <c r="I58" s="9">
        <f t="shared" si="18"/>
        <v>4.2303718647912918</v>
      </c>
      <c r="J58" s="9">
        <f t="shared" si="19"/>
        <v>3.713512366424685</v>
      </c>
      <c r="K58" s="11">
        <f t="shared" si="20"/>
        <v>0.51282051282051289</v>
      </c>
      <c r="L58" s="11">
        <f t="shared" si="21"/>
        <v>0.25</v>
      </c>
      <c r="M58" s="11">
        <f t="shared" si="22"/>
        <v>0.28409090909090912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-0.26158216783216781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0.23564976689976694</v>
      </c>
      <c r="Q58" s="11">
        <f>2*'OddsRatio_working_3-way'!K58*'OddsRatio_working_3-way'!L58*'OddsRatio_working_3-way'!M58</f>
        <v>7.2843822843822861E-2</v>
      </c>
      <c r="R58" s="11">
        <f t="shared" si="23"/>
        <v>0</v>
      </c>
      <c r="S58" s="11">
        <f t="shared" si="24"/>
        <v>-0.90086326928432214</v>
      </c>
      <c r="T58" s="11">
        <f t="shared" si="25"/>
        <v>-0.2784739626844891</v>
      </c>
      <c r="U58" s="11">
        <f>'OddsRatio_working_3-way'!S58-'OddsRatio_working_3-way'!R58^2/3</f>
        <v>-0.90086326928432214</v>
      </c>
      <c r="V58" s="11">
        <f>'OddsRatio_working_3-way'!S58*'OddsRatio_working_3-way'!R58/3-2*'OddsRatio_working_3-way'!R58^3/27-'OddsRatio_working_3-way'!T58</f>
        <v>0.2784739626844891</v>
      </c>
      <c r="W58" s="11">
        <f>'OddsRatio_working_3-way'!V58^2+4*'OddsRatio_working_3-way'!U58^3/27</f>
        <v>-3.0763327238005914E-2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0.16455323996446267</v>
      </c>
      <c r="Y58" s="11">
        <f>IF('OddsRatio_working_3-way'!W58&gt;=0,IF('OddsRatio_working_3-way'!V58+SQRT('OddsRatio_working_3-way'!W58)&gt;0,0,PI()),ACOS('OddsRatio_working_3-way'!V58/(2*'OddsRatio_working_3-way'!X58)))</f>
        <v>0.56207408536852155</v>
      </c>
      <c r="Z58" s="11">
        <f>'OddsRatio_working_3-way'!X58^(1/3)*COS('OddsRatio_working_3-way'!Y58/3)</f>
        <v>0.53839531079854852</v>
      </c>
      <c r="AA58" s="11">
        <f>'OddsRatio_working_3-way'!X58^(1/3)*COS(('OddsRatio_working_3-way'!Y58+2*PI())/3)</f>
        <v>-0.35759270222703071</v>
      </c>
      <c r="AB58" s="11">
        <f>'OddsRatio_working_3-way'!X58^(1/3)*COS(('OddsRatio_working_3-way'!Y58+4*PI())/3)</f>
        <v>-0.18080260857151789</v>
      </c>
      <c r="AC58" s="11">
        <f>'OddsRatio_working_3-way'!X58^(1/3)*SIN('OddsRatio_working_3-way'!Y58/3)</f>
        <v>0.10206980816206961</v>
      </c>
      <c r="AD58" s="11">
        <f>'OddsRatio_working_3-way'!X58^(1/3)*SIN(('OddsRatio_working_3-way'!Y58+2*PI())/3)</f>
        <v>0.41522911234892657</v>
      </c>
      <c r="AE58" s="11">
        <f>'OddsRatio_working_3-way'!X58^(1/3)*SIN(('OddsRatio_working_3-way'!Y58+4*PI())/3)</f>
        <v>-0.51729892051099602</v>
      </c>
      <c r="AF58" s="11">
        <f>-'OddsRatio_working_3-way'!U58/(3*'OddsRatio_working_3-way'!X58^(1/3))*COS(('OddsRatio_working_3-way'!Y58)/3)</f>
        <v>0.53839531079854863</v>
      </c>
      <c r="AG58" s="11">
        <f>-'OddsRatio_working_3-way'!U58/(3*'OddsRatio_working_3-way'!X58^(1/3))*COS(('OddsRatio_working_3-way'!Y58+2*PI())/3)</f>
        <v>-0.35759270222703082</v>
      </c>
      <c r="AH58" s="11">
        <f>-'OddsRatio_working_3-way'!U58/(3*'OddsRatio_working_3-way'!X58^(1/3))*COS(('OddsRatio_working_3-way'!Y58+4*PI())/3)</f>
        <v>-0.18080260857151795</v>
      </c>
      <c r="AI58" s="11">
        <f>'OddsRatio_working_3-way'!U58/(3*'OddsRatio_working_3-way'!X58^(1/3))*SIN(('OddsRatio_working_3-way'!Y58)/3)</f>
        <v>-0.10206980816206962</v>
      </c>
      <c r="AJ58" s="11">
        <f>'OddsRatio_working_3-way'!U58/(3*'OddsRatio_working_3-way'!X58^(1/3))*SIN(('OddsRatio_working_3-way'!Y58+2*PI())/3)</f>
        <v>-0.41522911234892662</v>
      </c>
      <c r="AK58" s="11">
        <f>'OddsRatio_working_3-way'!U58/(3*'OddsRatio_working_3-way'!X58^(1/3))*SIN(('OddsRatio_working_3-way'!Y58+4*PI())/3)</f>
        <v>0.51729892051099613</v>
      </c>
      <c r="AL58" s="11">
        <f>'OddsRatio_working_3-way'!Z58+'OddsRatio_working_3-way'!AF58</f>
        <v>1.0767906215970973</v>
      </c>
      <c r="AM58" s="11">
        <f>'OddsRatio_working_3-way'!AA58+'OddsRatio_working_3-way'!AG58</f>
        <v>-0.71518540445406154</v>
      </c>
      <c r="AN58" s="11">
        <f>'OddsRatio_working_3-way'!AB58+'OddsRatio_working_3-way'!AH58</f>
        <v>-0.36160521714303584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1.0767906215970973</v>
      </c>
      <c r="AS58" s="11">
        <f>IF(('OddsRatio_working_3-way'!X58=0),IF(Q58&gt;0,-Q58^(1/3),(-Q58)^(1/3)),'OddsRatio_working_3-way'!AM58-'OddsRatio_working_3-way'!R58/3)</f>
        <v>-0.71518540445406154</v>
      </c>
      <c r="AT58" s="11">
        <f>IF(('OddsRatio_working_3-way'!X58=0),IF(Q58&gt;0,-Q58^(1/3),(-Q58)^(1/3)),'OddsRatio_working_3-way'!AN58-'OddsRatio_working_3-way'!R58/3)</f>
        <v>-0.36160521714303584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1.92</v>
      </c>
      <c r="B59" s="4">
        <f>IF('True_Odds_Calculator_3-way'!B60="","",'True_Odds_Calculator_3-way'!B60)</f>
        <v>3.7</v>
      </c>
      <c r="C59" s="4">
        <f>IF('True_Odds_Calculator_3-way'!C60="","",'True_Odds_Calculator_3-way'!C60)</f>
        <v>3.93</v>
      </c>
      <c r="D59" s="9">
        <f t="shared" si="13"/>
        <v>0.50276938784761405</v>
      </c>
      <c r="E59" s="9">
        <f t="shared" si="14"/>
        <v>0.256249182221298</v>
      </c>
      <c r="F59" s="9">
        <f t="shared" si="15"/>
        <v>0.24098142993108784</v>
      </c>
      <c r="G59" s="9">
        <f t="shared" si="16"/>
        <v>1.0749820290395009</v>
      </c>
      <c r="H59" s="9">
        <f t="shared" si="17"/>
        <v>1.9889834667163411</v>
      </c>
      <c r="I59" s="9">
        <f t="shared" si="18"/>
        <v>3.9024514784066522</v>
      </c>
      <c r="J59" s="9">
        <f t="shared" si="19"/>
        <v>4.1496973450857375</v>
      </c>
      <c r="K59" s="11">
        <f t="shared" si="20"/>
        <v>0.52083333333333337</v>
      </c>
      <c r="L59" s="11">
        <f t="shared" si="21"/>
        <v>0.27027027027027023</v>
      </c>
      <c r="M59" s="11">
        <f t="shared" si="22"/>
        <v>0.2544529262086514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-0.26068960181555589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0.23460960960960958</v>
      </c>
      <c r="Q59" s="11">
        <f>2*'OddsRatio_working_3-way'!K59*'OddsRatio_working_3-way'!L59*'OddsRatio_working_3-way'!M59</f>
        <v>7.1636522018201393E-2</v>
      </c>
      <c r="R59" s="11">
        <f t="shared" si="23"/>
        <v>0</v>
      </c>
      <c r="S59" s="11">
        <f t="shared" si="24"/>
        <v>-0.89995768137925758</v>
      </c>
      <c r="T59" s="11">
        <f t="shared" si="25"/>
        <v>-0.27479623858908625</v>
      </c>
      <c r="U59" s="11">
        <f>'OddsRatio_working_3-way'!S59-'OddsRatio_working_3-way'!R59^2/3</f>
        <v>-0.89995768137925758</v>
      </c>
      <c r="V59" s="11">
        <f>'OddsRatio_working_3-way'!S59*'OddsRatio_working_3-way'!R59/3-2*'OddsRatio_working_3-way'!R59^3/27-'OddsRatio_working_3-way'!T59</f>
        <v>0.27479623858908625</v>
      </c>
      <c r="W59" s="11">
        <f>'OddsRatio_working_3-way'!V59^2+4*'OddsRatio_working_3-way'!U59^3/27</f>
        <v>-3.2471793270157756E-2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0.16430517795619512</v>
      </c>
      <c r="Y59" s="11">
        <f>IF('OddsRatio_working_3-way'!W59&gt;=0,IF('OddsRatio_working_3-way'!V59+SQRT('OddsRatio_working_3-way'!W59)&gt;0,0,PI()),ACOS('OddsRatio_working_3-way'!V59/(2*'OddsRatio_working_3-way'!X59)))</f>
        <v>0.58041106552327826</v>
      </c>
      <c r="Z59" s="11">
        <f>'OddsRatio_working_3-way'!X59^(1/3)*COS('OddsRatio_working_3-way'!Y59/3)</f>
        <v>0.53749101451975057</v>
      </c>
      <c r="AA59" s="11">
        <f>'OddsRatio_working_3-way'!X59^(1/3)*COS(('OddsRatio_working_3-way'!Y59+2*PI())/3)</f>
        <v>-0.35994297064406949</v>
      </c>
      <c r="AB59" s="11">
        <f>'OddsRatio_working_3-way'!X59^(1/3)*COS(('OddsRatio_working_3-way'!Y59+4*PI())/3)</f>
        <v>-0.17754804387568118</v>
      </c>
      <c r="AC59" s="11">
        <f>'OddsRatio_working_3-way'!X59^(1/3)*SIN('OddsRatio_working_3-way'!Y59/3)</f>
        <v>0.10530576006855112</v>
      </c>
      <c r="AD59" s="11">
        <f>'OddsRatio_working_3-way'!X59^(1/3)*SIN(('OddsRatio_working_3-way'!Y59+2*PI())/3)</f>
        <v>0.41282799284569899</v>
      </c>
      <c r="AE59" s="11">
        <f>'OddsRatio_working_3-way'!X59^(1/3)*SIN(('OddsRatio_working_3-way'!Y59+4*PI())/3)</f>
        <v>-0.51813375291425001</v>
      </c>
      <c r="AF59" s="11">
        <f>-'OddsRatio_working_3-way'!U59/(3*'OddsRatio_working_3-way'!X59^(1/3))*COS(('OddsRatio_working_3-way'!Y59)/3)</f>
        <v>0.53749101451975045</v>
      </c>
      <c r="AG59" s="11">
        <f>-'OddsRatio_working_3-way'!U59/(3*'OddsRatio_working_3-way'!X59^(1/3))*COS(('OddsRatio_working_3-way'!Y59+2*PI())/3)</f>
        <v>-0.35994297064406938</v>
      </c>
      <c r="AH59" s="11">
        <f>-'OddsRatio_working_3-way'!U59/(3*'OddsRatio_working_3-way'!X59^(1/3))*COS(('OddsRatio_working_3-way'!Y59+4*PI())/3)</f>
        <v>-0.17754804387568113</v>
      </c>
      <c r="AI59" s="11">
        <f>'OddsRatio_working_3-way'!U59/(3*'OddsRatio_working_3-way'!X59^(1/3))*SIN(('OddsRatio_working_3-way'!Y59)/3)</f>
        <v>-0.10530576006855109</v>
      </c>
      <c r="AJ59" s="11">
        <f>'OddsRatio_working_3-way'!U59/(3*'OddsRatio_working_3-way'!X59^(1/3))*SIN(('OddsRatio_working_3-way'!Y59+2*PI())/3)</f>
        <v>-0.41282799284569888</v>
      </c>
      <c r="AK59" s="11">
        <f>'OddsRatio_working_3-way'!U59/(3*'OddsRatio_working_3-way'!X59^(1/3))*SIN(('OddsRatio_working_3-way'!Y59+4*PI())/3)</f>
        <v>0.5181337529142499</v>
      </c>
      <c r="AL59" s="11">
        <f>'OddsRatio_working_3-way'!Z59+'OddsRatio_working_3-way'!AF59</f>
        <v>1.0749820290395009</v>
      </c>
      <c r="AM59" s="11">
        <f>'OddsRatio_working_3-way'!AA59+'OddsRatio_working_3-way'!AG59</f>
        <v>-0.71988594128813888</v>
      </c>
      <c r="AN59" s="11">
        <f>'OddsRatio_working_3-way'!AB59+'OddsRatio_working_3-way'!AH59</f>
        <v>-0.35509608775136231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1.0749820290395009</v>
      </c>
      <c r="AS59" s="11">
        <f>IF(('OddsRatio_working_3-way'!X59=0),IF(Q59&gt;0,-Q59^(1/3),(-Q59)^(1/3)),'OddsRatio_working_3-way'!AM59-'OddsRatio_working_3-way'!R59/3)</f>
        <v>-0.71988594128813888</v>
      </c>
      <c r="AT59" s="11">
        <f>IF(('OddsRatio_working_3-way'!X59=0),IF(Q59&gt;0,-Q59^(1/3),(-Q59)^(1/3)),'OddsRatio_working_3-way'!AN59-'OddsRatio_working_3-way'!R59/3)</f>
        <v>-0.35509608775136231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2.5299999999999998</v>
      </c>
      <c r="B60" s="4">
        <f>IF('True_Odds_Calculator_3-way'!B61="","",'True_Odds_Calculator_3-way'!B61)</f>
        <v>3.76</v>
      </c>
      <c r="C60" s="4">
        <f>IF('True_Odds_Calculator_3-way'!C61="","",'True_Odds_Calculator_3-way'!C61)</f>
        <v>2.61</v>
      </c>
      <c r="D60" s="9">
        <f t="shared" si="13"/>
        <v>0.37940280458803183</v>
      </c>
      <c r="E60" s="9">
        <f t="shared" si="14"/>
        <v>0.25311888792212883</v>
      </c>
      <c r="F60" s="9">
        <f t="shared" si="15"/>
        <v>0.36747830748983923</v>
      </c>
      <c r="G60" s="9">
        <f t="shared" si="16"/>
        <v>1.069098797013484</v>
      </c>
      <c r="H60" s="9">
        <f t="shared" si="17"/>
        <v>2.6357211594306298</v>
      </c>
      <c r="I60" s="9">
        <f t="shared" si="18"/>
        <v>3.9507126797572161</v>
      </c>
      <c r="J60" s="9">
        <f t="shared" si="19"/>
        <v>2.7212490631917094</v>
      </c>
      <c r="K60" s="11">
        <f t="shared" si="20"/>
        <v>0.39525691699604748</v>
      </c>
      <c r="L60" s="11">
        <f t="shared" si="21"/>
        <v>0.26595744680851063</v>
      </c>
      <c r="M60" s="11">
        <f t="shared" si="22"/>
        <v>0.38314176245210729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-0.27382778630027338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0.2376310233020176</v>
      </c>
      <c r="Q60" s="11">
        <f>2*'OddsRatio_working_3-way'!K60*'OddsRatio_working_3-way'!L60*'OddsRatio_working_3-way'!M60</f>
        <v>8.0552889254921226E-2</v>
      </c>
      <c r="R60" s="11">
        <f t="shared" si="23"/>
        <v>0</v>
      </c>
      <c r="S60" s="11">
        <f t="shared" si="24"/>
        <v>-0.86781194309271736</v>
      </c>
      <c r="T60" s="11">
        <f t="shared" si="25"/>
        <v>-0.29417354003142959</v>
      </c>
      <c r="U60" s="11">
        <f>'OddsRatio_working_3-way'!S60-'OddsRatio_working_3-way'!R60^2/3</f>
        <v>-0.86781194309271736</v>
      </c>
      <c r="V60" s="11">
        <f>'OddsRatio_working_3-way'!S60*'OddsRatio_working_3-way'!R60/3-2*'OddsRatio_working_3-way'!R60^3/27-'OddsRatio_working_3-way'!T60</f>
        <v>0.29417354003142959</v>
      </c>
      <c r="W60" s="11">
        <f>'OddsRatio_working_3-way'!V60^2+4*'OddsRatio_working_3-way'!U60^3/27</f>
        <v>-1.0283715652475309E-2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0.15558099764037575</v>
      </c>
      <c r="Y60" s="11">
        <f>IF('OddsRatio_working_3-way'!W60&gt;=0,IF('OddsRatio_working_3-way'!V60+SQRT('OddsRatio_working_3-way'!W60)&gt;0,0,PI()),ACOS('OddsRatio_working_3-way'!V60/(2*'OddsRatio_working_3-way'!X60)))</f>
        <v>0.33196681744962331</v>
      </c>
      <c r="Z60" s="11">
        <f>'OddsRatio_working_3-way'!X60^(1/3)*COS('OddsRatio_working_3-way'!Y60/3)</f>
        <v>0.5345493985067421</v>
      </c>
      <c r="AA60" s="11">
        <f>'OddsRatio_working_3-way'!X60^(1/3)*COS(('OddsRatio_working_3-way'!Y60+2*PI())/3)</f>
        <v>-0.31871098207240456</v>
      </c>
      <c r="AB60" s="11">
        <f>'OddsRatio_working_3-way'!X60^(1/3)*COS(('OddsRatio_working_3-way'!Y60+4*PI())/3)</f>
        <v>-0.21583841643433763</v>
      </c>
      <c r="AC60" s="11">
        <f>'OddsRatio_working_3-way'!X60^(1/3)*SIN('OddsRatio_working_3-way'!Y60/3)</f>
        <v>5.9393503463365464E-2</v>
      </c>
      <c r="AD60" s="11">
        <f>'OddsRatio_working_3-way'!X60^(1/3)*SIN(('OddsRatio_working_3-way'!Y60+2*PI())/3)</f>
        <v>0.43323660695284733</v>
      </c>
      <c r="AE60" s="11">
        <f>'OddsRatio_working_3-way'!X60^(1/3)*SIN(('OddsRatio_working_3-way'!Y60+4*PI())/3)</f>
        <v>-0.4926301104162128</v>
      </c>
      <c r="AF60" s="11">
        <f>-'OddsRatio_working_3-way'!U60/(3*'OddsRatio_working_3-way'!X60^(1/3))*COS(('OddsRatio_working_3-way'!Y60)/3)</f>
        <v>0.53454939850674199</v>
      </c>
      <c r="AG60" s="11">
        <f>-'OddsRatio_working_3-way'!U60/(3*'OddsRatio_working_3-way'!X60^(1/3))*COS(('OddsRatio_working_3-way'!Y60+2*PI())/3)</f>
        <v>-0.31871098207240445</v>
      </c>
      <c r="AH60" s="11">
        <f>-'OddsRatio_working_3-way'!U60/(3*'OddsRatio_working_3-way'!X60^(1/3))*COS(('OddsRatio_working_3-way'!Y60+4*PI())/3)</f>
        <v>-0.21583841643433757</v>
      </c>
      <c r="AI60" s="11">
        <f>'OddsRatio_working_3-way'!U60/(3*'OddsRatio_working_3-way'!X60^(1/3))*SIN(('OddsRatio_working_3-way'!Y60)/3)</f>
        <v>-5.939350346336545E-2</v>
      </c>
      <c r="AJ60" s="11">
        <f>'OddsRatio_working_3-way'!U60/(3*'OddsRatio_working_3-way'!X60^(1/3))*SIN(('OddsRatio_working_3-way'!Y60+2*PI())/3)</f>
        <v>-0.43323660695284727</v>
      </c>
      <c r="AK60" s="11">
        <f>'OddsRatio_working_3-way'!U60/(3*'OddsRatio_working_3-way'!X60^(1/3))*SIN(('OddsRatio_working_3-way'!Y60+4*PI())/3)</f>
        <v>0.49263011041621269</v>
      </c>
      <c r="AL60" s="11">
        <f>'OddsRatio_working_3-way'!Z60+'OddsRatio_working_3-way'!AF60</f>
        <v>1.069098797013484</v>
      </c>
      <c r="AM60" s="11">
        <f>'OddsRatio_working_3-way'!AA60+'OddsRatio_working_3-way'!AG60</f>
        <v>-0.63742196414480901</v>
      </c>
      <c r="AN60" s="11">
        <f>'OddsRatio_working_3-way'!AB60+'OddsRatio_working_3-way'!AH60</f>
        <v>-0.4316768328686752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1.069098797013484</v>
      </c>
      <c r="AS60" s="11">
        <f>IF(('OddsRatio_working_3-way'!X60=0),IF(Q60&gt;0,-Q60^(1/3),(-Q60)^(1/3)),'OddsRatio_working_3-way'!AM60-'OddsRatio_working_3-way'!R60/3)</f>
        <v>-0.63742196414480901</v>
      </c>
      <c r="AT60" s="11">
        <f>IF(('OddsRatio_working_3-way'!X60=0),IF(Q60&gt;0,-Q60^(1/3),(-Q60)^(1/3)),'OddsRatio_working_3-way'!AN60-'OddsRatio_working_3-way'!R60/3)</f>
        <v>-0.4316768328686752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3.57</v>
      </c>
      <c r="C61" s="4">
        <f>IF('True_Odds_Calculator_3-way'!C62="","",'True_Odds_Calculator_3-way'!C62)</f>
        <v>2.5299999999999998</v>
      </c>
      <c r="D61" s="9">
        <f t="shared" si="13"/>
        <v>0.35364640509789924</v>
      </c>
      <c r="E61" s="9">
        <f t="shared" si="14"/>
        <v>0.26688950804907541</v>
      </c>
      <c r="F61" s="9">
        <f t="shared" si="15"/>
        <v>0.37946408685302513</v>
      </c>
      <c r="G61" s="9">
        <f t="shared" si="16"/>
        <v>1.0688205873820333</v>
      </c>
      <c r="H61" s="9">
        <f t="shared" si="17"/>
        <v>2.8276832044232769</v>
      </c>
      <c r="I61" s="9">
        <f t="shared" si="18"/>
        <v>3.7468689095718251</v>
      </c>
      <c r="J61" s="9">
        <f t="shared" si="19"/>
        <v>2.6352954986945107</v>
      </c>
      <c r="K61" s="11">
        <f t="shared" si="20"/>
        <v>0.36900369003690037</v>
      </c>
      <c r="L61" s="11">
        <f t="shared" si="21"/>
        <v>0.28011204481792717</v>
      </c>
      <c r="M61" s="11">
        <f t="shared" si="22"/>
        <v>0.39525691699604748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-0.27470251551753222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0.23736577751734272</v>
      </c>
      <c r="Q61" s="11">
        <f>2*'OddsRatio_working_3-way'!K61*'OddsRatio_working_3-way'!L61*'OddsRatio_working_3-way'!M61</f>
        <v>8.1709389851064629E-2</v>
      </c>
      <c r="R61" s="11">
        <f t="shared" si="23"/>
        <v>0</v>
      </c>
      <c r="S61" s="11">
        <f t="shared" si="24"/>
        <v>-0.86408301383826769</v>
      </c>
      <c r="T61" s="11">
        <f t="shared" si="25"/>
        <v>-0.29744682059837096</v>
      </c>
      <c r="U61" s="11">
        <f>'OddsRatio_working_3-way'!S61-'OddsRatio_working_3-way'!R61^2/3</f>
        <v>-0.86408301383826769</v>
      </c>
      <c r="V61" s="11">
        <f>'OddsRatio_working_3-way'!S61*'OddsRatio_working_3-way'!R61/3-2*'OddsRatio_working_3-way'!R61^3/27-'OddsRatio_working_3-way'!T61</f>
        <v>0.29744682059837096</v>
      </c>
      <c r="W61" s="11">
        <f>'OddsRatio_working_3-way'!V61^2+4*'OddsRatio_working_3-way'!U61^3/27</f>
        <v>-7.104421561468538E-3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0.15457929409007859</v>
      </c>
      <c r="Y61" s="11">
        <f>IF('OddsRatio_working_3-way'!W61&gt;=0,IF('OddsRatio_working_3-way'!V61+SQRT('OddsRatio_working_3-way'!W61)&gt;0,0,PI()),ACOS('OddsRatio_working_3-way'!V61/(2*'OddsRatio_working_3-way'!X61)))</f>
        <v>0.27613166190089089</v>
      </c>
      <c r="Z61" s="11">
        <f>'OddsRatio_working_3-way'!X61^(1/3)*COS('OddsRatio_working_3-way'!Y61/3)</f>
        <v>0.53441029369101656</v>
      </c>
      <c r="AA61" s="11">
        <f>'OddsRatio_working_3-way'!X61^(1/3)*COS(('OddsRatio_working_3-way'!Y61+2*PI())/3)</f>
        <v>-0.30992495439865614</v>
      </c>
      <c r="AB61" s="11">
        <f>'OddsRatio_working_3-way'!X61^(1/3)*COS(('OddsRatio_working_3-way'!Y61+4*PI())/3)</f>
        <v>-0.22448533929236028</v>
      </c>
      <c r="AC61" s="11">
        <f>'OddsRatio_working_3-way'!X61^(1/3)*SIN('OddsRatio_working_3-way'!Y61/3)</f>
        <v>4.9328584781077905E-2</v>
      </c>
      <c r="AD61" s="11">
        <f>'OddsRatio_working_3-way'!X61^(1/3)*SIN(('OddsRatio_working_3-way'!Y61+2*PI())/3)</f>
        <v>0.43814859798978412</v>
      </c>
      <c r="AE61" s="11">
        <f>'OddsRatio_working_3-way'!X61^(1/3)*SIN(('OddsRatio_working_3-way'!Y61+4*PI())/3)</f>
        <v>-0.48747718277086199</v>
      </c>
      <c r="AF61" s="11">
        <f>-'OddsRatio_working_3-way'!U61/(3*'OddsRatio_working_3-way'!X61^(1/3))*COS(('OddsRatio_working_3-way'!Y61)/3)</f>
        <v>0.53441029369101667</v>
      </c>
      <c r="AG61" s="11">
        <f>-'OddsRatio_working_3-way'!U61/(3*'OddsRatio_working_3-way'!X61^(1/3))*COS(('OddsRatio_working_3-way'!Y61+2*PI())/3)</f>
        <v>-0.30992495439865619</v>
      </c>
      <c r="AH61" s="11">
        <f>-'OddsRatio_working_3-way'!U61/(3*'OddsRatio_working_3-way'!X61^(1/3))*COS(('OddsRatio_working_3-way'!Y61+4*PI())/3)</f>
        <v>-0.22448533929236034</v>
      </c>
      <c r="AI61" s="11">
        <f>'OddsRatio_working_3-way'!U61/(3*'OddsRatio_working_3-way'!X61^(1/3))*SIN(('OddsRatio_working_3-way'!Y61)/3)</f>
        <v>-4.9328584781077912E-2</v>
      </c>
      <c r="AJ61" s="11">
        <f>'OddsRatio_working_3-way'!U61/(3*'OddsRatio_working_3-way'!X61^(1/3))*SIN(('OddsRatio_working_3-way'!Y61+2*PI())/3)</f>
        <v>-0.43814859798978417</v>
      </c>
      <c r="AK61" s="11">
        <f>'OddsRatio_working_3-way'!U61/(3*'OddsRatio_working_3-way'!X61^(1/3))*SIN(('OddsRatio_working_3-way'!Y61+4*PI())/3)</f>
        <v>0.48747718277086211</v>
      </c>
      <c r="AL61" s="11">
        <f>'OddsRatio_working_3-way'!Z61+'OddsRatio_working_3-way'!AF61</f>
        <v>1.0688205873820333</v>
      </c>
      <c r="AM61" s="11">
        <f>'OddsRatio_working_3-way'!AA61+'OddsRatio_working_3-way'!AG61</f>
        <v>-0.61984990879731239</v>
      </c>
      <c r="AN61" s="11">
        <f>'OddsRatio_working_3-way'!AB61+'OddsRatio_working_3-way'!AH61</f>
        <v>-0.44897067858472062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1.0688205873820333</v>
      </c>
      <c r="AS61" s="11">
        <f>IF(('OddsRatio_working_3-way'!X61=0),IF(Q61&gt;0,-Q61^(1/3),(-Q61)^(1/3)),'OddsRatio_working_3-way'!AM61-'OddsRatio_working_3-way'!R61/3)</f>
        <v>-0.61984990879731239</v>
      </c>
      <c r="AT61" s="11">
        <f>IF(('OddsRatio_working_3-way'!X61=0),IF(Q61&gt;0,-Q61^(1/3),(-Q61)^(1/3)),'OddsRatio_working_3-way'!AN61-'OddsRatio_working_3-way'!R61/3)</f>
        <v>-0.44897067858472062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4.3600000000000003</v>
      </c>
      <c r="B62" s="4">
        <f>IF('True_Odds_Calculator_3-way'!B63="","",'True_Odds_Calculator_3-way'!B63)</f>
        <v>4.04</v>
      </c>
      <c r="C62" s="4">
        <f>IF('True_Odds_Calculator_3-way'!C63="","",'True_Odds_Calculator_3-way'!C63)</f>
        <v>1.75</v>
      </c>
      <c r="D62" s="9">
        <f t="shared" si="13"/>
        <v>0.2154716036988342</v>
      </c>
      <c r="E62" s="9">
        <f t="shared" si="14"/>
        <v>0.23287102583639976</v>
      </c>
      <c r="F62" s="9">
        <f t="shared" si="15"/>
        <v>0.55165737046476615</v>
      </c>
      <c r="G62" s="9">
        <f t="shared" si="16"/>
        <v>1.0836258241415548</v>
      </c>
      <c r="H62" s="9">
        <f t="shared" si="17"/>
        <v>4.6409827691156247</v>
      </c>
      <c r="I62" s="9">
        <f t="shared" si="18"/>
        <v>4.2942225053903265</v>
      </c>
      <c r="J62" s="9">
        <f t="shared" si="19"/>
        <v>1.812719368106166</v>
      </c>
      <c r="K62" s="11">
        <f t="shared" si="20"/>
        <v>0.2293577981651376</v>
      </c>
      <c r="L62" s="11">
        <f t="shared" si="21"/>
        <v>0.24752475247524752</v>
      </c>
      <c r="M62" s="11">
        <f t="shared" si="22"/>
        <v>0.5714285714285714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-0.24852393496230363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0.23195307735229614</v>
      </c>
      <c r="Q62" s="11">
        <f>2*'OddsRatio_working_3-way'!K62*'OddsRatio_working_3-way'!L62*'OddsRatio_working_3-way'!M62</f>
        <v>6.4881979678963961E-2</v>
      </c>
      <c r="R62" s="11">
        <f t="shared" si="23"/>
        <v>0</v>
      </c>
      <c r="S62" s="11">
        <f t="shared" si="24"/>
        <v>-0.93332289055973228</v>
      </c>
      <c r="T62" s="11">
        <f t="shared" si="25"/>
        <v>-0.26106934001670834</v>
      </c>
      <c r="U62" s="11">
        <f>'OddsRatio_working_3-way'!S62-'OddsRatio_working_3-way'!R62^2/3</f>
        <v>-0.93332289055973228</v>
      </c>
      <c r="V62" s="11">
        <f>'OddsRatio_working_3-way'!S62*'OddsRatio_working_3-way'!R62/3-2*'OddsRatio_working_3-way'!R62^3/27-'OddsRatio_working_3-way'!T62</f>
        <v>0.26106934001670834</v>
      </c>
      <c r="W62" s="11">
        <f>'OddsRatio_working_3-way'!V62^2+4*'OddsRatio_working_3-way'!U62^3/27</f>
        <v>-5.2288688131986408E-2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0.17352657464257895</v>
      </c>
      <c r="Y62" s="11">
        <f>IF('OddsRatio_working_3-way'!W62&gt;=0,IF('OddsRatio_working_3-way'!V62+SQRT('OddsRatio_working_3-way'!W62)&gt;0,0,PI()),ACOS('OddsRatio_working_3-way'!V62/(2*'OddsRatio_working_3-way'!X62)))</f>
        <v>0.71933206055665122</v>
      </c>
      <c r="Z62" s="11">
        <f>'OddsRatio_working_3-way'!X62^(1/3)*COS('OddsRatio_working_3-way'!Y62/3)</f>
        <v>0.54181291207077742</v>
      </c>
      <c r="AA62" s="11">
        <f>'OddsRatio_working_3-way'!X62^(1/3)*COS(('OddsRatio_working_3-way'!Y62+2*PI())/3)</f>
        <v>-0.38562262261608948</v>
      </c>
      <c r="AB62" s="11">
        <f>'OddsRatio_working_3-way'!X62^(1/3)*COS(('OddsRatio_working_3-way'!Y62+4*PI())/3)</f>
        <v>-0.15619028945468807</v>
      </c>
      <c r="AC62" s="11">
        <f>'OddsRatio_working_3-way'!X62^(1/3)*SIN('OddsRatio_working_3-way'!Y62/3)</f>
        <v>0.13246281931153925</v>
      </c>
      <c r="AD62" s="11">
        <f>'OddsRatio_working_3-way'!X62^(1/3)*SIN(('OddsRatio_working_3-way'!Y62+2*PI())/3)</f>
        <v>0.40299233629594805</v>
      </c>
      <c r="AE62" s="11">
        <f>'OddsRatio_working_3-way'!X62^(1/3)*SIN(('OddsRatio_working_3-way'!Y62+4*PI())/3)</f>
        <v>-0.53545515560748702</v>
      </c>
      <c r="AF62" s="11">
        <f>-'OddsRatio_working_3-way'!U62/(3*'OddsRatio_working_3-way'!X62^(1/3))*COS(('OddsRatio_working_3-way'!Y62)/3)</f>
        <v>0.54181291207077742</v>
      </c>
      <c r="AG62" s="11">
        <f>-'OddsRatio_working_3-way'!U62/(3*'OddsRatio_working_3-way'!X62^(1/3))*COS(('OddsRatio_working_3-way'!Y62+2*PI())/3)</f>
        <v>-0.38562262261608948</v>
      </c>
      <c r="AH62" s="11">
        <f>-'OddsRatio_working_3-way'!U62/(3*'OddsRatio_working_3-way'!X62^(1/3))*COS(('OddsRatio_working_3-way'!Y62+4*PI())/3)</f>
        <v>-0.15619028945468807</v>
      </c>
      <c r="AI62" s="11">
        <f>'OddsRatio_working_3-way'!U62/(3*'OddsRatio_working_3-way'!X62^(1/3))*SIN(('OddsRatio_working_3-way'!Y62)/3)</f>
        <v>-0.13246281931153925</v>
      </c>
      <c r="AJ62" s="11">
        <f>'OddsRatio_working_3-way'!U62/(3*'OddsRatio_working_3-way'!X62^(1/3))*SIN(('OddsRatio_working_3-way'!Y62+2*PI())/3)</f>
        <v>-0.40299233629594805</v>
      </c>
      <c r="AK62" s="11">
        <f>'OddsRatio_working_3-way'!U62/(3*'OddsRatio_working_3-way'!X62^(1/3))*SIN(('OddsRatio_working_3-way'!Y62+4*PI())/3)</f>
        <v>0.53545515560748702</v>
      </c>
      <c r="AL62" s="11">
        <f>'OddsRatio_working_3-way'!Z62+'OddsRatio_working_3-way'!AF62</f>
        <v>1.0836258241415548</v>
      </c>
      <c r="AM62" s="11">
        <f>'OddsRatio_working_3-way'!AA62+'OddsRatio_working_3-way'!AG62</f>
        <v>-0.77124524523217897</v>
      </c>
      <c r="AN62" s="11">
        <f>'OddsRatio_working_3-way'!AB62+'OddsRatio_working_3-way'!AH62</f>
        <v>-0.31238057890937615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1.0836258241415548</v>
      </c>
      <c r="AS62" s="11">
        <f>IF(('OddsRatio_working_3-way'!X62=0),IF(Q62&gt;0,-Q62^(1/3),(-Q62)^(1/3)),'OddsRatio_working_3-way'!AM62-'OddsRatio_working_3-way'!R62/3)</f>
        <v>-0.77124524523217897</v>
      </c>
      <c r="AT62" s="11">
        <f>IF(('OddsRatio_working_3-way'!X62=0),IF(Q62&gt;0,-Q62^(1/3),(-Q62)^(1/3)),'OddsRatio_working_3-way'!AN62-'OddsRatio_working_3-way'!R62/3)</f>
        <v>-0.31238057890937615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</v>
      </c>
      <c r="B63" s="4">
        <f>IF('True_Odds_Calculator_3-way'!B64="","",'True_Odds_Calculator_3-way'!B64)</f>
        <v>3.41</v>
      </c>
      <c r="C63" s="4">
        <f>IF('True_Odds_Calculator_3-way'!C64="","",'True_Odds_Calculator_3-way'!C64)</f>
        <v>2.77</v>
      </c>
      <c r="D63" s="9">
        <f t="shared" si="13"/>
        <v>0.38071846005567994</v>
      </c>
      <c r="E63" s="9">
        <f t="shared" si="14"/>
        <v>0.27674577371231035</v>
      </c>
      <c r="F63" s="9">
        <f t="shared" si="15"/>
        <v>0.34253576623200988</v>
      </c>
      <c r="G63" s="9">
        <f t="shared" si="16"/>
        <v>1.0844085676919906</v>
      </c>
      <c r="H63" s="9">
        <f t="shared" si="17"/>
        <v>2.6266128515379852</v>
      </c>
      <c r="I63" s="9">
        <f t="shared" si="18"/>
        <v>3.6134246481376979</v>
      </c>
      <c r="J63" s="9">
        <f t="shared" si="19"/>
        <v>2.9194031648148231</v>
      </c>
      <c r="K63" s="11">
        <f t="shared" si="20"/>
        <v>0.4</v>
      </c>
      <c r="L63" s="11">
        <f t="shared" si="21"/>
        <v>0.29325513196480935</v>
      </c>
      <c r="M63" s="11">
        <f t="shared" si="22"/>
        <v>0.36101083032490977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-0.27096138983876272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0.24053272917835627</v>
      </c>
      <c r="Q63" s="11">
        <f>2*'OddsRatio_working_3-way'!K63*'OddsRatio_working_3-way'!L63*'OddsRatio_working_3-way'!M63</f>
        <v>8.4694622950125448E-2</v>
      </c>
      <c r="R63" s="11">
        <f t="shared" si="23"/>
        <v>0</v>
      </c>
      <c r="S63" s="11">
        <f t="shared" si="24"/>
        <v>-0.88770111978495081</v>
      </c>
      <c r="T63" s="11">
        <f t="shared" si="25"/>
        <v>-0.31257081682568694</v>
      </c>
      <c r="U63" s="11">
        <f>'OddsRatio_working_3-way'!S63-'OddsRatio_working_3-way'!R63^2/3</f>
        <v>-0.88770111978495081</v>
      </c>
      <c r="V63" s="11">
        <f>'OddsRatio_working_3-way'!S63*'OddsRatio_working_3-way'!R63/3-2*'OddsRatio_working_3-way'!R63^3/27-'OddsRatio_working_3-way'!T63</f>
        <v>0.31257081682568694</v>
      </c>
      <c r="W63" s="11">
        <f>'OddsRatio_working_3-way'!V63^2+4*'OddsRatio_working_3-way'!U63^3/27</f>
        <v>-5.9321169646102956E-3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0.16096011345647673</v>
      </c>
      <c r="Y63" s="11">
        <f>IF('OddsRatio_working_3-way'!W63&gt;=0,IF('OddsRatio_working_3-way'!V63+SQRT('OddsRatio_working_3-way'!W63)&gt;0,0,PI()),ACOS('OddsRatio_working_3-way'!V63/(2*'OddsRatio_working_3-way'!X63)))</f>
        <v>0.24159597770290731</v>
      </c>
      <c r="Z63" s="11">
        <f>'OddsRatio_working_3-way'!X63^(1/3)*COS('OddsRatio_working_3-way'!Y63/3)</f>
        <v>0.54220428384599528</v>
      </c>
      <c r="AA63" s="11">
        <f>'OddsRatio_working_3-way'!X63^(1/3)*COS(('OddsRatio_working_3-way'!Y63+2*PI())/3)</f>
        <v>-0.30899892121261902</v>
      </c>
      <c r="AB63" s="11">
        <f>'OddsRatio_working_3-way'!X63^(1/3)*COS(('OddsRatio_working_3-way'!Y63+4*PI())/3)</f>
        <v>-0.23320536263337638</v>
      </c>
      <c r="AC63" s="11">
        <f>'OddsRatio_working_3-way'!X63^(1/3)*SIN('OddsRatio_working_3-way'!Y63/3)</f>
        <v>4.3759431448565589E-2</v>
      </c>
      <c r="AD63" s="11">
        <f>'OddsRatio_working_3-way'!X63^(1/3)*SIN(('OddsRatio_working_3-way'!Y63+2*PI())/3)</f>
        <v>0.44768296812709774</v>
      </c>
      <c r="AE63" s="11">
        <f>'OddsRatio_working_3-way'!X63^(1/3)*SIN(('OddsRatio_working_3-way'!Y63+4*PI())/3)</f>
        <v>-0.49144239957566316</v>
      </c>
      <c r="AF63" s="11">
        <f>-'OddsRatio_working_3-way'!U63/(3*'OddsRatio_working_3-way'!X63^(1/3))*COS(('OddsRatio_working_3-way'!Y63)/3)</f>
        <v>0.54220428384599517</v>
      </c>
      <c r="AG63" s="11">
        <f>-'OddsRatio_working_3-way'!U63/(3*'OddsRatio_working_3-way'!X63^(1/3))*COS(('OddsRatio_working_3-way'!Y63+2*PI())/3)</f>
        <v>-0.30899892121261896</v>
      </c>
      <c r="AH63" s="11">
        <f>-'OddsRatio_working_3-way'!U63/(3*'OddsRatio_working_3-way'!X63^(1/3))*COS(('OddsRatio_working_3-way'!Y63+4*PI())/3)</f>
        <v>-0.23320536263337635</v>
      </c>
      <c r="AI63" s="11">
        <f>'OddsRatio_working_3-way'!U63/(3*'OddsRatio_working_3-way'!X63^(1/3))*SIN(('OddsRatio_working_3-way'!Y63)/3)</f>
        <v>-4.3759431448565582E-2</v>
      </c>
      <c r="AJ63" s="11">
        <f>'OddsRatio_working_3-way'!U63/(3*'OddsRatio_working_3-way'!X63^(1/3))*SIN(('OddsRatio_working_3-way'!Y63+2*PI())/3)</f>
        <v>-0.44768296812709762</v>
      </c>
      <c r="AK63" s="11">
        <f>'OddsRatio_working_3-way'!U63/(3*'OddsRatio_working_3-way'!X63^(1/3))*SIN(('OddsRatio_working_3-way'!Y63+4*PI())/3)</f>
        <v>0.49144239957566305</v>
      </c>
      <c r="AL63" s="11">
        <f>'OddsRatio_working_3-way'!Z63+'OddsRatio_working_3-way'!AF63</f>
        <v>1.0844085676919906</v>
      </c>
      <c r="AM63" s="11">
        <f>'OddsRatio_working_3-way'!AA63+'OddsRatio_working_3-way'!AG63</f>
        <v>-0.61799784242523792</v>
      </c>
      <c r="AN63" s="11">
        <f>'OddsRatio_working_3-way'!AB63+'OddsRatio_working_3-way'!AH63</f>
        <v>-0.46641072526675276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1.0844085676919906</v>
      </c>
      <c r="AS63" s="11">
        <f>IF(('OddsRatio_working_3-way'!X63=0),IF(Q63&gt;0,-Q63^(1/3),(-Q63)^(1/3)),'OddsRatio_working_3-way'!AM63-'OddsRatio_working_3-way'!R63/3)</f>
        <v>-0.61799784242523792</v>
      </c>
      <c r="AT63" s="11">
        <f>IF(('OddsRatio_working_3-way'!X63=0),IF(Q63&gt;0,-Q63^(1/3),(-Q63)^(1/3)),'OddsRatio_working_3-way'!AN63-'OddsRatio_working_3-way'!R63/3)</f>
        <v>-0.46641072526675276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1.26</v>
      </c>
      <c r="B64" s="4">
        <f>IF('True_Odds_Calculator_3-way'!B65="","",'True_Odds_Calculator_3-way'!B65)</f>
        <v>5.69</v>
      </c>
      <c r="C64" s="4">
        <f>IF('True_Odds_Calculator_3-way'!C65="","",'True_Odds_Calculator_3-way'!C65)</f>
        <v>10.16</v>
      </c>
      <c r="D64" s="9">
        <f t="shared" si="13"/>
        <v>0.76385351653561084</v>
      </c>
      <c r="E64" s="9">
        <f t="shared" si="14"/>
        <v>0.15205383710023324</v>
      </c>
      <c r="F64" s="9">
        <f t="shared" si="15"/>
        <v>8.409264636415606E-2</v>
      </c>
      <c r="G64" s="9">
        <f t="shared" si="16"/>
        <v>1.1890443468160998</v>
      </c>
      <c r="H64" s="9">
        <f t="shared" si="17"/>
        <v>1.3091515301721859</v>
      </c>
      <c r="I64" s="9">
        <f t="shared" si="18"/>
        <v>6.5766179865675101</v>
      </c>
      <c r="J64" s="9">
        <f t="shared" si="19"/>
        <v>11.891646216835477</v>
      </c>
      <c r="K64" s="11">
        <f t="shared" si="20"/>
        <v>0.79365079365079361</v>
      </c>
      <c r="L64" s="11">
        <f t="shared" si="21"/>
        <v>0.17574692442882248</v>
      </c>
      <c r="M64" s="11">
        <f t="shared" si="22"/>
        <v>9.8425196850393692E-2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-0.15334341994596901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0.19370931006207698</v>
      </c>
      <c r="Q64" s="11">
        <f>2*'OddsRatio_working_3-way'!K64*'OddsRatio_working_3-way'!L64*'OddsRatio_working_3-way'!M64</f>
        <v>2.7457024813901769E-2</v>
      </c>
      <c r="R64" s="11">
        <f t="shared" si="23"/>
        <v>0</v>
      </c>
      <c r="S64" s="11">
        <f t="shared" si="24"/>
        <v>-1.2632384886833163</v>
      </c>
      <c r="T64" s="11">
        <f t="shared" si="25"/>
        <v>-0.17905577444129217</v>
      </c>
      <c r="U64" s="11">
        <f>'OddsRatio_working_3-way'!S64-'OddsRatio_working_3-way'!R64^2/3</f>
        <v>-1.2632384886833163</v>
      </c>
      <c r="V64" s="11">
        <f>'OddsRatio_working_3-way'!S64*'OddsRatio_working_3-way'!R64/3-2*'OddsRatio_working_3-way'!R64^3/27-'OddsRatio_working_3-way'!T64</f>
        <v>0.17905577444129217</v>
      </c>
      <c r="W64" s="11">
        <f>'OddsRatio_working_3-way'!V64^2+4*'OddsRatio_working_3-way'!U64^3/27</f>
        <v>-0.26658198545899037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0.27324117360848149</v>
      </c>
      <c r="Y64" s="11">
        <f>IF('OddsRatio_working_3-way'!W64&gt;=0,IF('OddsRatio_working_3-way'!V64+SQRT('OddsRatio_working_3-way'!W64)&gt;0,0,PI()),ACOS('OddsRatio_working_3-way'!V64/(2*'OddsRatio_working_3-way'!X64)))</f>
        <v>1.2369795148793934</v>
      </c>
      <c r="Z64" s="11">
        <f>'OddsRatio_working_3-way'!X64^(1/3)*COS('OddsRatio_working_3-way'!Y64/3)</f>
        <v>0.59452217340805003</v>
      </c>
      <c r="AA64" s="11">
        <f>'OddsRatio_working_3-way'!X64^(1/3)*COS(('OddsRatio_working_3-way'!Y64+2*PI())/3)</f>
        <v>-0.52246579616955879</v>
      </c>
      <c r="AB64" s="11">
        <f>'OddsRatio_working_3-way'!X64^(1/3)*COS(('OddsRatio_working_3-way'!Y64+4*PI())/3)</f>
        <v>-7.2056377238490912E-2</v>
      </c>
      <c r="AC64" s="11">
        <f>'OddsRatio_working_3-way'!X64^(1/3)*SIN('OddsRatio_working_3-way'!Y64/3)</f>
        <v>0.26004399926539484</v>
      </c>
      <c r="AD64" s="11">
        <f>'OddsRatio_working_3-way'!X64^(1/3)*SIN(('OddsRatio_working_3-way'!Y64+2*PI())/3)</f>
        <v>0.3848493056518113</v>
      </c>
      <c r="AE64" s="11">
        <f>'OddsRatio_working_3-way'!X64^(1/3)*SIN(('OddsRatio_working_3-way'!Y64+4*PI())/3)</f>
        <v>-0.64489330491720609</v>
      </c>
      <c r="AF64" s="11">
        <f>-'OddsRatio_working_3-way'!U64/(3*'OddsRatio_working_3-way'!X64^(1/3))*COS(('OddsRatio_working_3-way'!Y64)/3)</f>
        <v>0.59452217340804991</v>
      </c>
      <c r="AG64" s="11">
        <f>-'OddsRatio_working_3-way'!U64/(3*'OddsRatio_working_3-way'!X64^(1/3))*COS(('OddsRatio_working_3-way'!Y64+2*PI())/3)</f>
        <v>-0.52246579616955868</v>
      </c>
      <c r="AH64" s="11">
        <f>-'OddsRatio_working_3-way'!U64/(3*'OddsRatio_working_3-way'!X64^(1/3))*COS(('OddsRatio_working_3-way'!Y64+4*PI())/3)</f>
        <v>-7.2056377238490898E-2</v>
      </c>
      <c r="AI64" s="11">
        <f>'OddsRatio_working_3-way'!U64/(3*'OddsRatio_working_3-way'!X64^(1/3))*SIN(('OddsRatio_working_3-way'!Y64)/3)</f>
        <v>-0.26004399926539479</v>
      </c>
      <c r="AJ64" s="11">
        <f>'OddsRatio_working_3-way'!U64/(3*'OddsRatio_working_3-way'!X64^(1/3))*SIN(('OddsRatio_working_3-way'!Y64+2*PI())/3)</f>
        <v>-0.38484930565181125</v>
      </c>
      <c r="AK64" s="11">
        <f>'OddsRatio_working_3-way'!U64/(3*'OddsRatio_working_3-way'!X64^(1/3))*SIN(('OddsRatio_working_3-way'!Y64+4*PI())/3)</f>
        <v>0.64489330491720598</v>
      </c>
      <c r="AL64" s="11">
        <f>'OddsRatio_working_3-way'!Z64+'OddsRatio_working_3-way'!AF64</f>
        <v>1.1890443468160998</v>
      </c>
      <c r="AM64" s="11">
        <f>'OddsRatio_working_3-way'!AA64+'OddsRatio_working_3-way'!AG64</f>
        <v>-1.0449315923391174</v>
      </c>
      <c r="AN64" s="11">
        <f>'OddsRatio_working_3-way'!AB64+'OddsRatio_working_3-way'!AH64</f>
        <v>-0.1441127544769818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1.1890443468160998</v>
      </c>
      <c r="AS64" s="11">
        <f>IF(('OddsRatio_working_3-way'!X64=0),IF(Q64&gt;0,-Q64^(1/3),(-Q64)^(1/3)),'OddsRatio_working_3-way'!AM64-'OddsRatio_working_3-way'!R64/3)</f>
        <v>-1.0449315923391174</v>
      </c>
      <c r="AT64" s="11">
        <f>IF(('OddsRatio_working_3-way'!X64=0),IF(Q64&gt;0,-Q64^(1/3),(-Q64)^(1/3)),'OddsRatio_working_3-way'!AN64-'OddsRatio_working_3-way'!R64/3)</f>
        <v>-0.1441127544769818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1.53</v>
      </c>
      <c r="B65" s="4">
        <f>IF('True_Odds_Calculator_3-way'!B66="","",'True_Odds_Calculator_3-way'!B66)</f>
        <v>4.08</v>
      </c>
      <c r="C65" s="4">
        <f>IF('True_Odds_Calculator_3-way'!C66="","",'True_Odds_Calculator_3-way'!C66)</f>
        <v>6.03</v>
      </c>
      <c r="D65" s="9">
        <f t="shared" si="13"/>
        <v>0.62620127283420735</v>
      </c>
      <c r="E65" s="9">
        <f t="shared" si="14"/>
        <v>0.22376593753013843</v>
      </c>
      <c r="F65" s="9">
        <f t="shared" si="15"/>
        <v>0.1500327896356542</v>
      </c>
      <c r="G65" s="9">
        <f t="shared" si="16"/>
        <v>1.1262842282351579</v>
      </c>
      <c r="H65" s="9">
        <f t="shared" si="17"/>
        <v>1.5969306409646333</v>
      </c>
      <c r="I65" s="9">
        <f t="shared" si="18"/>
        <v>4.4689554229642869</v>
      </c>
      <c r="J65" s="9">
        <f t="shared" si="19"/>
        <v>6.665209668022845</v>
      </c>
      <c r="K65" s="11">
        <f t="shared" si="20"/>
        <v>0.65359477124183007</v>
      </c>
      <c r="L65" s="11">
        <f t="shared" si="21"/>
        <v>0.24509803921568626</v>
      </c>
      <c r="M65" s="11">
        <f t="shared" si="22"/>
        <v>0.16583747927031509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-0.21813515616415757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0.22953284328071294</v>
      </c>
      <c r="Q65" s="11">
        <f>2*'OddsRatio_working_3-way'!K65*'OddsRatio_working_3-way'!L65*'OddsRatio_working_3-way'!M65</f>
        <v>5.3132602611276142E-2</v>
      </c>
      <c r="R65" s="11">
        <f t="shared" si="23"/>
        <v>0</v>
      </c>
      <c r="S65" s="11">
        <f t="shared" si="24"/>
        <v>-1.0522505739880739</v>
      </c>
      <c r="T65" s="11">
        <f t="shared" si="25"/>
        <v>-0.24357652175649858</v>
      </c>
      <c r="U65" s="11">
        <f>'OddsRatio_working_3-way'!S65-'OddsRatio_working_3-way'!R65^2/3</f>
        <v>-1.0522505739880739</v>
      </c>
      <c r="V65" s="11">
        <f>'OddsRatio_working_3-way'!S65*'OddsRatio_working_3-way'!R65/3-2*'OddsRatio_working_3-way'!R65^3/27-'OddsRatio_working_3-way'!T65</f>
        <v>0.24357652175649858</v>
      </c>
      <c r="W65" s="11">
        <f>'OddsRatio_working_3-way'!V65^2+4*'OddsRatio_working_3-way'!U65^3/27</f>
        <v>-0.11327562469748267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0.20772887777610308</v>
      </c>
      <c r="Y65" s="11">
        <f>IF('OddsRatio_working_3-way'!W65&gt;=0,IF('OddsRatio_working_3-way'!V65+SQRT('OddsRatio_working_3-way'!W65)&gt;0,0,PI()),ACOS('OddsRatio_working_3-way'!V65/(2*'OddsRatio_working_3-way'!X65)))</f>
        <v>0.94433134507079186</v>
      </c>
      <c r="Z65" s="11">
        <f>'OddsRatio_working_3-way'!X65^(1/3)*COS('OddsRatio_working_3-way'!Y65/3)</f>
        <v>0.56314211411757897</v>
      </c>
      <c r="AA65" s="11">
        <f>'OddsRatio_working_3-way'!X65^(1/3)*COS(('OddsRatio_working_3-way'!Y65+2*PI())/3)</f>
        <v>-0.44036609154477774</v>
      </c>
      <c r="AB65" s="11">
        <f>'OddsRatio_working_3-way'!X65^(1/3)*COS(('OddsRatio_working_3-way'!Y65+4*PI())/3)</f>
        <v>-0.1227760225728014</v>
      </c>
      <c r="AC65" s="11">
        <f>'OddsRatio_working_3-way'!X65^(1/3)*SIN('OddsRatio_working_3-way'!Y65/3)</f>
        <v>0.18336071181292263</v>
      </c>
      <c r="AD65" s="11">
        <f>'OddsRatio_working_3-way'!X65^(1/3)*SIN(('OddsRatio_working_3-way'!Y65+2*PI())/3)</f>
        <v>0.3960150208602376</v>
      </c>
      <c r="AE65" s="11">
        <f>'OddsRatio_working_3-way'!X65^(1/3)*SIN(('OddsRatio_working_3-way'!Y65+4*PI())/3)</f>
        <v>-0.57937573267316</v>
      </c>
      <c r="AF65" s="11">
        <f>-'OddsRatio_working_3-way'!U65/(3*'OddsRatio_working_3-way'!X65^(1/3))*COS(('OddsRatio_working_3-way'!Y65)/3)</f>
        <v>0.56314211411757897</v>
      </c>
      <c r="AG65" s="11">
        <f>-'OddsRatio_working_3-way'!U65/(3*'OddsRatio_working_3-way'!X65^(1/3))*COS(('OddsRatio_working_3-way'!Y65+2*PI())/3)</f>
        <v>-0.44036609154477774</v>
      </c>
      <c r="AH65" s="11">
        <f>-'OddsRatio_working_3-way'!U65/(3*'OddsRatio_working_3-way'!X65^(1/3))*COS(('OddsRatio_working_3-way'!Y65+4*PI())/3)</f>
        <v>-0.1227760225728014</v>
      </c>
      <c r="AI65" s="11">
        <f>'OddsRatio_working_3-way'!U65/(3*'OddsRatio_working_3-way'!X65^(1/3))*SIN(('OddsRatio_working_3-way'!Y65)/3)</f>
        <v>-0.18336071181292263</v>
      </c>
      <c r="AJ65" s="11">
        <f>'OddsRatio_working_3-way'!U65/(3*'OddsRatio_working_3-way'!X65^(1/3))*SIN(('OddsRatio_working_3-way'!Y65+2*PI())/3)</f>
        <v>-0.3960150208602376</v>
      </c>
      <c r="AK65" s="11">
        <f>'OddsRatio_working_3-way'!U65/(3*'OddsRatio_working_3-way'!X65^(1/3))*SIN(('OddsRatio_working_3-way'!Y65+4*PI())/3)</f>
        <v>0.57937573267316</v>
      </c>
      <c r="AL65" s="11">
        <f>'OddsRatio_working_3-way'!Z65+'OddsRatio_working_3-way'!AF65</f>
        <v>1.1262842282351579</v>
      </c>
      <c r="AM65" s="11">
        <f>'OddsRatio_working_3-way'!AA65+'OddsRatio_working_3-way'!AG65</f>
        <v>-0.88073218308955548</v>
      </c>
      <c r="AN65" s="11">
        <f>'OddsRatio_working_3-way'!AB65+'OddsRatio_working_3-way'!AH65</f>
        <v>-0.2455520451456028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1.1262842282351579</v>
      </c>
      <c r="AS65" s="11">
        <f>IF(('OddsRatio_working_3-way'!X65=0),IF(Q65&gt;0,-Q65^(1/3),(-Q65)^(1/3)),'OddsRatio_working_3-way'!AM65-'OddsRatio_working_3-way'!R65/3)</f>
        <v>-0.88073218308955548</v>
      </c>
      <c r="AT65" s="11">
        <f>IF(('OddsRatio_working_3-way'!X65=0),IF(Q65&gt;0,-Q65^(1/3),(-Q65)^(1/3)),'OddsRatio_working_3-way'!AN65-'OddsRatio_working_3-way'!R65/3)</f>
        <v>-0.2455520451456028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1.65</v>
      </c>
      <c r="B66" s="4">
        <f>IF('True_Odds_Calculator_3-way'!B67="","",'True_Odds_Calculator_3-way'!B67)</f>
        <v>3.6</v>
      </c>
      <c r="C66" s="4">
        <f>IF('True_Odds_Calculator_3-way'!C67="","",'True_Odds_Calculator_3-way'!C67)</f>
        <v>5.63</v>
      </c>
      <c r="D66" s="9">
        <f t="shared" si="13"/>
        <v>0.58041617421602909</v>
      </c>
      <c r="E66" s="9">
        <f t="shared" si="14"/>
        <v>0.25696327375355632</v>
      </c>
      <c r="F66" s="9">
        <f t="shared" si="15"/>
        <v>0.16262055203041439</v>
      </c>
      <c r="G66" s="9">
        <f t="shared" si="16"/>
        <v>1.1121564263798882</v>
      </c>
      <c r="H66" s="9">
        <f t="shared" si="17"/>
        <v>1.7229016771469279</v>
      </c>
      <c r="I66" s="9">
        <f t="shared" si="18"/>
        <v>3.8916067085877102</v>
      </c>
      <c r="J66" s="9">
        <f t="shared" si="19"/>
        <v>6.1492842541388821</v>
      </c>
      <c r="K66" s="11">
        <f t="shared" si="20"/>
        <v>0.60606060606060608</v>
      </c>
      <c r="L66" s="11">
        <f t="shared" si="21"/>
        <v>0.27777777777777779</v>
      </c>
      <c r="M66" s="11">
        <f t="shared" si="22"/>
        <v>0.17761989342806395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-0.23397683166777306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0.23563043101231373</v>
      </c>
      <c r="Q66" s="11">
        <f>2*'OddsRatio_working_3-way'!K66*'OddsRatio_working_3-way'!L66*'OddsRatio_working_3-way'!M66</f>
        <v>5.9804677921907058E-2</v>
      </c>
      <c r="R66" s="11">
        <f t="shared" si="23"/>
        <v>0</v>
      </c>
      <c r="S66" s="11">
        <f t="shared" si="24"/>
        <v>-1.0070673636049943</v>
      </c>
      <c r="T66" s="11">
        <f t="shared" si="25"/>
        <v>-0.25560085370685143</v>
      </c>
      <c r="U66" s="11">
        <f>'OddsRatio_working_3-way'!S66-'OddsRatio_working_3-way'!R66^2/3</f>
        <v>-1.0070673636049943</v>
      </c>
      <c r="V66" s="11">
        <f>'OddsRatio_working_3-way'!S66*'OddsRatio_working_3-way'!R66/3-2*'OddsRatio_working_3-way'!R66^3/27-'OddsRatio_working_3-way'!T66</f>
        <v>0.25560085370685143</v>
      </c>
      <c r="W66" s="11">
        <f>'OddsRatio_working_3-way'!V66^2+4*'OddsRatio_working_3-way'!U66^3/27</f>
        <v>-8.5979653465515241E-2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0.19449386229466631</v>
      </c>
      <c r="Y66" s="11">
        <f>IF('OddsRatio_working_3-way'!W66&gt;=0,IF('OddsRatio_working_3-way'!V66+SQRT('OddsRatio_working_3-way'!W66)&gt;0,0,PI()),ACOS('OddsRatio_working_3-way'!V66/(2*'OddsRatio_working_3-way'!X66)))</f>
        <v>0.85384136841195368</v>
      </c>
      <c r="Z66" s="11">
        <f>'OddsRatio_working_3-way'!X66^(1/3)*COS('OddsRatio_working_3-way'!Y66/3)</f>
        <v>0.5560782131899441</v>
      </c>
      <c r="AA66" s="11">
        <f>'OddsRatio_working_3-way'!X66^(1/3)*COS(('OddsRatio_working_3-way'!Y66+2*PI())/3)</f>
        <v>-0.41892773819049095</v>
      </c>
      <c r="AB66" s="11">
        <f>'OddsRatio_working_3-way'!X66^(1/3)*COS(('OddsRatio_working_3-way'!Y66+4*PI())/3)</f>
        <v>-0.13715047499945299</v>
      </c>
      <c r="AC66" s="11">
        <f>'OddsRatio_working_3-way'!X66^(1/3)*SIN('OddsRatio_working_3-way'!Y66/3)</f>
        <v>0.16268417875486182</v>
      </c>
      <c r="AD66" s="11">
        <f>'OddsRatio_working_3-way'!X66^(1/3)*SIN(('OddsRatio_working_3-way'!Y66+2*PI())/3)</f>
        <v>0.40023576973611963</v>
      </c>
      <c r="AE66" s="11">
        <f>'OddsRatio_working_3-way'!X66^(1/3)*SIN(('OddsRatio_working_3-way'!Y66+4*PI())/3)</f>
        <v>-0.56291994849098137</v>
      </c>
      <c r="AF66" s="11">
        <f>-'OddsRatio_working_3-way'!U66/(3*'OddsRatio_working_3-way'!X66^(1/3))*COS(('OddsRatio_working_3-way'!Y66)/3)</f>
        <v>0.5560782131899441</v>
      </c>
      <c r="AG66" s="11">
        <f>-'OddsRatio_working_3-way'!U66/(3*'OddsRatio_working_3-way'!X66^(1/3))*COS(('OddsRatio_working_3-way'!Y66+2*PI())/3)</f>
        <v>-0.41892773819049106</v>
      </c>
      <c r="AH66" s="11">
        <f>-'OddsRatio_working_3-way'!U66/(3*'OddsRatio_working_3-way'!X66^(1/3))*COS(('OddsRatio_working_3-way'!Y66+4*PI())/3)</f>
        <v>-0.13715047499945301</v>
      </c>
      <c r="AI66" s="11">
        <f>'OddsRatio_working_3-way'!U66/(3*'OddsRatio_working_3-way'!X66^(1/3))*SIN(('OddsRatio_working_3-way'!Y66)/3)</f>
        <v>-0.16268417875486185</v>
      </c>
      <c r="AJ66" s="11">
        <f>'OddsRatio_working_3-way'!U66/(3*'OddsRatio_working_3-way'!X66^(1/3))*SIN(('OddsRatio_working_3-way'!Y66+2*PI())/3)</f>
        <v>-0.40023576973611968</v>
      </c>
      <c r="AK66" s="11">
        <f>'OddsRatio_working_3-way'!U66/(3*'OddsRatio_working_3-way'!X66^(1/3))*SIN(('OddsRatio_working_3-way'!Y66+4*PI())/3)</f>
        <v>0.56291994849098148</v>
      </c>
      <c r="AL66" s="11">
        <f>'OddsRatio_working_3-way'!Z66+'OddsRatio_working_3-way'!AF66</f>
        <v>1.1121564263798882</v>
      </c>
      <c r="AM66" s="11">
        <f>'OddsRatio_working_3-way'!AA66+'OddsRatio_working_3-way'!AG66</f>
        <v>-0.83785547638098201</v>
      </c>
      <c r="AN66" s="11">
        <f>'OddsRatio_working_3-way'!AB66+'OddsRatio_working_3-way'!AH66</f>
        <v>-0.27430094999890597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1.1121564263798882</v>
      </c>
      <c r="AS66" s="11">
        <f>IF(('OddsRatio_working_3-way'!X66=0),IF(Q66&gt;0,-Q66^(1/3),(-Q66)^(1/3)),'OddsRatio_working_3-way'!AM66-'OddsRatio_working_3-way'!R66/3)</f>
        <v>-0.83785547638098201</v>
      </c>
      <c r="AT66" s="11">
        <f>IF(('OddsRatio_working_3-way'!X66=0),IF(Q66&gt;0,-Q66^(1/3),(-Q66)^(1/3)),'OddsRatio_working_3-way'!AN66-'OddsRatio_working_3-way'!R66/3)</f>
        <v>-0.27430094999890597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1.53</v>
      </c>
      <c r="B67" s="4">
        <f>IF('True_Odds_Calculator_3-way'!B68="","",'True_Odds_Calculator_3-way'!B68)</f>
        <v>4.4000000000000004</v>
      </c>
      <c r="C67" s="4">
        <f>IF('True_Odds_Calculator_3-way'!C68="","",'True_Odds_Calculator_3-way'!C68)</f>
        <v>5.49</v>
      </c>
      <c r="D67" s="9">
        <f t="shared" si="13"/>
        <v>0.62691436088451757</v>
      </c>
      <c r="E67" s="9">
        <f t="shared" si="14"/>
        <v>0.20756733446513603</v>
      </c>
      <c r="F67" s="9">
        <f t="shared" si="15"/>
        <v>0.16551830465034625</v>
      </c>
      <c r="G67" s="9">
        <f t="shared" si="16"/>
        <v>1.1228569834470419</v>
      </c>
      <c r="H67" s="9">
        <f t="shared" si="17"/>
        <v>1.5951142012269324</v>
      </c>
      <c r="I67" s="9">
        <f t="shared" si="18"/>
        <v>4.8177137437199429</v>
      </c>
      <c r="J67" s="9">
        <f t="shared" si="19"/>
        <v>6.0416278556772181</v>
      </c>
      <c r="K67" s="11">
        <f t="shared" si="20"/>
        <v>0.65359477124183007</v>
      </c>
      <c r="L67" s="11">
        <f t="shared" si="21"/>
        <v>0.22727272727272727</v>
      </c>
      <c r="M67" s="11">
        <f t="shared" si="22"/>
        <v>0.18214936247723132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-0.21891961509447844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0.2278219893134712</v>
      </c>
      <c r="Q67" s="11">
        <f>2*'OddsRatio_working_3-way'!K67*'OddsRatio_working_3-way'!L67*'OddsRatio_working_3-way'!M67</f>
        <v>5.4114486772795997E-2</v>
      </c>
      <c r="R67" s="11">
        <f t="shared" si="23"/>
        <v>0</v>
      </c>
      <c r="S67" s="11">
        <f t="shared" si="24"/>
        <v>-1.0406650368682167</v>
      </c>
      <c r="T67" s="11">
        <f t="shared" si="25"/>
        <v>-0.24718884486180911</v>
      </c>
      <c r="U67" s="11">
        <f>'OddsRatio_working_3-way'!S67-'OddsRatio_working_3-way'!R67^2/3</f>
        <v>-1.0406650368682167</v>
      </c>
      <c r="V67" s="11">
        <f>'OddsRatio_working_3-way'!S67*'OddsRatio_working_3-way'!R67/3-2*'OddsRatio_working_3-way'!R67^3/27-'OddsRatio_working_3-way'!T67</f>
        <v>0.24718884486180911</v>
      </c>
      <c r="W67" s="11">
        <f>'OddsRatio_working_3-way'!V67^2+4*'OddsRatio_working_3-way'!U67^3/27</f>
        <v>-0.10586408857871565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0.20430761953658946</v>
      </c>
      <c r="Y67" s="11">
        <f>IF('OddsRatio_working_3-way'!W67&gt;=0,IF('OddsRatio_working_3-way'!V67+SQRT('OddsRatio_working_3-way'!W67)&gt;0,0,PI()),ACOS('OddsRatio_working_3-way'!V67/(2*'OddsRatio_working_3-way'!X67)))</f>
        <v>0.92110230246099545</v>
      </c>
      <c r="Z67" s="11">
        <f>'OddsRatio_working_3-way'!X67^(1/3)*COS('OddsRatio_working_3-way'!Y67/3)</f>
        <v>0.56142849172352094</v>
      </c>
      <c r="AA67" s="11">
        <f>'OddsRatio_working_3-way'!X67^(1/3)*COS(('OddsRatio_working_3-way'!Y67+2*PI())/3)</f>
        <v>-0.43487259214195195</v>
      </c>
      <c r="AB67" s="11">
        <f>'OddsRatio_working_3-way'!X67^(1/3)*COS(('OddsRatio_working_3-way'!Y67+4*PI())/3)</f>
        <v>-0.1265558995815689</v>
      </c>
      <c r="AC67" s="11">
        <f>'OddsRatio_working_3-way'!X67^(1/3)*SIN('OddsRatio_working_3-way'!Y67/3)</f>
        <v>0.17800672544539226</v>
      </c>
      <c r="AD67" s="11">
        <f>'OddsRatio_working_3-way'!X67^(1/3)*SIN(('OddsRatio_working_3-way'!Y67+2*PI())/3)</f>
        <v>0.39720797351825454</v>
      </c>
      <c r="AE67" s="11">
        <f>'OddsRatio_working_3-way'!X67^(1/3)*SIN(('OddsRatio_working_3-way'!Y67+4*PI())/3)</f>
        <v>-0.57521469896364674</v>
      </c>
      <c r="AF67" s="11">
        <f>-'OddsRatio_working_3-way'!U67/(3*'OddsRatio_working_3-way'!X67^(1/3))*COS(('OddsRatio_working_3-way'!Y67)/3)</f>
        <v>0.56142849172352094</v>
      </c>
      <c r="AG67" s="11">
        <f>-'OddsRatio_working_3-way'!U67/(3*'OddsRatio_working_3-way'!X67^(1/3))*COS(('OddsRatio_working_3-way'!Y67+2*PI())/3)</f>
        <v>-0.43487259214195195</v>
      </c>
      <c r="AH67" s="11">
        <f>-'OddsRatio_working_3-way'!U67/(3*'OddsRatio_working_3-way'!X67^(1/3))*COS(('OddsRatio_working_3-way'!Y67+4*PI())/3)</f>
        <v>-0.1265558995815689</v>
      </c>
      <c r="AI67" s="11">
        <f>'OddsRatio_working_3-way'!U67/(3*'OddsRatio_working_3-way'!X67^(1/3))*SIN(('OddsRatio_working_3-way'!Y67)/3)</f>
        <v>-0.17800672544539226</v>
      </c>
      <c r="AJ67" s="11">
        <f>'OddsRatio_working_3-way'!U67/(3*'OddsRatio_working_3-way'!X67^(1/3))*SIN(('OddsRatio_working_3-way'!Y67+2*PI())/3)</f>
        <v>-0.39720797351825454</v>
      </c>
      <c r="AK67" s="11">
        <f>'OddsRatio_working_3-way'!U67/(3*'OddsRatio_working_3-way'!X67^(1/3))*SIN(('OddsRatio_working_3-way'!Y67+4*PI())/3)</f>
        <v>0.57521469896364674</v>
      </c>
      <c r="AL67" s="11">
        <f>'OddsRatio_working_3-way'!Z67+'OddsRatio_working_3-way'!AF67</f>
        <v>1.1228569834470419</v>
      </c>
      <c r="AM67" s="11">
        <f>'OddsRatio_working_3-way'!AA67+'OddsRatio_working_3-way'!AG67</f>
        <v>-0.8697451842839039</v>
      </c>
      <c r="AN67" s="11">
        <f>'OddsRatio_working_3-way'!AB67+'OddsRatio_working_3-way'!AH67</f>
        <v>-0.25311179916313781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1.1228569834470419</v>
      </c>
      <c r="AS67" s="11">
        <f>IF(('OddsRatio_working_3-way'!X67=0),IF(Q67&gt;0,-Q67^(1/3),(-Q67)^(1/3)),'OddsRatio_working_3-way'!AM67-'OddsRatio_working_3-way'!R67/3)</f>
        <v>-0.8697451842839039</v>
      </c>
      <c r="AT67" s="11">
        <f>IF(('OddsRatio_working_3-way'!X67=0),IF(Q67&gt;0,-Q67^(1/3),(-Q67)^(1/3)),'OddsRatio_working_3-way'!AN67-'OddsRatio_working_3-way'!R67/3)</f>
        <v>-0.25311179916313781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2.19</v>
      </c>
      <c r="B68" s="4">
        <f>IF('True_Odds_Calculator_3-way'!B69="","",'True_Odds_Calculator_3-way'!B69)</f>
        <v>3.48</v>
      </c>
      <c r="C68" s="4">
        <f>IF('True_Odds_Calculator_3-way'!C69="","",'True_Odds_Calculator_3-way'!C69)</f>
        <v>3.2</v>
      </c>
      <c r="D68" s="9">
        <f t="shared" ref="D68:D131" si="26">(K68/(AR68+K68-(AR68*K68)))</f>
        <v>0.43546033988370481</v>
      </c>
      <c r="E68" s="9">
        <f t="shared" ref="E68:E131" si="27">(L68/(AR68+L68-(AR68*L68)))</f>
        <v>0.27014004430090599</v>
      </c>
      <c r="F68" s="9">
        <f t="shared" ref="F68:F131" si="28">(M68/(AR68+M68-(AR68*M68)))</f>
        <v>0.29439961581538915</v>
      </c>
      <c r="G68" s="9">
        <f t="shared" ref="G68:G131" si="29">AR68</f>
        <v>1.0894288923181263</v>
      </c>
      <c r="H68" s="9">
        <f t="shared" ref="H68:H131" si="30">IF(A68="","",1/D68)</f>
        <v>2.29642038185857</v>
      </c>
      <c r="I68" s="9">
        <f t="shared" ref="I68:I131" si="31">IF(B68="","",1/E68)</f>
        <v>3.7017836529489538</v>
      </c>
      <c r="J68" s="9">
        <f t="shared" ref="J68:J131" si="32">IF(C68="","",1/F68)</f>
        <v>3.3967435630998777</v>
      </c>
      <c r="K68" s="11">
        <f t="shared" ref="K68:K131" si="33">1/A68</f>
        <v>0.45662100456621008</v>
      </c>
      <c r="L68" s="11">
        <f t="shared" ref="L68:L131" si="34">1/B68</f>
        <v>0.28735632183908044</v>
      </c>
      <c r="M68" s="11">
        <f t="shared" ref="M68:M131" si="35">1/C68</f>
        <v>0.3125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-0.26622447908465852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0.24069372277331658</v>
      </c>
      <c r="Q68" s="11">
        <f>2*'OddsRatio_working_3-way'!K68*'OddsRatio_working_3-way'!L68*'OddsRatio_working_3-way'!M68</f>
        <v>8.2008082716632541E-2</v>
      </c>
      <c r="R68" s="11">
        <f t="shared" ref="R68:R131" si="36">O68/N68</f>
        <v>0</v>
      </c>
      <c r="S68" s="11">
        <f t="shared" ref="S68:S131" si="37">P68/N68</f>
        <v>-0.90410064318982764</v>
      </c>
      <c r="T68" s="11">
        <f t="shared" ref="T68:T131" si="38">Q68/N68</f>
        <v>-0.30804110500505194</v>
      </c>
      <c r="U68" s="11">
        <f>'OddsRatio_working_3-way'!S68-'OddsRatio_working_3-way'!R68^2/3</f>
        <v>-0.90410064318982764</v>
      </c>
      <c r="V68" s="11">
        <f>'OddsRatio_working_3-way'!S68*'OddsRatio_working_3-way'!R68/3-2*'OddsRatio_working_3-way'!R68^3/27-'OddsRatio_working_3-way'!T68</f>
        <v>0.30804110500505194</v>
      </c>
      <c r="W68" s="11">
        <f>'OddsRatio_working_3-way'!V68^2+4*'OddsRatio_working_3-way'!U68^3/27</f>
        <v>-1.459364550075723E-2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0.16544105285077421</v>
      </c>
      <c r="Y68" s="11">
        <f>IF('OddsRatio_working_3-way'!W68&gt;=0,IF('OddsRatio_working_3-way'!V68+SQRT('OddsRatio_working_3-way'!W68)&gt;0,0,PI()),ACOS('OddsRatio_working_3-way'!V68/(2*'OddsRatio_working_3-way'!X68)))</f>
        <v>0.37373731032436397</v>
      </c>
      <c r="Z68" s="11">
        <f>'OddsRatio_working_3-way'!X68^(1/3)*COS('OddsRatio_working_3-way'!Y68/3)</f>
        <v>0.54471444615906317</v>
      </c>
      <c r="AA68" s="11">
        <f>'OddsRatio_working_3-way'!X68^(1/3)*COS(('OddsRatio_working_3-way'!Y68+2*PI())/3)</f>
        <v>-0.3314316668490308</v>
      </c>
      <c r="AB68" s="11">
        <f>'OddsRatio_working_3-way'!X68^(1/3)*COS(('OddsRatio_working_3-way'!Y68+4*PI())/3)</f>
        <v>-0.21328277931003228</v>
      </c>
      <c r="AC68" s="11">
        <f>'OddsRatio_working_3-way'!X68^(1/3)*SIN('OddsRatio_working_3-way'!Y68/3)</f>
        <v>6.8213292025095656E-2</v>
      </c>
      <c r="AD68" s="11">
        <f>'OddsRatio_working_3-way'!X68^(1/3)*SIN(('OddsRatio_working_3-way'!Y68+2*PI())/3)</f>
        <v>0.43762990216957182</v>
      </c>
      <c r="AE68" s="11">
        <f>'OddsRatio_working_3-way'!X68^(1/3)*SIN(('OddsRatio_working_3-way'!Y68+4*PI())/3)</f>
        <v>-0.50584319419466739</v>
      </c>
      <c r="AF68" s="11">
        <f>-'OddsRatio_working_3-way'!U68/(3*'OddsRatio_working_3-way'!X68^(1/3))*COS(('OddsRatio_working_3-way'!Y68)/3)</f>
        <v>0.54471444615906306</v>
      </c>
      <c r="AG68" s="11">
        <f>-'OddsRatio_working_3-way'!U68/(3*'OddsRatio_working_3-way'!X68^(1/3))*COS(('OddsRatio_working_3-way'!Y68+2*PI())/3)</f>
        <v>-0.33143166684903069</v>
      </c>
      <c r="AH68" s="11">
        <f>-'OddsRatio_working_3-way'!U68/(3*'OddsRatio_working_3-way'!X68^(1/3))*COS(('OddsRatio_working_3-way'!Y68+4*PI())/3)</f>
        <v>-0.21328277931003223</v>
      </c>
      <c r="AI68" s="11">
        <f>'OddsRatio_working_3-way'!U68/(3*'OddsRatio_working_3-way'!X68^(1/3))*SIN(('OddsRatio_working_3-way'!Y68)/3)</f>
        <v>-6.8213292025095643E-2</v>
      </c>
      <c r="AJ68" s="11">
        <f>'OddsRatio_working_3-way'!U68/(3*'OddsRatio_working_3-way'!X68^(1/3))*SIN(('OddsRatio_working_3-way'!Y68+2*PI())/3)</f>
        <v>-0.43762990216957171</v>
      </c>
      <c r="AK68" s="11">
        <f>'OddsRatio_working_3-way'!U68/(3*'OddsRatio_working_3-way'!X68^(1/3))*SIN(('OddsRatio_working_3-way'!Y68+4*PI())/3)</f>
        <v>0.50584319419466728</v>
      </c>
      <c r="AL68" s="11">
        <f>'OddsRatio_working_3-way'!Z68+'OddsRatio_working_3-way'!AF68</f>
        <v>1.0894288923181263</v>
      </c>
      <c r="AM68" s="11">
        <f>'OddsRatio_working_3-way'!AA68+'OddsRatio_working_3-way'!AG68</f>
        <v>-0.6628633336980615</v>
      </c>
      <c r="AN68" s="11">
        <f>'OddsRatio_working_3-way'!AB68+'OddsRatio_working_3-way'!AH68</f>
        <v>-0.42656555862006451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1.0894288923181263</v>
      </c>
      <c r="AS68" s="11">
        <f>IF(('OddsRatio_working_3-way'!X68=0),IF(Q68&gt;0,-Q68^(1/3),(-Q68)^(1/3)),'OddsRatio_working_3-way'!AM68-'OddsRatio_working_3-way'!R68/3)</f>
        <v>-0.6628633336980615</v>
      </c>
      <c r="AT68" s="11">
        <f>IF(('OddsRatio_working_3-way'!X68=0),IF(Q68&gt;0,-Q68^(1/3),(-Q68)^(1/3)),'OddsRatio_working_3-way'!AN68-'OddsRatio_working_3-way'!R68/3)</f>
        <v>-0.42656555862006451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3.36</v>
      </c>
      <c r="D69" s="9">
        <f t="shared" si="26"/>
        <v>0.45957064759627914</v>
      </c>
      <c r="E69" s="9">
        <f t="shared" si="27"/>
        <v>0.26029026982314057</v>
      </c>
      <c r="F69" s="9">
        <f t="shared" si="28"/>
        <v>0.28013908258058062</v>
      </c>
      <c r="G69" s="9">
        <f t="shared" si="29"/>
        <v>1.0888370507107539</v>
      </c>
      <c r="H69" s="9">
        <f t="shared" si="30"/>
        <v>2.1759440147676141</v>
      </c>
      <c r="I69" s="9">
        <f t="shared" si="31"/>
        <v>3.8418647023550667</v>
      </c>
      <c r="J69" s="9">
        <f t="shared" si="32"/>
        <v>3.5696554396773785</v>
      </c>
      <c r="K69" s="11">
        <f t="shared" si="33"/>
        <v>0.48076923076923073</v>
      </c>
      <c r="L69" s="11">
        <f t="shared" si="34"/>
        <v>0.2770083102493075</v>
      </c>
      <c r="M69" s="11">
        <f t="shared" si="35"/>
        <v>0.29761904761904762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-0.263673480259353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0.23979800209024585</v>
      </c>
      <c r="Q69" s="11">
        <f>2*'OddsRatio_working_3-way'!K69*'OddsRatio_working_3-way'!L69*'OddsRatio_working_3-way'!M69</f>
        <v>7.927206680669284E-2</v>
      </c>
      <c r="R69" s="11">
        <f t="shared" si="36"/>
        <v>0</v>
      </c>
      <c r="S69" s="11">
        <f t="shared" si="37"/>
        <v>-0.90945058962462633</v>
      </c>
      <c r="T69" s="11">
        <f t="shared" si="38"/>
        <v>-0.30064482301640538</v>
      </c>
      <c r="U69" s="11">
        <f>'OddsRatio_working_3-way'!S69-'OddsRatio_working_3-way'!R69^2/3</f>
        <v>-0.90945058962462633</v>
      </c>
      <c r="V69" s="11">
        <f>'OddsRatio_working_3-way'!S69*'OddsRatio_working_3-way'!R69/3-2*'OddsRatio_working_3-way'!R69^3/27-'OddsRatio_working_3-way'!T69</f>
        <v>0.30064482301640538</v>
      </c>
      <c r="W69" s="11">
        <f>'OddsRatio_working_3-way'!V69^2+4*'OddsRatio_working_3-way'!U69^3/27</f>
        <v>-2.1050753162904667E-2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0.16691170028601229</v>
      </c>
      <c r="Y69" s="11">
        <f>IF('OddsRatio_working_3-way'!W69&gt;=0,IF('OddsRatio_working_3-way'!V69+SQRT('OddsRatio_working_3-way'!W69)&gt;0,0,PI()),ACOS('OddsRatio_working_3-way'!V69/(2*'OddsRatio_working_3-way'!X69)))</f>
        <v>0.44962445011151564</v>
      </c>
      <c r="Z69" s="11">
        <f>'OddsRatio_working_3-way'!X69^(1/3)*COS('OddsRatio_working_3-way'!Y69/3)</f>
        <v>0.54441852535537705</v>
      </c>
      <c r="AA69" s="11">
        <f>'OddsRatio_working_3-way'!X69^(1/3)*COS(('OddsRatio_working_3-way'!Y69+2*PI())/3)</f>
        <v>-0.34340616811299624</v>
      </c>
      <c r="AB69" s="11">
        <f>'OddsRatio_working_3-way'!X69^(1/3)*COS(('OddsRatio_working_3-way'!Y69+4*PI())/3)</f>
        <v>-0.20101235724238067</v>
      </c>
      <c r="AC69" s="11">
        <f>'OddsRatio_working_3-way'!X69^(1/3)*SIN('OddsRatio_working_3-way'!Y69/3)</f>
        <v>8.2211105037086479E-2</v>
      </c>
      <c r="AD69" s="11">
        <f>'OddsRatio_working_3-way'!X69^(1/3)*SIN(('OddsRatio_working_3-way'!Y69+2*PI())/3)</f>
        <v>0.43037472073007577</v>
      </c>
      <c r="AE69" s="11">
        <f>'OddsRatio_working_3-way'!X69^(1/3)*SIN(('OddsRatio_working_3-way'!Y69+4*PI())/3)</f>
        <v>-0.51258582576716238</v>
      </c>
      <c r="AF69" s="11">
        <f>-'OddsRatio_working_3-way'!U69/(3*'OddsRatio_working_3-way'!X69^(1/3))*COS(('OddsRatio_working_3-way'!Y69)/3)</f>
        <v>0.54441852535537683</v>
      </c>
      <c r="AG69" s="11">
        <f>-'OddsRatio_working_3-way'!U69/(3*'OddsRatio_working_3-way'!X69^(1/3))*COS(('OddsRatio_working_3-way'!Y69+2*PI())/3)</f>
        <v>-0.34340616811299612</v>
      </c>
      <c r="AH69" s="11">
        <f>-'OddsRatio_working_3-way'!U69/(3*'OddsRatio_working_3-way'!X69^(1/3))*COS(('OddsRatio_working_3-way'!Y69+4*PI())/3)</f>
        <v>-0.20101235724238059</v>
      </c>
      <c r="AI69" s="11">
        <f>'OddsRatio_working_3-way'!U69/(3*'OddsRatio_working_3-way'!X69^(1/3))*SIN(('OddsRatio_working_3-way'!Y69)/3)</f>
        <v>-8.2211105037086452E-2</v>
      </c>
      <c r="AJ69" s="11">
        <f>'OddsRatio_working_3-way'!U69/(3*'OddsRatio_working_3-way'!X69^(1/3))*SIN(('OddsRatio_working_3-way'!Y69+2*PI())/3)</f>
        <v>-0.4303747207300756</v>
      </c>
      <c r="AK69" s="11">
        <f>'OddsRatio_working_3-way'!U69/(3*'OddsRatio_working_3-way'!X69^(1/3))*SIN(('OddsRatio_working_3-way'!Y69+4*PI())/3)</f>
        <v>0.51258582576716216</v>
      </c>
      <c r="AL69" s="11">
        <f>'OddsRatio_working_3-way'!Z69+'OddsRatio_working_3-way'!AF69</f>
        <v>1.0888370507107539</v>
      </c>
      <c r="AM69" s="11">
        <f>'OddsRatio_working_3-way'!AA69+'OddsRatio_working_3-way'!AG69</f>
        <v>-0.68681233622599236</v>
      </c>
      <c r="AN69" s="11">
        <f>'OddsRatio_working_3-way'!AB69+'OddsRatio_working_3-way'!AH69</f>
        <v>-0.40202471448476129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1.0888370507107539</v>
      </c>
      <c r="AS69" s="11">
        <f>IF(('OddsRatio_working_3-way'!X69=0),IF(Q69&gt;0,-Q69^(1/3),(-Q69)^(1/3)),'OddsRatio_working_3-way'!AM69-'OddsRatio_working_3-way'!R69/3)</f>
        <v>-0.68681233622599236</v>
      </c>
      <c r="AT69" s="11">
        <f>IF(('OddsRatio_working_3-way'!X69=0),IF(Q69&gt;0,-Q69^(1/3),(-Q69)^(1/3)),'OddsRatio_working_3-way'!AN69-'OddsRatio_working_3-way'!R69/3)</f>
        <v>-0.40202471448476129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3.11</v>
      </c>
      <c r="B70" s="4">
        <f>IF('True_Odds_Calculator_3-way'!B71="","",'True_Odds_Calculator_3-way'!B71)</f>
        <v>3.73</v>
      </c>
      <c r="C70" s="4">
        <f>IF('True_Odds_Calculator_3-way'!C71="","",'True_Odds_Calculator_3-way'!C71)</f>
        <v>2.14</v>
      </c>
      <c r="D70" s="9">
        <f t="shared" si="26"/>
        <v>0.30288317377395535</v>
      </c>
      <c r="E70" s="9">
        <f t="shared" si="27"/>
        <v>0.25138870715649442</v>
      </c>
      <c r="F70" s="9">
        <f t="shared" si="28"/>
        <v>0.44572811906955023</v>
      </c>
      <c r="G70" s="9">
        <f t="shared" si="29"/>
        <v>1.0908071165442674</v>
      </c>
      <c r="H70" s="9">
        <f t="shared" si="30"/>
        <v>3.3016030159084035</v>
      </c>
      <c r="I70" s="9">
        <f t="shared" si="31"/>
        <v>3.9779034281658494</v>
      </c>
      <c r="J70" s="9">
        <f t="shared" si="32"/>
        <v>2.2435201128604647</v>
      </c>
      <c r="K70" s="11">
        <f t="shared" si="33"/>
        <v>0.32154340836012862</v>
      </c>
      <c r="L70" s="11">
        <f t="shared" si="34"/>
        <v>0.26809651474530832</v>
      </c>
      <c r="M70" s="11">
        <f t="shared" si="35"/>
        <v>0.46728971962616822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-0.264525144008119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0.24088967728114669</v>
      </c>
      <c r="Q70" s="11">
        <f>2*'OddsRatio_working_3-way'!K70*'OddsRatio_working_3-way'!L70*'OddsRatio_working_3-way'!M70</f>
        <v>8.0565109458577505E-2</v>
      </c>
      <c r="R70" s="11">
        <f t="shared" si="36"/>
        <v>0</v>
      </c>
      <c r="S70" s="11">
        <f t="shared" si="37"/>
        <v>-0.91064945143268927</v>
      </c>
      <c r="T70" s="11">
        <f t="shared" si="38"/>
        <v>-0.30456503392397638</v>
      </c>
      <c r="U70" s="11">
        <f>'OddsRatio_working_3-way'!S70-'OddsRatio_working_3-way'!R70^2/3</f>
        <v>-0.91064945143268927</v>
      </c>
      <c r="V70" s="11">
        <f>'OddsRatio_working_3-way'!S70*'OddsRatio_working_3-way'!R70/3-2*'OddsRatio_working_3-way'!R70^3/27-'OddsRatio_working_3-way'!T70</f>
        <v>0.30456503392397638</v>
      </c>
      <c r="W70" s="11">
        <f>'OddsRatio_working_3-way'!V70^2+4*'OddsRatio_working_3-way'!U70^3/27</f>
        <v>-1.9119485880830275E-2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0.16724185015266302</v>
      </c>
      <c r="Y70" s="11">
        <f>IF('OddsRatio_working_3-way'!W70&gt;=0,IF('OddsRatio_working_3-way'!V70+SQRT('OddsRatio_working_3-way'!W70)&gt;0,0,PI()),ACOS('OddsRatio_working_3-way'!V70/(2*'OddsRatio_working_3-way'!X70)))</f>
        <v>0.426177261062052</v>
      </c>
      <c r="Z70" s="11">
        <f>'OddsRatio_working_3-way'!X70^(1/3)*COS('OddsRatio_working_3-way'!Y70/3)</f>
        <v>0.54540355827213371</v>
      </c>
      <c r="AA70" s="11">
        <f>'OddsRatio_working_3-way'!X70^(1/3)*COS(('OddsRatio_working_3-way'!Y70+2*PI())/3)</f>
        <v>-0.34025606712908624</v>
      </c>
      <c r="AB70" s="11">
        <f>'OddsRatio_working_3-way'!X70^(1/3)*COS(('OddsRatio_working_3-way'!Y70+4*PI())/3)</f>
        <v>-0.20514749114304776</v>
      </c>
      <c r="AC70" s="11">
        <f>'OddsRatio_working_3-way'!X70^(1/3)*SIN('OddsRatio_working_3-way'!Y70/3)</f>
        <v>7.8004972715366591E-2</v>
      </c>
      <c r="AD70" s="11">
        <f>'OddsRatio_working_3-way'!X70^(1/3)*SIN(('OddsRatio_working_3-way'!Y70+2*PI())/3)</f>
        <v>0.43333085042041092</v>
      </c>
      <c r="AE70" s="11">
        <f>'OddsRatio_working_3-way'!X70^(1/3)*SIN(('OddsRatio_working_3-way'!Y70+4*PI())/3)</f>
        <v>-0.5113358231357773</v>
      </c>
      <c r="AF70" s="11">
        <f>-'OddsRatio_working_3-way'!U70/(3*'OddsRatio_working_3-way'!X70^(1/3))*COS(('OddsRatio_working_3-way'!Y70)/3)</f>
        <v>0.54540355827213371</v>
      </c>
      <c r="AG70" s="11">
        <f>-'OddsRatio_working_3-way'!U70/(3*'OddsRatio_working_3-way'!X70^(1/3))*COS(('OddsRatio_working_3-way'!Y70+2*PI())/3)</f>
        <v>-0.34025606712908624</v>
      </c>
      <c r="AH70" s="11">
        <f>-'OddsRatio_working_3-way'!U70/(3*'OddsRatio_working_3-way'!X70^(1/3))*COS(('OddsRatio_working_3-way'!Y70+4*PI())/3)</f>
        <v>-0.20514749114304776</v>
      </c>
      <c r="AI70" s="11">
        <f>'OddsRatio_working_3-way'!U70/(3*'OddsRatio_working_3-way'!X70^(1/3))*SIN(('OddsRatio_working_3-way'!Y70)/3)</f>
        <v>-7.8004972715366591E-2</v>
      </c>
      <c r="AJ70" s="11">
        <f>'OddsRatio_working_3-way'!U70/(3*'OddsRatio_working_3-way'!X70^(1/3))*SIN(('OddsRatio_working_3-way'!Y70+2*PI())/3)</f>
        <v>-0.43333085042041092</v>
      </c>
      <c r="AK70" s="11">
        <f>'OddsRatio_working_3-way'!U70/(3*'OddsRatio_working_3-way'!X70^(1/3))*SIN(('OddsRatio_working_3-way'!Y70+4*PI())/3)</f>
        <v>0.5113358231357773</v>
      </c>
      <c r="AL70" s="11">
        <f>'OddsRatio_working_3-way'!Z70+'OddsRatio_working_3-way'!AF70</f>
        <v>1.0908071165442674</v>
      </c>
      <c r="AM70" s="11">
        <f>'OddsRatio_working_3-way'!AA70+'OddsRatio_working_3-way'!AG70</f>
        <v>-0.68051213425817247</v>
      </c>
      <c r="AN70" s="11">
        <f>'OddsRatio_working_3-way'!AB70+'OddsRatio_working_3-way'!AH70</f>
        <v>-0.41029498228609551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1.0908071165442674</v>
      </c>
      <c r="AS70" s="11">
        <f>IF(('OddsRatio_working_3-way'!X70=0),IF(Q70&gt;0,-Q70^(1/3),(-Q70)^(1/3)),'OddsRatio_working_3-way'!AM70-'OddsRatio_working_3-way'!R70/3)</f>
        <v>-0.68051213425817247</v>
      </c>
      <c r="AT70" s="11">
        <f>IF(('OddsRatio_working_3-way'!X70=0),IF(Q70&gt;0,-Q70^(1/3),(-Q70)^(1/3)),'OddsRatio_working_3-way'!AN70-'OddsRatio_working_3-way'!R70/3)</f>
        <v>-0.41029498228609551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2.0099999999999998</v>
      </c>
      <c r="B71" s="4">
        <f>IF('True_Odds_Calculator_3-way'!B72="","",'True_Odds_Calculator_3-way'!B72)</f>
        <v>3.43</v>
      </c>
      <c r="C71" s="4">
        <f>IF('True_Odds_Calculator_3-way'!C72="","",'True_Odds_Calculator_3-way'!C72)</f>
        <v>3.72</v>
      </c>
      <c r="D71" s="9">
        <f t="shared" si="26"/>
        <v>0.47509476797331268</v>
      </c>
      <c r="E71" s="9">
        <f t="shared" si="27"/>
        <v>0.27335944276615243</v>
      </c>
      <c r="F71" s="9">
        <f t="shared" si="28"/>
        <v>0.25154578926053517</v>
      </c>
      <c r="G71" s="9">
        <f t="shared" si="29"/>
        <v>1.0939041756626255</v>
      </c>
      <c r="H71" s="9">
        <f t="shared" si="30"/>
        <v>2.1048432174192508</v>
      </c>
      <c r="I71" s="9">
        <f t="shared" si="31"/>
        <v>3.6581871468601808</v>
      </c>
      <c r="J71" s="9">
        <f t="shared" si="32"/>
        <v>3.975419357802342</v>
      </c>
      <c r="K71" s="11">
        <f t="shared" si="33"/>
        <v>0.49751243781094534</v>
      </c>
      <c r="L71" s="11">
        <f t="shared" si="34"/>
        <v>0.29154518950437314</v>
      </c>
      <c r="M71" s="11">
        <f t="shared" si="35"/>
        <v>0.26881720430107525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-0.26029356649462188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0.24018594759360973</v>
      </c>
      <c r="Q71" s="11">
        <f>2*'OddsRatio_working_3-way'!K71*'OddsRatio_working_3-way'!L71*'OddsRatio_working_3-way'!M71</f>
        <v>7.7982450517405766E-2</v>
      </c>
      <c r="R71" s="11">
        <f t="shared" si="36"/>
        <v>0</v>
      </c>
      <c r="S71" s="11">
        <f t="shared" si="37"/>
        <v>-0.9227502270924256</v>
      </c>
      <c r="T71" s="11">
        <f t="shared" si="38"/>
        <v>-0.29959422957546289</v>
      </c>
      <c r="U71" s="11">
        <f>'OddsRatio_working_3-way'!S71-'OddsRatio_working_3-way'!R71^2/3</f>
        <v>-0.9227502270924256</v>
      </c>
      <c r="V71" s="11">
        <f>'OddsRatio_working_3-way'!S71*'OddsRatio_working_3-way'!R71/3-2*'OddsRatio_working_3-way'!R71^3/27-'OddsRatio_working_3-way'!T71</f>
        <v>0.29959422957546289</v>
      </c>
      <c r="W71" s="11">
        <f>'OddsRatio_working_3-way'!V71^2+4*'OddsRatio_working_3-way'!U71^3/27</f>
        <v>-2.664215292101374E-2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0.17058638230814974</v>
      </c>
      <c r="Y71" s="11">
        <f>IF('OddsRatio_working_3-way'!W71&gt;=0,IF('OddsRatio_working_3-way'!V71+SQRT('OddsRatio_working_3-way'!W71)&gt;0,0,PI()),ACOS('OddsRatio_working_3-way'!V71/(2*'OddsRatio_working_3-way'!X71)))</f>
        <v>0.49885577856039021</v>
      </c>
      <c r="Z71" s="11">
        <f>'OddsRatio_working_3-way'!X71^(1/3)*COS('OddsRatio_working_3-way'!Y71/3)</f>
        <v>0.54695208783131288</v>
      </c>
      <c r="AA71" s="11">
        <f>'OddsRatio_working_3-way'!X71^(1/3)*COS(('OddsRatio_working_3-way'!Y71+2*PI())/3)</f>
        <v>-0.35297520734416227</v>
      </c>
      <c r="AB71" s="11">
        <f>'OddsRatio_working_3-way'!X71^(1/3)*COS(('OddsRatio_working_3-way'!Y71+4*PI())/3)</f>
        <v>-0.19397688048715075</v>
      </c>
      <c r="AC71" s="11">
        <f>'OddsRatio_working_3-way'!X71^(1/3)*SIN('OddsRatio_working_3-way'!Y71/3)</f>
        <v>9.1797726811595884E-2</v>
      </c>
      <c r="AD71" s="11">
        <f>'OddsRatio_working_3-way'!X71^(1/3)*SIN(('OddsRatio_working_3-way'!Y71+2*PI())/3)</f>
        <v>0.4277755393090566</v>
      </c>
      <c r="AE71" s="11">
        <f>'OddsRatio_working_3-way'!X71^(1/3)*SIN(('OddsRatio_working_3-way'!Y71+4*PI())/3)</f>
        <v>-0.51957326612065236</v>
      </c>
      <c r="AF71" s="11">
        <f>-'OddsRatio_working_3-way'!U71/(3*'OddsRatio_working_3-way'!X71^(1/3))*COS(('OddsRatio_working_3-way'!Y71)/3)</f>
        <v>0.54695208783131277</v>
      </c>
      <c r="AG71" s="11">
        <f>-'OddsRatio_working_3-way'!U71/(3*'OddsRatio_working_3-way'!X71^(1/3))*COS(('OddsRatio_working_3-way'!Y71+2*PI())/3)</f>
        <v>-0.35297520734416221</v>
      </c>
      <c r="AH71" s="11">
        <f>-'OddsRatio_working_3-way'!U71/(3*'OddsRatio_working_3-way'!X71^(1/3))*COS(('OddsRatio_working_3-way'!Y71+4*PI())/3)</f>
        <v>-0.19397688048715073</v>
      </c>
      <c r="AI71" s="11">
        <f>'OddsRatio_working_3-way'!U71/(3*'OddsRatio_working_3-way'!X71^(1/3))*SIN(('OddsRatio_working_3-way'!Y71)/3)</f>
        <v>-9.1797726811595856E-2</v>
      </c>
      <c r="AJ71" s="11">
        <f>'OddsRatio_working_3-way'!U71/(3*'OddsRatio_working_3-way'!X71^(1/3))*SIN(('OddsRatio_working_3-way'!Y71+2*PI())/3)</f>
        <v>-0.42777553930905649</v>
      </c>
      <c r="AK71" s="11">
        <f>'OddsRatio_working_3-way'!U71/(3*'OddsRatio_working_3-way'!X71^(1/3))*SIN(('OddsRatio_working_3-way'!Y71+4*PI())/3)</f>
        <v>0.51957326612065224</v>
      </c>
      <c r="AL71" s="11">
        <f>'OddsRatio_working_3-way'!Z71+'OddsRatio_working_3-way'!AF71</f>
        <v>1.0939041756626255</v>
      </c>
      <c r="AM71" s="11">
        <f>'OddsRatio_working_3-way'!AA71+'OddsRatio_working_3-way'!AG71</f>
        <v>-0.70595041468832442</v>
      </c>
      <c r="AN71" s="11">
        <f>'OddsRatio_working_3-way'!AB71+'OddsRatio_working_3-way'!AH71</f>
        <v>-0.38795376097430145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1.0939041756626255</v>
      </c>
      <c r="AS71" s="11">
        <f>IF(('OddsRatio_working_3-way'!X71=0),IF(Q71&gt;0,-Q71^(1/3),(-Q71)^(1/3)),'OddsRatio_working_3-way'!AM71-'OddsRatio_working_3-way'!R71/3)</f>
        <v>-0.70595041468832442</v>
      </c>
      <c r="AT71" s="11">
        <f>IF(('OddsRatio_working_3-way'!X71=0),IF(Q71&gt;0,-Q71^(1/3),(-Q71)^(1/3)),'OddsRatio_working_3-way'!AN71-'OddsRatio_working_3-way'!R71/3)</f>
        <v>-0.38795376097430145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2.54</v>
      </c>
      <c r="B72" s="4">
        <f>IF('True_Odds_Calculator_3-way'!B73="","",'True_Odds_Calculator_3-way'!B73)</f>
        <v>3.28</v>
      </c>
      <c r="C72" s="4">
        <f>IF('True_Odds_Calculator_3-way'!C73="","",'True_Odds_Calculator_3-way'!C73)</f>
        <v>2.81</v>
      </c>
      <c r="D72" s="9">
        <f t="shared" si="26"/>
        <v>0.37452090130028398</v>
      </c>
      <c r="E72" s="9">
        <f t="shared" si="27"/>
        <v>0.28797008394196499</v>
      </c>
      <c r="F72" s="9">
        <f t="shared" si="28"/>
        <v>0.33750901475775102</v>
      </c>
      <c r="G72" s="9">
        <f t="shared" si="29"/>
        <v>1.0844662006467607</v>
      </c>
      <c r="H72" s="9">
        <f t="shared" si="30"/>
        <v>2.6700779489960116</v>
      </c>
      <c r="I72" s="9">
        <f t="shared" si="31"/>
        <v>3.472582937474614</v>
      </c>
      <c r="J72" s="9">
        <f t="shared" si="32"/>
        <v>2.9628838231706363</v>
      </c>
      <c r="K72" s="11">
        <f t="shared" si="33"/>
        <v>0.39370078740157477</v>
      </c>
      <c r="L72" s="11">
        <f t="shared" si="34"/>
        <v>0.3048780487804878</v>
      </c>
      <c r="M72" s="11">
        <f t="shared" si="35"/>
        <v>0.35587188612099646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-0.27146901208132757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0.24048861134785024</v>
      </c>
      <c r="Q72" s="11">
        <f>2*'OddsRatio_working_3-way'!K72*'OddsRatio_working_3-way'!L72*'OddsRatio_working_3-way'!M72</f>
        <v>8.5431123036536494E-2</v>
      </c>
      <c r="R72" s="11">
        <f t="shared" si="36"/>
        <v>0</v>
      </c>
      <c r="S72" s="11">
        <f t="shared" si="37"/>
        <v>-0.88587868465739983</v>
      </c>
      <c r="T72" s="11">
        <f t="shared" si="38"/>
        <v>-0.31469935511808161</v>
      </c>
      <c r="U72" s="11">
        <f>'OddsRatio_working_3-way'!S72-'OddsRatio_working_3-way'!R72^2/3</f>
        <v>-0.88587868465739983</v>
      </c>
      <c r="V72" s="11">
        <f>'OddsRatio_working_3-way'!S72*'OddsRatio_working_3-way'!R72/3-2*'OddsRatio_working_3-way'!R72^3/27-'OddsRatio_working_3-way'!T72</f>
        <v>0.31469935511808161</v>
      </c>
      <c r="W72" s="11">
        <f>'OddsRatio_working_3-way'!V72^2+4*'OddsRatio_working_3-way'!U72^3/27</f>
        <v>-3.9599898054572397E-3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0.16046469542955055</v>
      </c>
      <c r="Y72" s="11">
        <f>IF('OddsRatio_working_3-way'!W72&gt;=0,IF('OddsRatio_working_3-way'!V72+SQRT('OddsRatio_working_3-way'!W72)&gt;0,0,PI()),ACOS('OddsRatio_working_3-way'!V72/(2*'OddsRatio_working_3-way'!X72)))</f>
        <v>0.19736066325260193</v>
      </c>
      <c r="Z72" s="11">
        <f>'OddsRatio_working_3-way'!X72^(1/3)*COS('OddsRatio_working_3-way'!Y72/3)</f>
        <v>0.54223310032338035</v>
      </c>
      <c r="AA72" s="11">
        <f>'OddsRatio_working_3-way'!X72^(1/3)*COS(('OddsRatio_working_3-way'!Y72+2*PI())/3)</f>
        <v>-0.30205390379158442</v>
      </c>
      <c r="AB72" s="11">
        <f>'OddsRatio_working_3-way'!X72^(1/3)*COS(('OddsRatio_working_3-way'!Y72+4*PI())/3)</f>
        <v>-0.24017919653179609</v>
      </c>
      <c r="AC72" s="11">
        <f>'OddsRatio_working_3-way'!X72^(1/3)*SIN('OddsRatio_working_3-way'!Y72/3)</f>
        <v>3.5723378892468093E-2</v>
      </c>
      <c r="AD72" s="11">
        <f>'OddsRatio_working_3-way'!X72^(1/3)*SIN(('OddsRatio_working_3-way'!Y72+2*PI())/3)</f>
        <v>0.45172595020660949</v>
      </c>
      <c r="AE72" s="11">
        <f>'OddsRatio_working_3-way'!X72^(1/3)*SIN(('OddsRatio_working_3-way'!Y72+4*PI())/3)</f>
        <v>-0.48744932909907757</v>
      </c>
      <c r="AF72" s="11">
        <f>-'OddsRatio_working_3-way'!U72/(3*'OddsRatio_working_3-way'!X72^(1/3))*COS(('OddsRatio_working_3-way'!Y72)/3)</f>
        <v>0.54223310032338035</v>
      </c>
      <c r="AG72" s="11">
        <f>-'OddsRatio_working_3-way'!U72/(3*'OddsRatio_working_3-way'!X72^(1/3))*COS(('OddsRatio_working_3-way'!Y72+2*PI())/3)</f>
        <v>-0.30205390379158442</v>
      </c>
      <c r="AH72" s="11">
        <f>-'OddsRatio_working_3-way'!U72/(3*'OddsRatio_working_3-way'!X72^(1/3))*COS(('OddsRatio_working_3-way'!Y72+4*PI())/3)</f>
        <v>-0.24017919653179609</v>
      </c>
      <c r="AI72" s="11">
        <f>'OddsRatio_working_3-way'!U72/(3*'OddsRatio_working_3-way'!X72^(1/3))*SIN(('OddsRatio_working_3-way'!Y72)/3)</f>
        <v>-3.5723378892468093E-2</v>
      </c>
      <c r="AJ72" s="11">
        <f>'OddsRatio_working_3-way'!U72/(3*'OddsRatio_working_3-way'!X72^(1/3))*SIN(('OddsRatio_working_3-way'!Y72+2*PI())/3)</f>
        <v>-0.45172595020660949</v>
      </c>
      <c r="AK72" s="11">
        <f>'OddsRatio_working_3-way'!U72/(3*'OddsRatio_working_3-way'!X72^(1/3))*SIN(('OddsRatio_working_3-way'!Y72+4*PI())/3)</f>
        <v>0.48744932909907757</v>
      </c>
      <c r="AL72" s="11">
        <f>'OddsRatio_working_3-way'!Z72+'OddsRatio_working_3-way'!AF72</f>
        <v>1.0844662006467607</v>
      </c>
      <c r="AM72" s="11">
        <f>'OddsRatio_working_3-way'!AA72+'OddsRatio_working_3-way'!AG72</f>
        <v>-0.60410780758316884</v>
      </c>
      <c r="AN72" s="11">
        <f>'OddsRatio_working_3-way'!AB72+'OddsRatio_working_3-way'!AH72</f>
        <v>-0.48035839306359218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1.0844662006467607</v>
      </c>
      <c r="AS72" s="11">
        <f>IF(('OddsRatio_working_3-way'!X72=0),IF(Q72&gt;0,-Q72^(1/3),(-Q72)^(1/3)),'OddsRatio_working_3-way'!AM72-'OddsRatio_working_3-way'!R72/3)</f>
        <v>-0.60410780758316884</v>
      </c>
      <c r="AT72" s="11">
        <f>IF(('OddsRatio_working_3-way'!X72=0),IF(Q72&gt;0,-Q72^(1/3),(-Q72)^(1/3)),'OddsRatio_working_3-way'!AN72-'OddsRatio_working_3-way'!R72/3)</f>
        <v>-0.48035839306359218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4.93</v>
      </c>
      <c r="B73" s="4">
        <f>IF('True_Odds_Calculator_3-way'!B74="","",'True_Odds_Calculator_3-way'!B74)</f>
        <v>4.18</v>
      </c>
      <c r="C73" s="4">
        <f>IF('True_Odds_Calculator_3-way'!C74="","",'True_Odds_Calculator_3-way'!C74)</f>
        <v>1.72</v>
      </c>
      <c r="D73" s="9">
        <f t="shared" si="26"/>
        <v>0.19641909603633231</v>
      </c>
      <c r="E73" s="9">
        <f t="shared" si="27"/>
        <v>0.23199703205450997</v>
      </c>
      <c r="F73" s="9">
        <f t="shared" si="28"/>
        <v>0.57158387190915749</v>
      </c>
      <c r="G73" s="9">
        <f t="shared" si="29"/>
        <v>1.0410062798635749</v>
      </c>
      <c r="H73" s="9">
        <f t="shared" si="30"/>
        <v>5.0911546798638492</v>
      </c>
      <c r="I73" s="9">
        <f t="shared" si="31"/>
        <v>4.3103999699661681</v>
      </c>
      <c r="J73" s="9">
        <f t="shared" si="32"/>
        <v>1.7495245215017738</v>
      </c>
      <c r="K73" s="11">
        <f t="shared" si="33"/>
        <v>0.20283975659229211</v>
      </c>
      <c r="L73" s="11">
        <f t="shared" si="34"/>
        <v>0.23923444976076558</v>
      </c>
      <c r="M73" s="11">
        <f t="shared" si="35"/>
        <v>0.58139534883720934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-0.25386364934158889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0.22090732365050175</v>
      </c>
      <c r="Q73" s="11">
        <f>2*'OddsRatio_working_3-way'!K73*'OddsRatio_working_3-way'!L73*'OddsRatio_working_3-way'!M73</f>
        <v>5.6425880881354223E-2</v>
      </c>
      <c r="R73" s="11">
        <f t="shared" si="36"/>
        <v>0</v>
      </c>
      <c r="S73" s="11">
        <f t="shared" si="37"/>
        <v>-0.87018099764751111</v>
      </c>
      <c r="T73" s="11">
        <f t="shared" si="38"/>
        <v>-0.22226845406066698</v>
      </c>
      <c r="U73" s="11">
        <f>'OddsRatio_working_3-way'!S73-'OddsRatio_working_3-way'!R73^2/3</f>
        <v>-0.87018099764751111</v>
      </c>
      <c r="V73" s="11">
        <f>'OddsRatio_working_3-way'!S73*'OddsRatio_working_3-way'!R73/3-2*'OddsRatio_working_3-way'!R73^3/27-'OddsRatio_working_3-way'!T73</f>
        <v>0.22226845406066698</v>
      </c>
      <c r="W73" s="11">
        <f>'OddsRatio_working_3-way'!V73^2+4*'OddsRatio_working_3-way'!U73^3/27</f>
        <v>-4.8213634606239744E-2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0.15621851704964312</v>
      </c>
      <c r="Y73" s="11">
        <f>IF('OddsRatio_working_3-way'!W73&gt;=0,IF('OddsRatio_working_3-way'!V73+SQRT('OddsRatio_working_3-way'!W73)&gt;0,0,PI()),ACOS('OddsRatio_working_3-way'!V73/(2*'OddsRatio_working_3-way'!X73)))</f>
        <v>0.77930464624260498</v>
      </c>
      <c r="Z73" s="11">
        <f>'OddsRatio_working_3-way'!X73^(1/3)*COS('OddsRatio_working_3-way'!Y73/3)</f>
        <v>0.52050313993178743</v>
      </c>
      <c r="AA73" s="11">
        <f>'OddsRatio_working_3-way'!X73^(1/3)*COS(('OddsRatio_working_3-way'!Y73+2*PI())/3)</f>
        <v>-0.38005395058806835</v>
      </c>
      <c r="AB73" s="11">
        <f>'OddsRatio_working_3-way'!X73^(1/3)*COS(('OddsRatio_working_3-way'!Y73+4*PI())/3)</f>
        <v>-0.14044918934371942</v>
      </c>
      <c r="AC73" s="11">
        <f>'OddsRatio_working_3-way'!X73^(1/3)*SIN('OddsRatio_working_3-way'!Y73/3)</f>
        <v>0.13833587340354112</v>
      </c>
      <c r="AD73" s="11">
        <f>'OddsRatio_working_3-way'!X73^(1/3)*SIN(('OddsRatio_working_3-way'!Y73+2*PI())/3)</f>
        <v>0.38160100522872381</v>
      </c>
      <c r="AE73" s="11">
        <f>'OddsRatio_working_3-way'!X73^(1/3)*SIN(('OddsRatio_working_3-way'!Y73+4*PI())/3)</f>
        <v>-0.51993687863226479</v>
      </c>
      <c r="AF73" s="11">
        <f>-'OddsRatio_working_3-way'!U73/(3*'OddsRatio_working_3-way'!X73^(1/3))*COS(('OddsRatio_working_3-way'!Y73)/3)</f>
        <v>0.52050313993178732</v>
      </c>
      <c r="AG73" s="11">
        <f>-'OddsRatio_working_3-way'!U73/(3*'OddsRatio_working_3-way'!X73^(1/3))*COS(('OddsRatio_working_3-way'!Y73+2*PI())/3)</f>
        <v>-0.38005395058806829</v>
      </c>
      <c r="AH73" s="11">
        <f>-'OddsRatio_working_3-way'!U73/(3*'OddsRatio_working_3-way'!X73^(1/3))*COS(('OddsRatio_working_3-way'!Y73+4*PI())/3)</f>
        <v>-0.14044918934371939</v>
      </c>
      <c r="AI73" s="11">
        <f>'OddsRatio_working_3-way'!U73/(3*'OddsRatio_working_3-way'!X73^(1/3))*SIN(('OddsRatio_working_3-way'!Y73)/3)</f>
        <v>-0.13833587340354109</v>
      </c>
      <c r="AJ73" s="11">
        <f>'OddsRatio_working_3-way'!U73/(3*'OddsRatio_working_3-way'!X73^(1/3))*SIN(('OddsRatio_working_3-way'!Y73+2*PI())/3)</f>
        <v>-0.38160100522872376</v>
      </c>
      <c r="AK73" s="11">
        <f>'OddsRatio_working_3-way'!U73/(3*'OddsRatio_working_3-way'!X73^(1/3))*SIN(('OddsRatio_working_3-way'!Y73+4*PI())/3)</f>
        <v>0.51993687863226468</v>
      </c>
      <c r="AL73" s="11">
        <f>'OddsRatio_working_3-way'!Z73+'OddsRatio_working_3-way'!AF73</f>
        <v>1.0410062798635749</v>
      </c>
      <c r="AM73" s="11">
        <f>'OddsRatio_working_3-way'!AA73+'OddsRatio_working_3-way'!AG73</f>
        <v>-0.76010790117613669</v>
      </c>
      <c r="AN73" s="11">
        <f>'OddsRatio_working_3-way'!AB73+'OddsRatio_working_3-way'!AH73</f>
        <v>-0.28089837868743883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1.0410062798635749</v>
      </c>
      <c r="AS73" s="11">
        <f>IF(('OddsRatio_working_3-way'!X73=0),IF(Q73&gt;0,-Q73^(1/3),(-Q73)^(1/3)),'OddsRatio_working_3-way'!AM73-'OddsRatio_working_3-way'!R73/3)</f>
        <v>-0.76010790117613669</v>
      </c>
      <c r="AT73" s="11">
        <f>IF(('OddsRatio_working_3-way'!X73=0),IF(Q73&gt;0,-Q73^(1/3),(-Q73)^(1/3)),'OddsRatio_working_3-way'!AN73-'OddsRatio_working_3-way'!R73/3)</f>
        <v>-0.28089837868743883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2.68</v>
      </c>
      <c r="B74" s="4">
        <f>IF('True_Odds_Calculator_3-way'!B75="","",'True_Odds_Calculator_3-way'!B75)</f>
        <v>3.13</v>
      </c>
      <c r="C74" s="4">
        <f>IF('True_Odds_Calculator_3-way'!C75="","",'True_Odds_Calculator_3-way'!C75)</f>
        <v>2.84</v>
      </c>
      <c r="D74" s="9">
        <f t="shared" si="26"/>
        <v>0.35770916278065856</v>
      </c>
      <c r="E74" s="9">
        <f t="shared" si="27"/>
        <v>0.30520160987206418</v>
      </c>
      <c r="F74" s="9">
        <f t="shared" si="28"/>
        <v>0.33708922734727731</v>
      </c>
      <c r="G74" s="9">
        <f t="shared" si="29"/>
        <v>1.0687899956584344</v>
      </c>
      <c r="H74" s="9">
        <f t="shared" si="30"/>
        <v>2.7955671927061698</v>
      </c>
      <c r="I74" s="9">
        <f t="shared" si="31"/>
        <v>3.2765226907524654</v>
      </c>
      <c r="J74" s="9">
        <f t="shared" si="32"/>
        <v>2.9665735920115188</v>
      </c>
      <c r="K74" s="11">
        <f t="shared" si="33"/>
        <v>0.37313432835820892</v>
      </c>
      <c r="L74" s="11">
        <f t="shared" si="34"/>
        <v>0.31948881789137379</v>
      </c>
      <c r="M74" s="11">
        <f t="shared" si="35"/>
        <v>0.35211267605633806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-0.2763816699251348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0.23716520668045271</v>
      </c>
      <c r="Q74" s="11">
        <f>2*'OddsRatio_working_3-way'!K74*'OddsRatio_working_3-way'!L74*'OddsRatio_working_3-way'!M74</f>
        <v>8.3952285550602745E-2</v>
      </c>
      <c r="R74" s="11">
        <f t="shared" si="36"/>
        <v>0</v>
      </c>
      <c r="S74" s="11">
        <f t="shared" si="37"/>
        <v>-0.8581075826942326</v>
      </c>
      <c r="T74" s="11">
        <f t="shared" si="38"/>
        <v>-0.30375489652893195</v>
      </c>
      <c r="U74" s="11">
        <f>'OddsRatio_working_3-way'!S74-'OddsRatio_working_3-way'!R74^2/3</f>
        <v>-0.8581075826942326</v>
      </c>
      <c r="V74" s="11">
        <f>'OddsRatio_working_3-way'!S74*'OddsRatio_working_3-way'!R74/3-2*'OddsRatio_working_3-way'!R74^3/27-'OddsRatio_working_3-way'!T74</f>
        <v>0.30375489652893195</v>
      </c>
      <c r="W74" s="11">
        <f>'OddsRatio_working_3-way'!V74^2+4*'OddsRatio_working_3-way'!U74^3/27</f>
        <v>-1.342790584677872E-3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0.15297861594842269</v>
      </c>
      <c r="Y74" s="11">
        <f>IF('OddsRatio_working_3-way'!W74&gt;=0,IF('OddsRatio_working_3-way'!V74+SQRT('OddsRatio_working_3-way'!W74)&gt;0,0,PI()),ACOS('OddsRatio_working_3-way'!V74/(2*'OddsRatio_working_3-way'!X74)))</f>
        <v>0.12005692572507232</v>
      </c>
      <c r="Z74" s="11">
        <f>'OddsRatio_working_3-way'!X74^(1/3)*COS('OddsRatio_working_3-way'!Y74/3)</f>
        <v>0.53439499782921718</v>
      </c>
      <c r="AA74" s="11">
        <f>'OddsRatio_working_3-way'!X74^(1/3)*COS(('OddsRatio_working_3-way'!Y74+2*PI())/3)</f>
        <v>-0.28572815985509858</v>
      </c>
      <c r="AB74" s="11">
        <f>'OddsRatio_working_3-way'!X74^(1/3)*COS(('OddsRatio_working_3-way'!Y74+4*PI())/3)</f>
        <v>-0.24866683797411865</v>
      </c>
      <c r="AC74" s="11">
        <f>'OddsRatio_working_3-way'!X74^(1/3)*SIN('OddsRatio_working_3-way'!Y74/3)</f>
        <v>2.1397364164507292E-2</v>
      </c>
      <c r="AD74" s="11">
        <f>'OddsRatio_working_3-way'!X74^(1/3)*SIN(('OddsRatio_working_3-way'!Y74+2*PI())/3)</f>
        <v>0.45210096169317843</v>
      </c>
      <c r="AE74" s="11">
        <f>'OddsRatio_working_3-way'!X74^(1/3)*SIN(('OddsRatio_working_3-way'!Y74+4*PI())/3)</f>
        <v>-0.47349832585768559</v>
      </c>
      <c r="AF74" s="11">
        <f>-'OddsRatio_working_3-way'!U74/(3*'OddsRatio_working_3-way'!X74^(1/3))*COS(('OddsRatio_working_3-way'!Y74)/3)</f>
        <v>0.53439499782921718</v>
      </c>
      <c r="AG74" s="11">
        <f>-'OddsRatio_working_3-way'!U74/(3*'OddsRatio_working_3-way'!X74^(1/3))*COS(('OddsRatio_working_3-way'!Y74+2*PI())/3)</f>
        <v>-0.28572815985509858</v>
      </c>
      <c r="AH74" s="11">
        <f>-'OddsRatio_working_3-way'!U74/(3*'OddsRatio_working_3-way'!X74^(1/3))*COS(('OddsRatio_working_3-way'!Y74+4*PI())/3)</f>
        <v>-0.24866683797411865</v>
      </c>
      <c r="AI74" s="11">
        <f>'OddsRatio_working_3-way'!U74/(3*'OddsRatio_working_3-way'!X74^(1/3))*SIN(('OddsRatio_working_3-way'!Y74)/3)</f>
        <v>-2.1397364164507292E-2</v>
      </c>
      <c r="AJ74" s="11">
        <f>'OddsRatio_working_3-way'!U74/(3*'OddsRatio_working_3-way'!X74^(1/3))*SIN(('OddsRatio_working_3-way'!Y74+2*PI())/3)</f>
        <v>-0.45210096169317843</v>
      </c>
      <c r="AK74" s="11">
        <f>'OddsRatio_working_3-way'!U74/(3*'OddsRatio_working_3-way'!X74^(1/3))*SIN(('OddsRatio_working_3-way'!Y74+4*PI())/3)</f>
        <v>0.47349832585768559</v>
      </c>
      <c r="AL74" s="11">
        <f>'OddsRatio_working_3-way'!Z74+'OddsRatio_working_3-way'!AF74</f>
        <v>1.0687899956584344</v>
      </c>
      <c r="AM74" s="11">
        <f>'OddsRatio_working_3-way'!AA74+'OddsRatio_working_3-way'!AG74</f>
        <v>-0.57145631971019717</v>
      </c>
      <c r="AN74" s="11">
        <f>'OddsRatio_working_3-way'!AB74+'OddsRatio_working_3-way'!AH74</f>
        <v>-0.4973336759482373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1.0687899956584344</v>
      </c>
      <c r="AS74" s="11">
        <f>IF(('OddsRatio_working_3-way'!X74=0),IF(Q74&gt;0,-Q74^(1/3),(-Q74)^(1/3)),'OddsRatio_working_3-way'!AM74-'OddsRatio_working_3-way'!R74/3)</f>
        <v>-0.57145631971019717</v>
      </c>
      <c r="AT74" s="11">
        <f>IF(('OddsRatio_working_3-way'!X74=0),IF(Q74&gt;0,-Q74^(1/3),(-Q74)^(1/3)),'OddsRatio_working_3-way'!AN74-'OddsRatio_working_3-way'!R74/3)</f>
        <v>-0.4973336759482373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2.36</v>
      </c>
      <c r="B75" s="4">
        <f>IF('True_Odds_Calculator_3-way'!B76="","",'True_Odds_Calculator_3-way'!B76)</f>
        <v>3.17</v>
      </c>
      <c r="C75" s="4">
        <f>IF('True_Odds_Calculator_3-way'!C76="","",'True_Odds_Calculator_3-way'!C76)</f>
        <v>3.28</v>
      </c>
      <c r="D75" s="9">
        <f t="shared" si="26"/>
        <v>0.40764257986660773</v>
      </c>
      <c r="E75" s="9">
        <f t="shared" si="27"/>
        <v>0.30133223331678588</v>
      </c>
      <c r="F75" s="9">
        <f t="shared" si="28"/>
        <v>0.29102518681660638</v>
      </c>
      <c r="G75" s="9">
        <f t="shared" si="29"/>
        <v>1.0684775047572252</v>
      </c>
      <c r="H75" s="9">
        <f t="shared" si="30"/>
        <v>2.4531294064698259</v>
      </c>
      <c r="I75" s="9">
        <f t="shared" si="31"/>
        <v>3.3185961853231798</v>
      </c>
      <c r="J75" s="9">
        <f t="shared" si="32"/>
        <v>3.4361287108464742</v>
      </c>
      <c r="K75" s="11">
        <f t="shared" si="33"/>
        <v>0.42372881355932207</v>
      </c>
      <c r="L75" s="11">
        <f t="shared" si="34"/>
        <v>0.31545741324921134</v>
      </c>
      <c r="M75" s="11">
        <f t="shared" si="35"/>
        <v>0.3048780487804878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-0.27421321478359417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0.23677237119909028</v>
      </c>
      <c r="Q75" s="11">
        <f>2*'OddsRatio_working_3-way'!K75*'OddsRatio_working_3-way'!L75*'OddsRatio_working_3-way'!M75</f>
        <v>8.1505119173525056E-2</v>
      </c>
      <c r="R75" s="11">
        <f t="shared" si="36"/>
        <v>0</v>
      </c>
      <c r="S75" s="11">
        <f t="shared" si="37"/>
        <v>-0.86346083424880982</v>
      </c>
      <c r="T75" s="11">
        <f t="shared" si="38"/>
        <v>-0.29723264518031317</v>
      </c>
      <c r="U75" s="11">
        <f>'OddsRatio_working_3-way'!S75-'OddsRatio_working_3-way'!R75^2/3</f>
        <v>-0.86346083424880982</v>
      </c>
      <c r="V75" s="11">
        <f>'OddsRatio_working_3-way'!S75*'OddsRatio_working_3-way'!R75/3-2*'OddsRatio_working_3-way'!R75^3/27-'OddsRatio_working_3-way'!T75</f>
        <v>0.29723264518031317</v>
      </c>
      <c r="W75" s="11">
        <f>'OddsRatio_working_3-way'!V75^2+4*'OddsRatio_working_3-way'!U75^3/27</f>
        <v>-7.0254719883147132E-3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0.15441236782492576</v>
      </c>
      <c r="Y75" s="11">
        <f>IF('OddsRatio_working_3-way'!W75&gt;=0,IF('OddsRatio_working_3-way'!V75+SQRT('OddsRatio_working_3-way'!W75)&gt;0,0,PI()),ACOS('OddsRatio_working_3-way'!V75/(2*'OddsRatio_working_3-way'!X75)))</f>
        <v>0.27485760917448299</v>
      </c>
      <c r="Z75" s="11">
        <f>'OddsRatio_working_3-way'!X75^(1/3)*COS('OddsRatio_working_3-way'!Y75/3)</f>
        <v>0.53423875237861262</v>
      </c>
      <c r="AA75" s="11">
        <f>'OddsRatio_working_3-way'!X75^(1/3)*COS(('OddsRatio_working_3-way'!Y75+2*PI())/3)</f>
        <v>-0.30962731844613639</v>
      </c>
      <c r="AB75" s="11">
        <f>'OddsRatio_working_3-way'!X75^(1/3)*COS(('OddsRatio_working_3-way'!Y75+4*PI())/3)</f>
        <v>-0.22461143393247632</v>
      </c>
      <c r="AC75" s="11">
        <f>'OddsRatio_working_3-way'!X75^(1/3)*SIN('OddsRatio_working_3-way'!Y75/3)</f>
        <v>4.9083943809355941E-2</v>
      </c>
      <c r="AD75" s="11">
        <f>'OddsRatio_working_3-way'!X75^(1/3)*SIN(('OddsRatio_working_3-way'!Y75+2*PI())/3)</f>
        <v>0.43812235934130478</v>
      </c>
      <c r="AE75" s="11">
        <f>'OddsRatio_working_3-way'!X75^(1/3)*SIN(('OddsRatio_working_3-way'!Y75+4*PI())/3)</f>
        <v>-0.4872063031506606</v>
      </c>
      <c r="AF75" s="11">
        <f>-'OddsRatio_working_3-way'!U75/(3*'OddsRatio_working_3-way'!X75^(1/3))*COS(('OddsRatio_working_3-way'!Y75)/3)</f>
        <v>0.53423875237861262</v>
      </c>
      <c r="AG75" s="11">
        <f>-'OddsRatio_working_3-way'!U75/(3*'OddsRatio_working_3-way'!X75^(1/3))*COS(('OddsRatio_working_3-way'!Y75+2*PI())/3)</f>
        <v>-0.30962731844613639</v>
      </c>
      <c r="AH75" s="11">
        <f>-'OddsRatio_working_3-way'!U75/(3*'OddsRatio_working_3-way'!X75^(1/3))*COS(('OddsRatio_working_3-way'!Y75+4*PI())/3)</f>
        <v>-0.22461143393247632</v>
      </c>
      <c r="AI75" s="11">
        <f>'OddsRatio_working_3-way'!U75/(3*'OddsRatio_working_3-way'!X75^(1/3))*SIN(('OddsRatio_working_3-way'!Y75)/3)</f>
        <v>-4.9083943809355941E-2</v>
      </c>
      <c r="AJ75" s="11">
        <f>'OddsRatio_working_3-way'!U75/(3*'OddsRatio_working_3-way'!X75^(1/3))*SIN(('OddsRatio_working_3-way'!Y75+2*PI())/3)</f>
        <v>-0.43812235934130478</v>
      </c>
      <c r="AK75" s="11">
        <f>'OddsRatio_working_3-way'!U75/(3*'OddsRatio_working_3-way'!X75^(1/3))*SIN(('OddsRatio_working_3-way'!Y75+4*PI())/3)</f>
        <v>0.4872063031506606</v>
      </c>
      <c r="AL75" s="11">
        <f>'OddsRatio_working_3-way'!Z75+'OddsRatio_working_3-way'!AF75</f>
        <v>1.0684775047572252</v>
      </c>
      <c r="AM75" s="11">
        <f>'OddsRatio_working_3-way'!AA75+'OddsRatio_working_3-way'!AG75</f>
        <v>-0.61925463689227278</v>
      </c>
      <c r="AN75" s="11">
        <f>'OddsRatio_working_3-way'!AB75+'OddsRatio_working_3-way'!AH75</f>
        <v>-0.44922286786495264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1.0684775047572252</v>
      </c>
      <c r="AS75" s="11">
        <f>IF(('OddsRatio_working_3-way'!X75=0),IF(Q75&gt;0,-Q75^(1/3),(-Q75)^(1/3)),'OddsRatio_working_3-way'!AM75-'OddsRatio_working_3-way'!R75/3)</f>
        <v>-0.61925463689227278</v>
      </c>
      <c r="AT75" s="11">
        <f>IF(('OddsRatio_working_3-way'!X75=0),IF(Q75&gt;0,-Q75^(1/3),(-Q75)^(1/3)),'OddsRatio_working_3-way'!AN75-'OddsRatio_working_3-way'!R75/3)</f>
        <v>-0.44922286786495264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1.97</v>
      </c>
      <c r="B76" s="4">
        <f>IF('True_Odds_Calculator_3-way'!B77="","",'True_Odds_Calculator_3-way'!B77)</f>
        <v>3.38</v>
      </c>
      <c r="C76" s="4">
        <f>IF('True_Odds_Calculator_3-way'!C77="","",'True_Odds_Calculator_3-way'!C77)</f>
        <v>4.1100000000000003</v>
      </c>
      <c r="D76" s="9">
        <f t="shared" si="26"/>
        <v>0.48922004478699438</v>
      </c>
      <c r="E76" s="9">
        <f t="shared" si="27"/>
        <v>0.28076175442299461</v>
      </c>
      <c r="F76" s="9">
        <f t="shared" si="28"/>
        <v>0.23001820079001117</v>
      </c>
      <c r="G76" s="9">
        <f t="shared" si="29"/>
        <v>1.0763607890284637</v>
      </c>
      <c r="H76" s="9">
        <f t="shared" si="30"/>
        <v>2.0440699653576098</v>
      </c>
      <c r="I76" s="9">
        <f t="shared" si="31"/>
        <v>3.5617386778877429</v>
      </c>
      <c r="J76" s="9">
        <f t="shared" si="32"/>
        <v>4.3474820538785215</v>
      </c>
      <c r="K76" s="11">
        <f t="shared" si="33"/>
        <v>0.50761421319796951</v>
      </c>
      <c r="L76" s="11">
        <f t="shared" si="34"/>
        <v>0.29585798816568049</v>
      </c>
      <c r="M76" s="11">
        <f t="shared" si="35"/>
        <v>0.24330900243309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-0.26235197143287925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0.23605204633372806</v>
      </c>
      <c r="Q76" s="11">
        <f>2*'OddsRatio_working_3-way'!K76*'OddsRatio_working_3-way'!L76*'OddsRatio_working_3-way'!M76</f>
        <v>7.3081128895891037E-2</v>
      </c>
      <c r="R76" s="11">
        <f t="shared" si="36"/>
        <v>0</v>
      </c>
      <c r="S76" s="11">
        <f t="shared" si="37"/>
        <v>-0.89975327818003525</v>
      </c>
      <c r="T76" s="11">
        <f t="shared" si="38"/>
        <v>-0.27856138643344741</v>
      </c>
      <c r="U76" s="11">
        <f>'OddsRatio_working_3-way'!S76-'OddsRatio_working_3-way'!R76^2/3</f>
        <v>-0.89975327818003525</v>
      </c>
      <c r="V76" s="11">
        <f>'OddsRatio_working_3-way'!S76*'OddsRatio_working_3-way'!R76/3-2*'OddsRatio_working_3-way'!R76^3/27-'OddsRatio_working_3-way'!T76</f>
        <v>0.27856138643344741</v>
      </c>
      <c r="W76" s="11">
        <f>'OddsRatio_working_3-way'!V76^2+4*'OddsRatio_working_3-way'!U76^3/27</f>
        <v>-3.0314758479525916E-2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0.16424920432931353</v>
      </c>
      <c r="Y76" s="11">
        <f>IF('OddsRatio_working_3-way'!W76&gt;=0,IF('OddsRatio_working_3-way'!V76+SQRT('OddsRatio_working_3-way'!W76)&gt;0,0,PI()),ACOS('OddsRatio_working_3-way'!V76/(2*'OddsRatio_working_3-way'!X76)))</f>
        <v>0.55862635022397722</v>
      </c>
      <c r="Z76" s="11">
        <f>'OddsRatio_working_3-way'!X76^(1/3)*COS('OddsRatio_working_3-way'!Y76/3)</f>
        <v>0.53818039451423194</v>
      </c>
      <c r="AA76" s="11">
        <f>'OddsRatio_working_3-way'!X76^(1/3)*COS(('OddsRatio_working_3-way'!Y76+2*PI())/3)</f>
        <v>-0.35689519008433607</v>
      </c>
      <c r="AB76" s="11">
        <f>'OddsRatio_working_3-way'!X76^(1/3)*COS(('OddsRatio_working_3-way'!Y76+4*PI())/3)</f>
        <v>-0.18128520442989551</v>
      </c>
      <c r="AC76" s="11">
        <f>'OddsRatio_working_3-way'!X76^(1/3)*SIN('OddsRatio_working_3-way'!Y76/3)</f>
        <v>0.10138847248997748</v>
      </c>
      <c r="AD76" s="11">
        <f>'OddsRatio_working_3-way'!X76^(1/3)*SIN(('OddsRatio_working_3-way'!Y76+2*PI())/3)</f>
        <v>0.41538365722306753</v>
      </c>
      <c r="AE76" s="11">
        <f>'OddsRatio_working_3-way'!X76^(1/3)*SIN(('OddsRatio_working_3-way'!Y76+4*PI())/3)</f>
        <v>-0.51677212971304498</v>
      </c>
      <c r="AF76" s="11">
        <f>-'OddsRatio_working_3-way'!U76/(3*'OddsRatio_working_3-way'!X76^(1/3))*COS(('OddsRatio_working_3-way'!Y76)/3)</f>
        <v>0.53818039451423172</v>
      </c>
      <c r="AG76" s="11">
        <f>-'OddsRatio_working_3-way'!U76/(3*'OddsRatio_working_3-way'!X76^(1/3))*COS(('OddsRatio_working_3-way'!Y76+2*PI())/3)</f>
        <v>-0.3568951900843359</v>
      </c>
      <c r="AH76" s="11">
        <f>-'OddsRatio_working_3-way'!U76/(3*'OddsRatio_working_3-way'!X76^(1/3))*COS(('OddsRatio_working_3-way'!Y76+4*PI())/3)</f>
        <v>-0.18128520442989546</v>
      </c>
      <c r="AI76" s="11">
        <f>'OddsRatio_working_3-way'!U76/(3*'OddsRatio_working_3-way'!X76^(1/3))*SIN(('OddsRatio_working_3-way'!Y76)/3)</f>
        <v>-0.10138847248997744</v>
      </c>
      <c r="AJ76" s="11">
        <f>'OddsRatio_working_3-way'!U76/(3*'OddsRatio_working_3-way'!X76^(1/3))*SIN(('OddsRatio_working_3-way'!Y76+2*PI())/3)</f>
        <v>-0.41538365722306736</v>
      </c>
      <c r="AK76" s="11">
        <f>'OddsRatio_working_3-way'!U76/(3*'OddsRatio_working_3-way'!X76^(1/3))*SIN(('OddsRatio_working_3-way'!Y76+4*PI())/3)</f>
        <v>0.51677212971304476</v>
      </c>
      <c r="AL76" s="11">
        <f>'OddsRatio_working_3-way'!Z76+'OddsRatio_working_3-way'!AF76</f>
        <v>1.0763607890284637</v>
      </c>
      <c r="AM76" s="11">
        <f>'OddsRatio_working_3-way'!AA76+'OddsRatio_working_3-way'!AG76</f>
        <v>-0.71379038016867202</v>
      </c>
      <c r="AN76" s="11">
        <f>'OddsRatio_working_3-way'!AB76+'OddsRatio_working_3-way'!AH76</f>
        <v>-0.36257040885979097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1.0763607890284637</v>
      </c>
      <c r="AS76" s="11">
        <f>IF(('OddsRatio_working_3-way'!X76=0),IF(Q76&gt;0,-Q76^(1/3),(-Q76)^(1/3)),'OddsRatio_working_3-way'!AM76-'OddsRatio_working_3-way'!R76/3)</f>
        <v>-0.71379038016867202</v>
      </c>
      <c r="AT76" s="11">
        <f>IF(('OddsRatio_working_3-way'!X76=0),IF(Q76&gt;0,-Q76^(1/3),(-Q76)^(1/3)),'OddsRatio_working_3-way'!AN76-'OddsRatio_working_3-way'!R76/3)</f>
        <v>-0.36257040885979097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1.85</v>
      </c>
      <c r="B77" s="4">
        <f>IF('True_Odds_Calculator_3-way'!B78="","",'True_Odds_Calculator_3-way'!B78)</f>
        <v>3.6</v>
      </c>
      <c r="C77" s="4">
        <f>IF('True_Odds_Calculator_3-way'!C78="","",'True_Odds_Calculator_3-way'!C78)</f>
        <v>4.33</v>
      </c>
      <c r="D77" s="9">
        <f t="shared" si="26"/>
        <v>0.5207484461929508</v>
      </c>
      <c r="E77" s="9">
        <f t="shared" si="27"/>
        <v>0.26211804524075183</v>
      </c>
      <c r="F77" s="9">
        <f t="shared" si="28"/>
        <v>0.2171335085662971</v>
      </c>
      <c r="G77" s="9">
        <f t="shared" si="29"/>
        <v>1.0827211517231214</v>
      </c>
      <c r="H77" s="9">
        <f t="shared" si="30"/>
        <v>1.9203129789646536</v>
      </c>
      <c r="I77" s="9">
        <f t="shared" si="31"/>
        <v>3.8150749944801157</v>
      </c>
      <c r="J77" s="9">
        <f t="shared" si="32"/>
        <v>4.6054614352379941</v>
      </c>
      <c r="K77" s="11">
        <f t="shared" si="33"/>
        <v>0.54054054054054046</v>
      </c>
      <c r="L77" s="11">
        <f t="shared" si="34"/>
        <v>0.27777777777777779</v>
      </c>
      <c r="M77" s="11">
        <f t="shared" si="35"/>
        <v>0.23094688221709006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-0.25519630484988443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0.2351080873020826</v>
      </c>
      <c r="Q77" s="11">
        <f>2*'OddsRatio_working_3-way'!K77*'OddsRatio_working_3-way'!L77*'OddsRatio_working_3-way'!M77</f>
        <v>6.9353418083210217E-2</v>
      </c>
      <c r="R77" s="11">
        <f t="shared" si="36"/>
        <v>0</v>
      </c>
      <c r="S77" s="11">
        <f t="shared" si="37"/>
        <v>-0.92128327422445078</v>
      </c>
      <c r="T77" s="11">
        <f t="shared" si="38"/>
        <v>-0.27176497764733065</v>
      </c>
      <c r="U77" s="11">
        <f>'OddsRatio_working_3-way'!S77-'OddsRatio_working_3-way'!R77^2/3</f>
        <v>-0.92128327422445078</v>
      </c>
      <c r="V77" s="11">
        <f>'OddsRatio_working_3-way'!S77*'OddsRatio_working_3-way'!R77/3-2*'OddsRatio_working_3-way'!R77^3/27-'OddsRatio_working_3-way'!T77</f>
        <v>0.27176497764733065</v>
      </c>
      <c r="W77" s="11">
        <f>'OddsRatio_working_3-way'!V77^2+4*'OddsRatio_working_3-way'!U77^3/27</f>
        <v>-4.1988395023895661E-2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0.17017975650731038</v>
      </c>
      <c r="Y77" s="11">
        <f>IF('OddsRatio_working_3-way'!W77&gt;=0,IF('OddsRatio_working_3-way'!V77+SQRT('OddsRatio_working_3-way'!W77)&gt;0,0,PI()),ACOS('OddsRatio_working_3-way'!V77/(2*'OddsRatio_working_3-way'!X77)))</f>
        <v>0.64605597921940328</v>
      </c>
      <c r="Z77" s="11">
        <f>'OddsRatio_working_3-way'!X77^(1/3)*COS('OddsRatio_working_3-way'!Y77/3)</f>
        <v>0.54136057586156072</v>
      </c>
      <c r="AA77" s="11">
        <f>'OddsRatio_working_3-way'!X77^(1/3)*COS(('OddsRatio_working_3-way'!Y77+2*PI())/3)</f>
        <v>-0.37323448693424527</v>
      </c>
      <c r="AB77" s="11">
        <f>'OddsRatio_working_3-way'!X77^(1/3)*COS(('OddsRatio_working_3-way'!Y77+4*PI())/3)</f>
        <v>-0.16812608892731526</v>
      </c>
      <c r="AC77" s="11">
        <f>'OddsRatio_working_3-way'!X77^(1/3)*SIN('OddsRatio_working_3-way'!Y77/3)</f>
        <v>0.11841938880235399</v>
      </c>
      <c r="AD77" s="11">
        <f>'OddsRatio_working_3-way'!X77^(1/3)*SIN(('OddsRatio_working_3-way'!Y77+2*PI())/3)</f>
        <v>0.40962231690230738</v>
      </c>
      <c r="AE77" s="11">
        <f>'OddsRatio_working_3-way'!X77^(1/3)*SIN(('OddsRatio_working_3-way'!Y77+4*PI())/3)</f>
        <v>-0.52804170570466125</v>
      </c>
      <c r="AF77" s="11">
        <f>-'OddsRatio_working_3-way'!U77/(3*'OddsRatio_working_3-way'!X77^(1/3))*COS(('OddsRatio_working_3-way'!Y77)/3)</f>
        <v>0.54136057586156061</v>
      </c>
      <c r="AG77" s="11">
        <f>-'OddsRatio_working_3-way'!U77/(3*'OddsRatio_working_3-way'!X77^(1/3))*COS(('OddsRatio_working_3-way'!Y77+2*PI())/3)</f>
        <v>-0.37323448693424516</v>
      </c>
      <c r="AH77" s="11">
        <f>-'OddsRatio_working_3-way'!U77/(3*'OddsRatio_working_3-way'!X77^(1/3))*COS(('OddsRatio_working_3-way'!Y77+4*PI())/3)</f>
        <v>-0.16812608892731523</v>
      </c>
      <c r="AI77" s="11">
        <f>'OddsRatio_working_3-way'!U77/(3*'OddsRatio_working_3-way'!X77^(1/3))*SIN(('OddsRatio_working_3-way'!Y77)/3)</f>
        <v>-0.11841938880235396</v>
      </c>
      <c r="AJ77" s="11">
        <f>'OddsRatio_working_3-way'!U77/(3*'OddsRatio_working_3-way'!X77^(1/3))*SIN(('OddsRatio_working_3-way'!Y77+2*PI())/3)</f>
        <v>-0.40962231690230727</v>
      </c>
      <c r="AK77" s="11">
        <f>'OddsRatio_working_3-way'!U77/(3*'OddsRatio_working_3-way'!X77^(1/3))*SIN(('OddsRatio_working_3-way'!Y77+4*PI())/3)</f>
        <v>0.52804170570466114</v>
      </c>
      <c r="AL77" s="11">
        <f>'OddsRatio_working_3-way'!Z77+'OddsRatio_working_3-way'!AF77</f>
        <v>1.0827211517231214</v>
      </c>
      <c r="AM77" s="11">
        <f>'OddsRatio_working_3-way'!AA77+'OddsRatio_working_3-way'!AG77</f>
        <v>-0.74646897386849043</v>
      </c>
      <c r="AN77" s="11">
        <f>'OddsRatio_working_3-way'!AB77+'OddsRatio_working_3-way'!AH77</f>
        <v>-0.33625217785463046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1.0827211517231214</v>
      </c>
      <c r="AS77" s="11">
        <f>IF(('OddsRatio_working_3-way'!X77=0),IF(Q77&gt;0,-Q77^(1/3),(-Q77)^(1/3)),'OddsRatio_working_3-way'!AM77-'OddsRatio_working_3-way'!R77/3)</f>
        <v>-0.74646897386849043</v>
      </c>
      <c r="AT77" s="11">
        <f>IF(('OddsRatio_working_3-way'!X77=0),IF(Q77&gt;0,-Q77^(1/3),(-Q77)^(1/3)),'OddsRatio_working_3-way'!AN77-'OddsRatio_working_3-way'!R77/3)</f>
        <v>-0.33625217785463046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2.9</v>
      </c>
      <c r="B78" s="4">
        <f>IF('True_Odds_Calculator_3-way'!B79="","",'True_Odds_Calculator_3-way'!B79)</f>
        <v>3.36</v>
      </c>
      <c r="C78" s="4">
        <f>IF('True_Odds_Calculator_3-way'!C79="","",'True_Odds_Calculator_3-way'!C79)</f>
        <v>2.4900000000000002</v>
      </c>
      <c r="D78" s="9">
        <f t="shared" si="26"/>
        <v>0.3300947404271849</v>
      </c>
      <c r="E78" s="9">
        <f t="shared" si="27"/>
        <v>0.28402879492616556</v>
      </c>
      <c r="F78" s="9">
        <f t="shared" si="28"/>
        <v>0.3858764646466496</v>
      </c>
      <c r="G78" s="9">
        <f t="shared" si="29"/>
        <v>1.0681227913790861</v>
      </c>
      <c r="H78" s="9">
        <f t="shared" si="30"/>
        <v>3.0294333036202632</v>
      </c>
      <c r="I78" s="9">
        <f t="shared" si="31"/>
        <v>3.5207697876546429</v>
      </c>
      <c r="J78" s="9">
        <f t="shared" si="32"/>
        <v>2.5915029591548389</v>
      </c>
      <c r="K78" s="11">
        <f t="shared" si="33"/>
        <v>0.34482758620689657</v>
      </c>
      <c r="L78" s="11">
        <f t="shared" si="34"/>
        <v>0.29761904761904762</v>
      </c>
      <c r="M78" s="11">
        <f t="shared" si="35"/>
        <v>0.40160642570281119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-0.27536912840194938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0.23699065556149063</v>
      </c>
      <c r="Q78" s="11">
        <f>2*'OddsRatio_working_3-way'!K78*'OddsRatio_working_3-way'!L78*'OddsRatio_working_3-way'!M78</f>
        <v>8.2431532369214119E-2</v>
      </c>
      <c r="R78" s="11">
        <f t="shared" si="36"/>
        <v>0</v>
      </c>
      <c r="S78" s="11">
        <f t="shared" si="37"/>
        <v>-0.86062899257015235</v>
      </c>
      <c r="T78" s="11">
        <f t="shared" si="38"/>
        <v>-0.29934921480700949</v>
      </c>
      <c r="U78" s="11">
        <f>'OddsRatio_working_3-way'!S78-'OddsRatio_working_3-way'!R78^2/3</f>
        <v>-0.86062899257015235</v>
      </c>
      <c r="V78" s="11">
        <f>'OddsRatio_working_3-way'!S78*'OddsRatio_working_3-way'!R78/3-2*'OddsRatio_working_3-way'!R78^3/27-'OddsRatio_working_3-way'!T78</f>
        <v>0.29934921480700949</v>
      </c>
      <c r="W78" s="11">
        <f>'OddsRatio_working_3-way'!V78^2+4*'OddsRatio_working_3-way'!U78^3/27</f>
        <v>-4.8274742156370898E-3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0.15365336525863191</v>
      </c>
      <c r="Y78" s="11">
        <f>IF('OddsRatio_working_3-way'!W78&gt;=0,IF('OddsRatio_working_3-way'!V78+SQRT('OddsRatio_working_3-way'!W78)&gt;0,0,PI()),ACOS('OddsRatio_working_3-way'!V78/(2*'OddsRatio_working_3-way'!X78)))</f>
        <v>0.22806536884709772</v>
      </c>
      <c r="Z78" s="11">
        <f>'OddsRatio_working_3-way'!X78^(1/3)*COS('OddsRatio_working_3-way'!Y78/3)</f>
        <v>0.53406139568954303</v>
      </c>
      <c r="AA78" s="11">
        <f>'OddsRatio_working_3-way'!X78^(1/3)*COS(('OddsRatio_working_3-way'!Y78+2*PI())/3)</f>
        <v>-0.30225948391725876</v>
      </c>
      <c r="AB78" s="11">
        <f>'OddsRatio_working_3-way'!X78^(1/3)*COS(('OddsRatio_working_3-way'!Y78+4*PI())/3)</f>
        <v>-0.23180191177228424</v>
      </c>
      <c r="AC78" s="11">
        <f>'OddsRatio_working_3-way'!X78^(1/3)*SIN('OddsRatio_working_3-way'!Y78/3)</f>
        <v>4.0678698244348499E-2</v>
      </c>
      <c r="AD78" s="11">
        <f>'OddsRatio_working_3-way'!X78^(1/3)*SIN(('OddsRatio_working_3-way'!Y78+2*PI())/3)</f>
        <v>0.44217138672554318</v>
      </c>
      <c r="AE78" s="11">
        <f>'OddsRatio_working_3-way'!X78^(1/3)*SIN(('OddsRatio_working_3-way'!Y78+4*PI())/3)</f>
        <v>-0.48285008496989168</v>
      </c>
      <c r="AF78" s="11">
        <f>-'OddsRatio_working_3-way'!U78/(3*'OddsRatio_working_3-way'!X78^(1/3))*COS(('OddsRatio_working_3-way'!Y78)/3)</f>
        <v>0.53406139568954303</v>
      </c>
      <c r="AG78" s="11">
        <f>-'OddsRatio_working_3-way'!U78/(3*'OddsRatio_working_3-way'!X78^(1/3))*COS(('OddsRatio_working_3-way'!Y78+2*PI())/3)</f>
        <v>-0.30225948391725876</v>
      </c>
      <c r="AH78" s="11">
        <f>-'OddsRatio_working_3-way'!U78/(3*'OddsRatio_working_3-way'!X78^(1/3))*COS(('OddsRatio_working_3-way'!Y78+4*PI())/3)</f>
        <v>-0.23180191177228424</v>
      </c>
      <c r="AI78" s="11">
        <f>'OddsRatio_working_3-way'!U78/(3*'OddsRatio_working_3-way'!X78^(1/3))*SIN(('OddsRatio_working_3-way'!Y78)/3)</f>
        <v>-4.0678698244348499E-2</v>
      </c>
      <c r="AJ78" s="11">
        <f>'OddsRatio_working_3-way'!U78/(3*'OddsRatio_working_3-way'!X78^(1/3))*SIN(('OddsRatio_working_3-way'!Y78+2*PI())/3)</f>
        <v>-0.44217138672554318</v>
      </c>
      <c r="AK78" s="11">
        <f>'OddsRatio_working_3-way'!U78/(3*'OddsRatio_working_3-way'!X78^(1/3))*SIN(('OddsRatio_working_3-way'!Y78+4*PI())/3)</f>
        <v>0.48285008496989168</v>
      </c>
      <c r="AL78" s="11">
        <f>'OddsRatio_working_3-way'!Z78+'OddsRatio_working_3-way'!AF78</f>
        <v>1.0681227913790861</v>
      </c>
      <c r="AM78" s="11">
        <f>'OddsRatio_working_3-way'!AA78+'OddsRatio_working_3-way'!AG78</f>
        <v>-0.60451896783451753</v>
      </c>
      <c r="AN78" s="11">
        <f>'OddsRatio_working_3-way'!AB78+'OddsRatio_working_3-way'!AH78</f>
        <v>-0.46360382354456847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1.0681227913790861</v>
      </c>
      <c r="AS78" s="11">
        <f>IF(('OddsRatio_working_3-way'!X78=0),IF(Q78&gt;0,-Q78^(1/3),(-Q78)^(1/3)),'OddsRatio_working_3-way'!AM78-'OddsRatio_working_3-way'!R78/3)</f>
        <v>-0.60451896783451753</v>
      </c>
      <c r="AT78" s="11">
        <f>IF(('OddsRatio_working_3-way'!X78=0),IF(Q78&gt;0,-Q78^(1/3),(-Q78)^(1/3)),'OddsRatio_working_3-way'!AN78-'OddsRatio_working_3-way'!R78/3)</f>
        <v>-0.46360382354456847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5.0999999999999996</v>
      </c>
      <c r="B79" s="4">
        <f>IF('True_Odds_Calculator_3-way'!B80="","",'True_Odds_Calculator_3-way'!B80)</f>
        <v>3.6</v>
      </c>
      <c r="C79" s="4">
        <f>IF('True_Odds_Calculator_3-way'!C80="","",'True_Odds_Calculator_3-way'!C80)</f>
        <v>1.74</v>
      </c>
      <c r="D79" s="9">
        <f t="shared" si="26"/>
        <v>0.18355953806434228</v>
      </c>
      <c r="E79" s="9">
        <f t="shared" si="27"/>
        <v>0.26174097234589144</v>
      </c>
      <c r="F79" s="9">
        <f t="shared" si="28"/>
        <v>0.55469948958976611</v>
      </c>
      <c r="G79" s="9">
        <f t="shared" si="29"/>
        <v>1.0848350463515879</v>
      </c>
      <c r="H79" s="9">
        <f t="shared" si="30"/>
        <v>5.4478236900415089</v>
      </c>
      <c r="I79" s="9">
        <f t="shared" si="31"/>
        <v>3.8205711205141286</v>
      </c>
      <c r="J79" s="9">
        <f t="shared" si="32"/>
        <v>1.8027779343001751</v>
      </c>
      <c r="K79" s="11">
        <f t="shared" si="33"/>
        <v>0.19607843137254904</v>
      </c>
      <c r="L79" s="11">
        <f t="shared" si="34"/>
        <v>0.27777777777777779</v>
      </c>
      <c r="M79" s="11">
        <f t="shared" si="35"/>
        <v>0.57471264367816088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-0.24692610121954262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0.23289009090226134</v>
      </c>
      <c r="Q79" s="11">
        <f>2*'OddsRatio_working_3-way'!K79*'OddsRatio_working_3-way'!L79*'OddsRatio_working_3-way'!M79</f>
        <v>6.2604863145769171E-2</v>
      </c>
      <c r="R79" s="11">
        <f t="shared" si="36"/>
        <v>0</v>
      </c>
      <c r="S79" s="11">
        <f t="shared" si="37"/>
        <v>-0.94315704071801698</v>
      </c>
      <c r="T79" s="11">
        <f t="shared" si="38"/>
        <v>-0.25353683890269274</v>
      </c>
      <c r="U79" s="11">
        <f>'OddsRatio_working_3-way'!S79-'OddsRatio_working_3-way'!R79^2/3</f>
        <v>-0.94315704071801698</v>
      </c>
      <c r="V79" s="11">
        <f>'OddsRatio_working_3-way'!S79*'OddsRatio_working_3-way'!R79/3-2*'OddsRatio_working_3-way'!R79^3/27-'OddsRatio_working_3-way'!T79</f>
        <v>0.25353683890269274</v>
      </c>
      <c r="W79" s="11">
        <f>'OddsRatio_working_3-way'!V79^2+4*'OddsRatio_working_3-way'!U79^3/27</f>
        <v>-6.001252638240577E-2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0.17627638459474354</v>
      </c>
      <c r="Y79" s="11">
        <f>IF('OddsRatio_working_3-way'!W79&gt;=0,IF('OddsRatio_working_3-way'!V79+SQRT('OddsRatio_working_3-way'!W79)&gt;0,0,PI()),ACOS('OddsRatio_working_3-way'!V79/(2*'OddsRatio_working_3-way'!X79)))</f>
        <v>0.76822412267548368</v>
      </c>
      <c r="Z79" s="11">
        <f>'OddsRatio_working_3-way'!X79^(1/3)*COS('OddsRatio_working_3-way'!Y79/3)</f>
        <v>0.54241752317579395</v>
      </c>
      <c r="AA79" s="11">
        <f>'OddsRatio_working_3-way'!X79^(1/3)*COS(('OddsRatio_working_3-way'!Y79+2*PI())/3)</f>
        <v>-0.3941993429076957</v>
      </c>
      <c r="AB79" s="11">
        <f>'OddsRatio_working_3-way'!X79^(1/3)*COS(('OddsRatio_working_3-way'!Y79+4*PI())/3)</f>
        <v>-0.14821818026809802</v>
      </c>
      <c r="AC79" s="11">
        <f>'OddsRatio_working_3-way'!X79^(1/3)*SIN('OddsRatio_working_3-way'!Y79/3)</f>
        <v>0.14201729046554873</v>
      </c>
      <c r="AD79" s="11">
        <f>'OddsRatio_working_3-way'!X79^(1/3)*SIN(('OddsRatio_working_3-way'!Y79+2*PI())/3)</f>
        <v>0.39873870929529764</v>
      </c>
      <c r="AE79" s="11">
        <f>'OddsRatio_working_3-way'!X79^(1/3)*SIN(('OddsRatio_working_3-way'!Y79+4*PI())/3)</f>
        <v>-0.54075599976084643</v>
      </c>
      <c r="AF79" s="11">
        <f>-'OddsRatio_working_3-way'!U79/(3*'OddsRatio_working_3-way'!X79^(1/3))*COS(('OddsRatio_working_3-way'!Y79)/3)</f>
        <v>0.54241752317579395</v>
      </c>
      <c r="AG79" s="11">
        <f>-'OddsRatio_working_3-way'!U79/(3*'OddsRatio_working_3-way'!X79^(1/3))*COS(('OddsRatio_working_3-way'!Y79+2*PI())/3)</f>
        <v>-0.3941993429076957</v>
      </c>
      <c r="AH79" s="11">
        <f>-'OddsRatio_working_3-way'!U79/(3*'OddsRatio_working_3-way'!X79^(1/3))*COS(('OddsRatio_working_3-way'!Y79+4*PI())/3)</f>
        <v>-0.14821818026809802</v>
      </c>
      <c r="AI79" s="11">
        <f>'OddsRatio_working_3-way'!U79/(3*'OddsRatio_working_3-way'!X79^(1/3))*SIN(('OddsRatio_working_3-way'!Y79)/3)</f>
        <v>-0.14201729046554873</v>
      </c>
      <c r="AJ79" s="11">
        <f>'OddsRatio_working_3-way'!U79/(3*'OddsRatio_working_3-way'!X79^(1/3))*SIN(('OddsRatio_working_3-way'!Y79+2*PI())/3)</f>
        <v>-0.39873870929529764</v>
      </c>
      <c r="AK79" s="11">
        <f>'OddsRatio_working_3-way'!U79/(3*'OddsRatio_working_3-way'!X79^(1/3))*SIN(('OddsRatio_working_3-way'!Y79+4*PI())/3)</f>
        <v>0.54075599976084643</v>
      </c>
      <c r="AL79" s="11">
        <f>'OddsRatio_working_3-way'!Z79+'OddsRatio_working_3-way'!AF79</f>
        <v>1.0848350463515879</v>
      </c>
      <c r="AM79" s="11">
        <f>'OddsRatio_working_3-way'!AA79+'OddsRatio_working_3-way'!AG79</f>
        <v>-0.78839868581539141</v>
      </c>
      <c r="AN79" s="11">
        <f>'OddsRatio_working_3-way'!AB79+'OddsRatio_working_3-way'!AH79</f>
        <v>-0.29643636053619604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1.0848350463515879</v>
      </c>
      <c r="AS79" s="11">
        <f>IF(('OddsRatio_working_3-way'!X79=0),IF(Q79&gt;0,-Q79^(1/3),(-Q79)^(1/3)),'OddsRatio_working_3-way'!AM79-'OddsRatio_working_3-way'!R79/3)</f>
        <v>-0.78839868581539141</v>
      </c>
      <c r="AT79" s="11">
        <f>IF(('OddsRatio_working_3-way'!X79=0),IF(Q79&gt;0,-Q79^(1/3),(-Q79)^(1/3)),'OddsRatio_working_3-way'!AN79-'OddsRatio_working_3-way'!R79/3)</f>
        <v>-0.29643636053619604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4.0599999999999996</v>
      </c>
      <c r="B80" s="4">
        <f>IF('True_Odds_Calculator_3-way'!B81="","",'True_Odds_Calculator_3-way'!B81)</f>
        <v>3.5</v>
      </c>
      <c r="C80" s="4">
        <f>IF('True_Odds_Calculator_3-way'!C81="","",'True_Odds_Calculator_3-way'!C81)</f>
        <v>1.94</v>
      </c>
      <c r="D80" s="9">
        <f t="shared" si="26"/>
        <v>0.23264165105907803</v>
      </c>
      <c r="E80" s="9">
        <f t="shared" si="27"/>
        <v>0.27064937384584065</v>
      </c>
      <c r="F80" s="9">
        <f t="shared" si="28"/>
        <v>0.49670897509508144</v>
      </c>
      <c r="G80" s="9">
        <f t="shared" si="29"/>
        <v>1.077926936671342</v>
      </c>
      <c r="H80" s="9">
        <f t="shared" si="30"/>
        <v>4.2984564262143055</v>
      </c>
      <c r="I80" s="9">
        <f t="shared" si="31"/>
        <v>3.6948173416783541</v>
      </c>
      <c r="J80" s="9">
        <f t="shared" si="32"/>
        <v>2.0132513204710607</v>
      </c>
      <c r="K80" s="11">
        <f t="shared" si="33"/>
        <v>0.24630541871921185</v>
      </c>
      <c r="L80" s="11">
        <f t="shared" si="34"/>
        <v>0.2857142857142857</v>
      </c>
      <c r="M80" s="11">
        <f t="shared" si="35"/>
        <v>0.51546391752577325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-0.26085158556846111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0.23578574693297155</v>
      </c>
      <c r="Q80" s="11">
        <f>2*'OddsRatio_working_3-way'!K80*'OddsRatio_working_3-way'!L80*'OddsRatio_working_3-way'!M80</f>
        <v>7.2549460594760501E-2</v>
      </c>
      <c r="R80" s="11">
        <f t="shared" si="36"/>
        <v>0</v>
      </c>
      <c r="S80" s="11">
        <f t="shared" si="37"/>
        <v>-0.90390766235572306</v>
      </c>
      <c r="T80" s="11">
        <f t="shared" si="38"/>
        <v>-0.27812543457099181</v>
      </c>
      <c r="U80" s="11">
        <f>'OddsRatio_working_3-way'!S80-'OddsRatio_working_3-way'!R80^2/3</f>
        <v>-0.90390766235572306</v>
      </c>
      <c r="V80" s="11">
        <f>'OddsRatio_working_3-way'!S80*'OddsRatio_working_3-way'!R80/3-2*'OddsRatio_working_3-way'!R80^3/27-'OddsRatio_working_3-way'!T80</f>
        <v>0.27812543457099181</v>
      </c>
      <c r="W80" s="11">
        <f>'OddsRatio_working_3-way'!V80^2+4*'OddsRatio_working_3-way'!U80^3/27</f>
        <v>-3.2059117862691153E-2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0.165388085436946</v>
      </c>
      <c r="Y80" s="11">
        <f>IF('OddsRatio_working_3-way'!W80&gt;=0,IF('OddsRatio_working_3-way'!V80+SQRT('OddsRatio_working_3-way'!W80)&gt;0,0,PI()),ACOS('OddsRatio_working_3-way'!V80/(2*'OddsRatio_working_3-way'!X80)))</f>
        <v>0.57198768337213302</v>
      </c>
      <c r="Z80" s="11">
        <f>'OddsRatio_working_3-way'!X80^(1/3)*COS('OddsRatio_working_3-way'!Y80/3)</f>
        <v>0.5389634683356711</v>
      </c>
      <c r="AA80" s="11">
        <f>'OddsRatio_working_3-way'!X80^(1/3)*COS(('OddsRatio_working_3-way'!Y80+2*PI())/3)</f>
        <v>-0.35956891660029294</v>
      </c>
      <c r="AB80" s="11">
        <f>'OddsRatio_working_3-way'!X80^(1/3)*COS(('OddsRatio_working_3-way'!Y80+4*PI())/3)</f>
        <v>-0.17939455173537827</v>
      </c>
      <c r="AC80" s="11">
        <f>'OddsRatio_working_3-way'!X80^(1/3)*SIN('OddsRatio_working_3-way'!Y80/3)</f>
        <v>0.10402371805582833</v>
      </c>
      <c r="AD80" s="11">
        <f>'OddsRatio_working_3-way'!X80^(1/3)*SIN(('OddsRatio_working_3-way'!Y80+2*PI())/3)</f>
        <v>0.41474419626254688</v>
      </c>
      <c r="AE80" s="11">
        <f>'OddsRatio_working_3-way'!X80^(1/3)*SIN(('OddsRatio_working_3-way'!Y80+4*PI())/3)</f>
        <v>-0.51876791431837521</v>
      </c>
      <c r="AF80" s="11">
        <f>-'OddsRatio_working_3-way'!U80/(3*'OddsRatio_working_3-way'!X80^(1/3))*COS(('OddsRatio_working_3-way'!Y80)/3)</f>
        <v>0.53896346833567099</v>
      </c>
      <c r="AG80" s="11">
        <f>-'OddsRatio_working_3-way'!U80/(3*'OddsRatio_working_3-way'!X80^(1/3))*COS(('OddsRatio_working_3-way'!Y80+2*PI())/3)</f>
        <v>-0.35956891660029289</v>
      </c>
      <c r="AH80" s="11">
        <f>-'OddsRatio_working_3-way'!U80/(3*'OddsRatio_working_3-way'!X80^(1/3))*COS(('OddsRatio_working_3-way'!Y80+4*PI())/3)</f>
        <v>-0.17939455173537824</v>
      </c>
      <c r="AI80" s="11">
        <f>'OddsRatio_working_3-way'!U80/(3*'OddsRatio_working_3-way'!X80^(1/3))*SIN(('OddsRatio_working_3-way'!Y80)/3)</f>
        <v>-0.1040237180558283</v>
      </c>
      <c r="AJ80" s="11">
        <f>'OddsRatio_working_3-way'!U80/(3*'OddsRatio_working_3-way'!X80^(1/3))*SIN(('OddsRatio_working_3-way'!Y80+2*PI())/3)</f>
        <v>-0.41474419626254677</v>
      </c>
      <c r="AK80" s="11">
        <f>'OddsRatio_working_3-way'!U80/(3*'OddsRatio_working_3-way'!X80^(1/3))*SIN(('OddsRatio_working_3-way'!Y80+4*PI())/3)</f>
        <v>0.5187679143183751</v>
      </c>
      <c r="AL80" s="11">
        <f>'OddsRatio_working_3-way'!Z80+'OddsRatio_working_3-way'!AF80</f>
        <v>1.077926936671342</v>
      </c>
      <c r="AM80" s="11">
        <f>'OddsRatio_working_3-way'!AA80+'OddsRatio_working_3-way'!AG80</f>
        <v>-0.71913783320058577</v>
      </c>
      <c r="AN80" s="11">
        <f>'OddsRatio_working_3-way'!AB80+'OddsRatio_working_3-way'!AH80</f>
        <v>-0.35878910347075654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1.077926936671342</v>
      </c>
      <c r="AS80" s="11">
        <f>IF(('OddsRatio_working_3-way'!X80=0),IF(Q80&gt;0,-Q80^(1/3),(-Q80)^(1/3)),'OddsRatio_working_3-way'!AM80-'OddsRatio_working_3-way'!R80/3)</f>
        <v>-0.71913783320058577</v>
      </c>
      <c r="AT80" s="11">
        <f>IF(('OddsRatio_working_3-way'!X80=0),IF(Q80&gt;0,-Q80^(1/3),(-Q80)^(1/3)),'OddsRatio_working_3-way'!AN80-'OddsRatio_working_3-way'!R80/3)</f>
        <v>-0.35878910347075654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2.42</v>
      </c>
      <c r="B81" s="4">
        <f>IF('True_Odds_Calculator_3-way'!B82="","",'True_Odds_Calculator_3-way'!B82)</f>
        <v>3.26</v>
      </c>
      <c r="C81" s="4">
        <f>IF('True_Odds_Calculator_3-way'!C82="","",'True_Odds_Calculator_3-way'!C82)</f>
        <v>3.08</v>
      </c>
      <c r="D81" s="9">
        <f t="shared" si="26"/>
        <v>0.39710429519063173</v>
      </c>
      <c r="E81" s="9">
        <f t="shared" si="27"/>
        <v>0.2927110764440608</v>
      </c>
      <c r="F81" s="9">
        <f t="shared" si="28"/>
        <v>0.31018462836530747</v>
      </c>
      <c r="G81" s="9">
        <f t="shared" si="29"/>
        <v>1.0691761462886682</v>
      </c>
      <c r="H81" s="9">
        <f t="shared" si="30"/>
        <v>2.5182301277299088</v>
      </c>
      <c r="I81" s="9">
        <f t="shared" si="31"/>
        <v>3.4163380906123901</v>
      </c>
      <c r="J81" s="9">
        <f t="shared" si="32"/>
        <v>3.22388638428043</v>
      </c>
      <c r="K81" s="11">
        <f t="shared" si="33"/>
        <v>0.41322314049586778</v>
      </c>
      <c r="L81" s="11">
        <f t="shared" si="34"/>
        <v>0.30674846625766872</v>
      </c>
      <c r="M81" s="11">
        <f t="shared" si="35"/>
        <v>0.32467532467532467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-0.27471124423920668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0.23704936750619462</v>
      </c>
      <c r="Q81" s="11">
        <f>2*'OddsRatio_working_3-way'!K81*'OddsRatio_working_3-way'!L81*'OddsRatio_working_3-way'!M81</f>
        <v>8.2308808161873123E-2</v>
      </c>
      <c r="R81" s="11">
        <f t="shared" si="36"/>
        <v>0</v>
      </c>
      <c r="S81" s="11">
        <f t="shared" si="37"/>
        <v>-0.86290376705433391</v>
      </c>
      <c r="T81" s="11">
        <f t="shared" si="38"/>
        <v>-0.29961936356053259</v>
      </c>
      <c r="U81" s="11">
        <f>'OddsRatio_working_3-way'!S81-'OddsRatio_working_3-way'!R81^2/3</f>
        <v>-0.86290376705433391</v>
      </c>
      <c r="V81" s="11">
        <f>'OddsRatio_working_3-way'!S81*'OddsRatio_working_3-way'!R81/3-2*'OddsRatio_working_3-way'!R81^3/27-'OddsRatio_working_3-way'!T81</f>
        <v>0.29961936356053259</v>
      </c>
      <c r="W81" s="11">
        <f>'OddsRatio_working_3-way'!V81^2+4*'OddsRatio_working_3-way'!U81^3/27</f>
        <v>-5.41648246567554E-3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0.15426296176180312</v>
      </c>
      <c r="Y81" s="11">
        <f>IF('OddsRatio_working_3-way'!W81&gt;=0,IF('OddsRatio_working_3-way'!V81+SQRT('OddsRatio_working_3-way'!W81)&gt;0,0,PI()),ACOS('OddsRatio_working_3-way'!V81/(2*'OddsRatio_working_3-way'!X81)))</f>
        <v>0.240865451198222</v>
      </c>
      <c r="Z81" s="11">
        <f>'OddsRatio_working_3-way'!X81^(1/3)*COS('OddsRatio_working_3-way'!Y81/3)</f>
        <v>0.5345880731443341</v>
      </c>
      <c r="AA81" s="11">
        <f>'OddsRatio_working_3-way'!X81^(1/3)*COS(('OddsRatio_working_3-way'!Y81+2*PI())/3)</f>
        <v>-0.30454502048473769</v>
      </c>
      <c r="AB81" s="11">
        <f>'OddsRatio_working_3-way'!X81^(1/3)*COS(('OddsRatio_working_3-way'!Y81+4*PI())/3)</f>
        <v>-0.23004305265959665</v>
      </c>
      <c r="AC81" s="11">
        <f>'OddsRatio_working_3-way'!X81^(1/3)*SIN('OddsRatio_working_3-way'!Y81/3)</f>
        <v>4.3013731179002201E-2</v>
      </c>
      <c r="AD81" s="11">
        <f>'OddsRatio_working_3-way'!X81^(1/3)*SIN(('OddsRatio_working_3-way'!Y81+2*PI())/3)</f>
        <v>0.44145998631366579</v>
      </c>
      <c r="AE81" s="11">
        <f>'OddsRatio_working_3-way'!X81^(1/3)*SIN(('OddsRatio_working_3-way'!Y81+4*PI())/3)</f>
        <v>-0.48447371749266788</v>
      </c>
      <c r="AF81" s="11">
        <f>-'OddsRatio_working_3-way'!U81/(3*'OddsRatio_working_3-way'!X81^(1/3))*COS(('OddsRatio_working_3-way'!Y81)/3)</f>
        <v>0.5345880731443341</v>
      </c>
      <c r="AG81" s="11">
        <f>-'OddsRatio_working_3-way'!U81/(3*'OddsRatio_working_3-way'!X81^(1/3))*COS(('OddsRatio_working_3-way'!Y81+2*PI())/3)</f>
        <v>-0.30454502048473769</v>
      </c>
      <c r="AH81" s="11">
        <f>-'OddsRatio_working_3-way'!U81/(3*'OddsRatio_working_3-way'!X81^(1/3))*COS(('OddsRatio_working_3-way'!Y81+4*PI())/3)</f>
        <v>-0.23004305265959665</v>
      </c>
      <c r="AI81" s="11">
        <f>'OddsRatio_working_3-way'!U81/(3*'OddsRatio_working_3-way'!X81^(1/3))*SIN(('OddsRatio_working_3-way'!Y81)/3)</f>
        <v>-4.3013731179002201E-2</v>
      </c>
      <c r="AJ81" s="11">
        <f>'OddsRatio_working_3-way'!U81/(3*'OddsRatio_working_3-way'!X81^(1/3))*SIN(('OddsRatio_working_3-way'!Y81+2*PI())/3)</f>
        <v>-0.44145998631366579</v>
      </c>
      <c r="AK81" s="11">
        <f>'OddsRatio_working_3-way'!U81/(3*'OddsRatio_working_3-way'!X81^(1/3))*SIN(('OddsRatio_working_3-way'!Y81+4*PI())/3)</f>
        <v>0.48447371749266788</v>
      </c>
      <c r="AL81" s="11">
        <f>'OddsRatio_working_3-way'!Z81+'OddsRatio_working_3-way'!AF81</f>
        <v>1.0691761462886682</v>
      </c>
      <c r="AM81" s="11">
        <f>'OddsRatio_working_3-way'!AA81+'OddsRatio_working_3-way'!AG81</f>
        <v>-0.60909004096947539</v>
      </c>
      <c r="AN81" s="11">
        <f>'OddsRatio_working_3-way'!AB81+'OddsRatio_working_3-way'!AH81</f>
        <v>-0.46008610531919331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1.0691761462886682</v>
      </c>
      <c r="AS81" s="11">
        <f>IF(('OddsRatio_working_3-way'!X81=0),IF(Q81&gt;0,-Q81^(1/3),(-Q81)^(1/3)),'OddsRatio_working_3-way'!AM81-'OddsRatio_working_3-way'!R81/3)</f>
        <v>-0.60909004096947539</v>
      </c>
      <c r="AT81" s="11">
        <f>IF(('OddsRatio_working_3-way'!X81=0),IF(Q81&gt;0,-Q81^(1/3),(-Q81)^(1/3)),'OddsRatio_working_3-way'!AN81-'OddsRatio_working_3-way'!R81/3)</f>
        <v>-0.46008610531919331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1.32</v>
      </c>
      <c r="B82" s="4">
        <f>IF('True_Odds_Calculator_3-way'!B83="","",'True_Odds_Calculator_3-way'!B83)</f>
        <v>5.45</v>
      </c>
      <c r="C82" s="4">
        <f>IF('True_Odds_Calculator_3-way'!C83="","",'True_Odds_Calculator_3-way'!C83)</f>
        <v>9.2200000000000006</v>
      </c>
      <c r="D82" s="9">
        <f t="shared" si="26"/>
        <v>0.73558393069984185</v>
      </c>
      <c r="E82" s="9">
        <f t="shared" si="27"/>
        <v>0.16670004403336464</v>
      </c>
      <c r="F82" s="9">
        <f t="shared" si="28"/>
        <v>9.7716025266793391E-2</v>
      </c>
      <c r="G82" s="9">
        <f t="shared" si="29"/>
        <v>1.1233255405359981</v>
      </c>
      <c r="H82" s="9">
        <f t="shared" si="30"/>
        <v>1.3594641729715196</v>
      </c>
      <c r="I82" s="9">
        <f t="shared" si="31"/>
        <v>5.9987986553851913</v>
      </c>
      <c r="J82" s="9">
        <f t="shared" si="32"/>
        <v>10.233735943205906</v>
      </c>
      <c r="K82" s="11">
        <f t="shared" si="33"/>
        <v>0.75757575757575757</v>
      </c>
      <c r="L82" s="11">
        <f t="shared" si="34"/>
        <v>0.18348623853211007</v>
      </c>
      <c r="M82" s="11">
        <f t="shared" si="35"/>
        <v>0.10845986984815617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-0.17647388731390401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0.19584288425459395</v>
      </c>
      <c r="Q82" s="11">
        <f>2*'OddsRatio_working_3-way'!K82*'OddsRatio_working_3-way'!L82*'OddsRatio_working_3-way'!M82</f>
        <v>3.0152869015333934E-2</v>
      </c>
      <c r="R82" s="11">
        <f t="shared" si="36"/>
        <v>0</v>
      </c>
      <c r="S82" s="11">
        <f t="shared" si="37"/>
        <v>-1.1097555974739606</v>
      </c>
      <c r="T82" s="11">
        <f t="shared" si="38"/>
        <v>-0.17086306350638344</v>
      </c>
      <c r="U82" s="11">
        <f>'OddsRatio_working_3-way'!S82-'OddsRatio_working_3-way'!R82^2/3</f>
        <v>-1.1097555974739606</v>
      </c>
      <c r="V82" s="11">
        <f>'OddsRatio_working_3-way'!S82*'OddsRatio_working_3-way'!R82/3-2*'OddsRatio_working_3-way'!R82^3/27-'OddsRatio_working_3-way'!T82</f>
        <v>0.17086306350638344</v>
      </c>
      <c r="W82" s="11">
        <f>'OddsRatio_working_3-way'!V82^2+4*'OddsRatio_working_3-way'!U82^3/27</f>
        <v>-0.17328400817187165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0.22498788558645666</v>
      </c>
      <c r="Y82" s="11">
        <f>IF('OddsRatio_working_3-way'!W82&gt;=0,IF('OddsRatio_working_3-way'!V82+SQRT('OddsRatio_working_3-way'!W82)&gt;0,0,PI()),ACOS('OddsRatio_working_3-way'!V82/(2*'OddsRatio_working_3-way'!X82)))</f>
        <v>1.1813068897417318</v>
      </c>
      <c r="Z82" s="11">
        <f>'OddsRatio_working_3-way'!X82^(1/3)*COS('OddsRatio_working_3-way'!Y82/3)</f>
        <v>0.56166277026799905</v>
      </c>
      <c r="AA82" s="11">
        <f>'OddsRatio_working_3-way'!X82^(1/3)*COS(('OddsRatio_working_3-way'!Y82+2*PI())/3)</f>
        <v>-0.48292071869628311</v>
      </c>
      <c r="AB82" s="11">
        <f>'OddsRatio_working_3-way'!X82^(1/3)*COS(('OddsRatio_working_3-way'!Y82+4*PI())/3)</f>
        <v>-7.8742051571716071E-2</v>
      </c>
      <c r="AC82" s="11">
        <f>'OddsRatio_working_3-way'!X82^(1/3)*SIN('OddsRatio_working_3-way'!Y82/3)</f>
        <v>0.2333526622650729</v>
      </c>
      <c r="AD82" s="11">
        <f>'OddsRatio_working_3-way'!X82^(1/3)*SIN(('OddsRatio_working_3-way'!Y82+2*PI())/3)</f>
        <v>0.36973789627949372</v>
      </c>
      <c r="AE82" s="11">
        <f>'OddsRatio_working_3-way'!X82^(1/3)*SIN(('OddsRatio_working_3-way'!Y82+4*PI())/3)</f>
        <v>-0.60309055854456672</v>
      </c>
      <c r="AF82" s="11">
        <f>-'OddsRatio_working_3-way'!U82/(3*'OddsRatio_working_3-way'!X82^(1/3))*COS(('OddsRatio_working_3-way'!Y82)/3)</f>
        <v>0.56166277026799893</v>
      </c>
      <c r="AG82" s="11">
        <f>-'OddsRatio_working_3-way'!U82/(3*'OddsRatio_working_3-way'!X82^(1/3))*COS(('OddsRatio_working_3-way'!Y82+2*PI())/3)</f>
        <v>-0.482920718696283</v>
      </c>
      <c r="AH82" s="11">
        <f>-'OddsRatio_working_3-way'!U82/(3*'OddsRatio_working_3-way'!X82^(1/3))*COS(('OddsRatio_working_3-way'!Y82+4*PI())/3)</f>
        <v>-7.8742051571716057E-2</v>
      </c>
      <c r="AI82" s="11">
        <f>'OddsRatio_working_3-way'!U82/(3*'OddsRatio_working_3-way'!X82^(1/3))*SIN(('OddsRatio_working_3-way'!Y82)/3)</f>
        <v>-0.23335266226507287</v>
      </c>
      <c r="AJ82" s="11">
        <f>'OddsRatio_working_3-way'!U82/(3*'OddsRatio_working_3-way'!X82^(1/3))*SIN(('OddsRatio_working_3-way'!Y82+2*PI())/3)</f>
        <v>-0.36973789627949366</v>
      </c>
      <c r="AK82" s="11">
        <f>'OddsRatio_working_3-way'!U82/(3*'OddsRatio_working_3-way'!X82^(1/3))*SIN(('OddsRatio_working_3-way'!Y82+4*PI())/3)</f>
        <v>0.60309055854456661</v>
      </c>
      <c r="AL82" s="11">
        <f>'OddsRatio_working_3-way'!Z82+'OddsRatio_working_3-way'!AF82</f>
        <v>1.1233255405359981</v>
      </c>
      <c r="AM82" s="11">
        <f>'OddsRatio_working_3-way'!AA82+'OddsRatio_working_3-way'!AG82</f>
        <v>-0.96584143739256612</v>
      </c>
      <c r="AN82" s="11">
        <f>'OddsRatio_working_3-way'!AB82+'OddsRatio_working_3-way'!AH82</f>
        <v>-0.15748410314343214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1.1233255405359981</v>
      </c>
      <c r="AS82" s="11">
        <f>IF(('OddsRatio_working_3-way'!X82=0),IF(Q82&gt;0,-Q82^(1/3),(-Q82)^(1/3)),'OddsRatio_working_3-way'!AM82-'OddsRatio_working_3-way'!R82/3)</f>
        <v>-0.96584143739256612</v>
      </c>
      <c r="AT82" s="11">
        <f>IF(('OddsRatio_working_3-way'!X82=0),IF(Q82&gt;0,-Q82^(1/3),(-Q82)^(1/3)),'OddsRatio_working_3-way'!AN82-'OddsRatio_working_3-way'!R82/3)</f>
        <v>-0.15748410314343214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3.19</v>
      </c>
      <c r="B83" s="4">
        <f>IF('True_Odds_Calculator_3-way'!B84="","",'True_Odds_Calculator_3-way'!B84)</f>
        <v>3.41</v>
      </c>
      <c r="C83" s="4">
        <f>IF('True_Odds_Calculator_3-way'!C84="","",'True_Odds_Calculator_3-way'!C84)</f>
        <v>2.29</v>
      </c>
      <c r="D83" s="9">
        <f t="shared" si="26"/>
        <v>0.29953745517953417</v>
      </c>
      <c r="E83" s="9">
        <f t="shared" si="27"/>
        <v>0.27984579768508755</v>
      </c>
      <c r="F83" s="9">
        <f t="shared" si="28"/>
        <v>0.42061674713537794</v>
      </c>
      <c r="G83" s="9">
        <f t="shared" si="29"/>
        <v>1.0677993865081699</v>
      </c>
      <c r="H83" s="9">
        <f t="shared" si="30"/>
        <v>3.3384806564528922</v>
      </c>
      <c r="I83" s="9">
        <f t="shared" si="31"/>
        <v>3.5733965214846894</v>
      </c>
      <c r="J83" s="9">
        <f t="shared" si="32"/>
        <v>2.3774612085955393</v>
      </c>
      <c r="K83" s="11">
        <f t="shared" si="33"/>
        <v>0.31347962382445144</v>
      </c>
      <c r="L83" s="11">
        <f t="shared" si="34"/>
        <v>0.29325513196480935</v>
      </c>
      <c r="M83" s="11">
        <f t="shared" si="35"/>
        <v>0.4366812227074236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-0.2733193148192653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0.23644751300772437</v>
      </c>
      <c r="Q83" s="11">
        <f>2*'OddsRatio_working_3-way'!K83*'OddsRatio_working_3-way'!L83*'OddsRatio_working_3-way'!M83</f>
        <v>8.0287780308225587E-2</v>
      </c>
      <c r="R83" s="11">
        <f t="shared" si="36"/>
        <v>0</v>
      </c>
      <c r="S83" s="11">
        <f t="shared" si="37"/>
        <v>-0.86509624526198337</v>
      </c>
      <c r="T83" s="11">
        <f t="shared" si="38"/>
        <v>-0.29375084728760043</v>
      </c>
      <c r="U83" s="11">
        <f>'OddsRatio_working_3-way'!S83-'OddsRatio_working_3-way'!R83^2/3</f>
        <v>-0.86509624526198337</v>
      </c>
      <c r="V83" s="11">
        <f>'OddsRatio_working_3-way'!S83*'OddsRatio_working_3-way'!R83/3-2*'OddsRatio_working_3-way'!R83^3/27-'OddsRatio_working_3-way'!T83</f>
        <v>0.29375084728760043</v>
      </c>
      <c r="W83" s="11">
        <f>'OddsRatio_working_3-way'!V83^2+4*'OddsRatio_working_3-way'!U83^3/27</f>
        <v>-9.6260972544404966E-3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0.15485126536181715</v>
      </c>
      <c r="Y83" s="11">
        <f>IF('OddsRatio_working_3-way'!W83&gt;=0,IF('OddsRatio_working_3-way'!V83+SQRT('OddsRatio_working_3-way'!W83)&gt;0,0,PI()),ACOS('OddsRatio_working_3-way'!V83/(2*'OddsRatio_working_3-way'!X83)))</f>
        <v>0.32235010764560967</v>
      </c>
      <c r="Z83" s="11">
        <f>'OddsRatio_working_3-way'!X83^(1/3)*COS('OddsRatio_working_3-way'!Y83/3)</f>
        <v>0.53389969325408493</v>
      </c>
      <c r="AA83" s="11">
        <f>'OddsRatio_working_3-way'!X83^(1/3)*COS(('OddsRatio_working_3-way'!Y83+2*PI())/3)</f>
        <v>-0.31682368218128204</v>
      </c>
      <c r="AB83" s="11">
        <f>'OddsRatio_working_3-way'!X83^(1/3)*COS(('OddsRatio_working_3-way'!Y83+4*PI())/3)</f>
        <v>-0.217076011072803</v>
      </c>
      <c r="AC83" s="11">
        <f>'OddsRatio_working_3-way'!X83^(1/3)*SIN('OddsRatio_working_3-way'!Y83/3)</f>
        <v>5.7589344765518788E-2</v>
      </c>
      <c r="AD83" s="11">
        <f>'OddsRatio_working_3-way'!X83^(1/3)*SIN(('OddsRatio_working_3-way'!Y83+2*PI())/3)</f>
        <v>0.43357602504799747</v>
      </c>
      <c r="AE83" s="11">
        <f>'OddsRatio_working_3-way'!X83^(1/3)*SIN(('OddsRatio_working_3-way'!Y83+4*PI())/3)</f>
        <v>-0.49116536981351611</v>
      </c>
      <c r="AF83" s="11">
        <f>-'OddsRatio_working_3-way'!U83/(3*'OddsRatio_working_3-way'!X83^(1/3))*COS(('OddsRatio_working_3-way'!Y83)/3)</f>
        <v>0.53389969325408493</v>
      </c>
      <c r="AG83" s="11">
        <f>-'OddsRatio_working_3-way'!U83/(3*'OddsRatio_working_3-way'!X83^(1/3))*COS(('OddsRatio_working_3-way'!Y83+2*PI())/3)</f>
        <v>-0.31682368218128204</v>
      </c>
      <c r="AH83" s="11">
        <f>-'OddsRatio_working_3-way'!U83/(3*'OddsRatio_working_3-way'!X83^(1/3))*COS(('OddsRatio_working_3-way'!Y83+4*PI())/3)</f>
        <v>-0.217076011072803</v>
      </c>
      <c r="AI83" s="11">
        <f>'OddsRatio_working_3-way'!U83/(3*'OddsRatio_working_3-way'!X83^(1/3))*SIN(('OddsRatio_working_3-way'!Y83)/3)</f>
        <v>-5.7589344765518788E-2</v>
      </c>
      <c r="AJ83" s="11">
        <f>'OddsRatio_working_3-way'!U83/(3*'OddsRatio_working_3-way'!X83^(1/3))*SIN(('OddsRatio_working_3-way'!Y83+2*PI())/3)</f>
        <v>-0.43357602504799747</v>
      </c>
      <c r="AK83" s="11">
        <f>'OddsRatio_working_3-way'!U83/(3*'OddsRatio_working_3-way'!X83^(1/3))*SIN(('OddsRatio_working_3-way'!Y83+4*PI())/3)</f>
        <v>0.49116536981351611</v>
      </c>
      <c r="AL83" s="11">
        <f>'OddsRatio_working_3-way'!Z83+'OddsRatio_working_3-way'!AF83</f>
        <v>1.0677993865081699</v>
      </c>
      <c r="AM83" s="11">
        <f>'OddsRatio_working_3-way'!AA83+'OddsRatio_working_3-way'!AG83</f>
        <v>-0.63364736436256408</v>
      </c>
      <c r="AN83" s="11">
        <f>'OddsRatio_working_3-way'!AB83+'OddsRatio_working_3-way'!AH83</f>
        <v>-0.434152022145606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1.0677993865081699</v>
      </c>
      <c r="AS83" s="11">
        <f>IF(('OddsRatio_working_3-way'!X83=0),IF(Q83&gt;0,-Q83^(1/3),(-Q83)^(1/3)),'OddsRatio_working_3-way'!AM83-'OddsRatio_working_3-way'!R83/3)</f>
        <v>-0.63364736436256408</v>
      </c>
      <c r="AT83" s="11">
        <f>IF(('OddsRatio_working_3-way'!X83=0),IF(Q83&gt;0,-Q83^(1/3),(-Q83)^(1/3)),'OddsRatio_working_3-way'!AN83-'OddsRatio_working_3-way'!R83/3)</f>
        <v>-0.434152022145606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2.63</v>
      </c>
      <c r="B84" s="4">
        <f>IF('True_Odds_Calculator_3-way'!B85="","",'True_Odds_Calculator_3-way'!B85)</f>
        <v>2.93</v>
      </c>
      <c r="C84" s="4">
        <f>IF('True_Odds_Calculator_3-way'!C85="","",'True_Odds_Calculator_3-way'!C85)</f>
        <v>3</v>
      </c>
      <c r="D84" s="9">
        <f t="shared" si="26"/>
        <v>0.36124903961108079</v>
      </c>
      <c r="E84" s="9">
        <f t="shared" si="27"/>
        <v>0.32324756271628274</v>
      </c>
      <c r="F84" s="9">
        <f t="shared" si="28"/>
        <v>0.31550339767263635</v>
      </c>
      <c r="G84" s="9">
        <f t="shared" si="29"/>
        <v>1.0847689872385962</v>
      </c>
      <c r="H84" s="9">
        <f t="shared" si="30"/>
        <v>2.7681734491989123</v>
      </c>
      <c r="I84" s="9">
        <f t="shared" si="31"/>
        <v>3.0936041453704908</v>
      </c>
      <c r="J84" s="9">
        <f t="shared" si="32"/>
        <v>3.1695379744771923</v>
      </c>
      <c r="K84" s="11">
        <f t="shared" si="33"/>
        <v>0.38022813688212931</v>
      </c>
      <c r="L84" s="11">
        <f t="shared" si="34"/>
        <v>0.34129692832764502</v>
      </c>
      <c r="M84" s="11">
        <f t="shared" si="35"/>
        <v>0.33333333333333331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-0.27216375331455978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0.2405083550699248</v>
      </c>
      <c r="Q84" s="11">
        <f>2*'OddsRatio_working_3-way'!K84*'OddsRatio_working_3-way'!L84*'OddsRatio_working_3-way'!M84</f>
        <v>8.6513796787742708E-2</v>
      </c>
      <c r="R84" s="11">
        <f t="shared" si="36"/>
        <v>0</v>
      </c>
      <c r="S84" s="11">
        <f t="shared" si="37"/>
        <v>-0.88368988206872467</v>
      </c>
      <c r="T84" s="11">
        <f t="shared" si="38"/>
        <v>-0.31787405829810228</v>
      </c>
      <c r="U84" s="11">
        <f>'OddsRatio_working_3-way'!S84-'OddsRatio_working_3-way'!R84^2/3</f>
        <v>-0.88368988206872467</v>
      </c>
      <c r="V84" s="11">
        <f>'OddsRatio_working_3-way'!S84*'OddsRatio_working_3-way'!R84/3-2*'OddsRatio_working_3-way'!R84^3/27-'OddsRatio_working_3-way'!T84</f>
        <v>0.31787405829810228</v>
      </c>
      <c r="W84" s="11">
        <f>'OddsRatio_working_3-way'!V84^2+4*'OddsRatio_working_3-way'!U84^3/27</f>
        <v>-1.19020579694816E-3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0.15987035586362899</v>
      </c>
      <c r="Y84" s="11">
        <f>IF('OddsRatio_working_3-way'!W84&gt;=0,IF('OddsRatio_working_3-way'!V84+SQRT('OddsRatio_working_3-way'!W84)&gt;0,0,PI()),ACOS('OddsRatio_working_3-way'!V84/(2*'OddsRatio_working_3-way'!X84)))</f>
        <v>0.10810838683603863</v>
      </c>
      <c r="Z84" s="11">
        <f>'OddsRatio_working_3-way'!X84^(1/3)*COS('OddsRatio_working_3-way'!Y84/3)</f>
        <v>0.54238449361929808</v>
      </c>
      <c r="AA84" s="11">
        <f>'OddsRatio_working_3-way'!X84^(1/3)*COS(('OddsRatio_working_3-way'!Y84+2*PI())/3)</f>
        <v>-0.28812642314581371</v>
      </c>
      <c r="AB84" s="11">
        <f>'OddsRatio_working_3-way'!X84^(1/3)*COS(('OddsRatio_working_3-way'!Y84+4*PI())/3)</f>
        <v>-0.25425807047348453</v>
      </c>
      <c r="AC84" s="11">
        <f>'OddsRatio_working_3-way'!X84^(1/3)*SIN('OddsRatio_working_3-way'!Y84/3)</f>
        <v>1.9553902532378643E-2</v>
      </c>
      <c r="AD84" s="11">
        <f>'OddsRatio_working_3-way'!X84^(1/3)*SIN(('OddsRatio_working_3-way'!Y84+2*PI())/3)</f>
        <v>0.45994179882688169</v>
      </c>
      <c r="AE84" s="11">
        <f>'OddsRatio_working_3-way'!X84^(1/3)*SIN(('OddsRatio_working_3-way'!Y84+4*PI())/3)</f>
        <v>-0.47949570135926012</v>
      </c>
      <c r="AF84" s="11">
        <f>-'OddsRatio_working_3-way'!U84/(3*'OddsRatio_working_3-way'!X84^(1/3))*COS(('OddsRatio_working_3-way'!Y84)/3)</f>
        <v>0.54238449361929819</v>
      </c>
      <c r="AG84" s="11">
        <f>-'OddsRatio_working_3-way'!U84/(3*'OddsRatio_working_3-way'!X84^(1/3))*COS(('OddsRatio_working_3-way'!Y84+2*PI())/3)</f>
        <v>-0.28812642314581377</v>
      </c>
      <c r="AH84" s="11">
        <f>-'OddsRatio_working_3-way'!U84/(3*'OddsRatio_working_3-way'!X84^(1/3))*COS(('OddsRatio_working_3-way'!Y84+4*PI())/3)</f>
        <v>-0.25425807047348459</v>
      </c>
      <c r="AI84" s="11">
        <f>'OddsRatio_working_3-way'!U84/(3*'OddsRatio_working_3-way'!X84^(1/3))*SIN(('OddsRatio_working_3-way'!Y84)/3)</f>
        <v>-1.9553902532378646E-2</v>
      </c>
      <c r="AJ84" s="11">
        <f>'OddsRatio_working_3-way'!U84/(3*'OddsRatio_working_3-way'!X84^(1/3))*SIN(('OddsRatio_working_3-way'!Y84+2*PI())/3)</f>
        <v>-0.4599417988268818</v>
      </c>
      <c r="AK84" s="11">
        <f>'OddsRatio_working_3-way'!U84/(3*'OddsRatio_working_3-way'!X84^(1/3))*SIN(('OddsRatio_working_3-way'!Y84+4*PI())/3)</f>
        <v>0.47949570135926023</v>
      </c>
      <c r="AL84" s="11">
        <f>'OddsRatio_working_3-way'!Z84+'OddsRatio_working_3-way'!AF84</f>
        <v>1.0847689872385962</v>
      </c>
      <c r="AM84" s="11">
        <f>'OddsRatio_working_3-way'!AA84+'OddsRatio_working_3-way'!AG84</f>
        <v>-0.57625284629162743</v>
      </c>
      <c r="AN84" s="11">
        <f>'OddsRatio_working_3-way'!AB84+'OddsRatio_working_3-way'!AH84</f>
        <v>-0.50851614094696918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1.0847689872385962</v>
      </c>
      <c r="AS84" s="11">
        <f>IF(('OddsRatio_working_3-way'!X84=0),IF(Q84&gt;0,-Q84^(1/3),(-Q84)^(1/3)),'OddsRatio_working_3-way'!AM84-'OddsRatio_working_3-way'!R84/3)</f>
        <v>-0.57625284629162743</v>
      </c>
      <c r="AT84" s="11">
        <f>IF(('OddsRatio_working_3-way'!X84=0),IF(Q84&gt;0,-Q84^(1/3),(-Q84)^(1/3)),'OddsRatio_working_3-way'!AN84-'OddsRatio_working_3-way'!R84/3)</f>
        <v>-0.50851614094696918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2.16</v>
      </c>
      <c r="B85" s="4">
        <f>IF('True_Odds_Calculator_3-way'!B86="","",'True_Odds_Calculator_3-way'!B86)</f>
        <v>3.05</v>
      </c>
      <c r="C85" s="4">
        <f>IF('True_Odds_Calculator_3-way'!C86="","",'True_Odds_Calculator_3-way'!C86)</f>
        <v>3.76</v>
      </c>
      <c r="D85" s="9">
        <f t="shared" si="26"/>
        <v>0.44151867885689694</v>
      </c>
      <c r="E85" s="9">
        <f t="shared" si="27"/>
        <v>0.30908069730998045</v>
      </c>
      <c r="F85" s="9">
        <f t="shared" si="28"/>
        <v>0.24940062383312267</v>
      </c>
      <c r="G85" s="9">
        <f t="shared" si="29"/>
        <v>1.0904395166814274</v>
      </c>
      <c r="H85" s="9">
        <f t="shared" si="30"/>
        <v>2.2649098393504561</v>
      </c>
      <c r="I85" s="9">
        <f t="shared" si="31"/>
        <v>3.235401009196925</v>
      </c>
      <c r="J85" s="9">
        <f t="shared" si="32"/>
        <v>4.009613066040739</v>
      </c>
      <c r="K85" s="11">
        <f t="shared" si="33"/>
        <v>0.46296296296296291</v>
      </c>
      <c r="L85" s="11">
        <f t="shared" si="34"/>
        <v>0.32786885245901642</v>
      </c>
      <c r="M85" s="11">
        <f t="shared" si="35"/>
        <v>0.26595744680851063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-0.26495950083323649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0.24100879742665582</v>
      </c>
      <c r="Q85" s="11">
        <f>2*'OddsRatio_working_3-way'!K85*'OddsRatio_working_3-way'!L85*'OddsRatio_working_3-way'!M85</f>
        <v>8.0739965637070615E-2</v>
      </c>
      <c r="R85" s="11">
        <f t="shared" si="36"/>
        <v>0</v>
      </c>
      <c r="S85" s="11">
        <f t="shared" si="37"/>
        <v>-0.90960617252349418</v>
      </c>
      <c r="T85" s="11">
        <f t="shared" si="38"/>
        <v>-0.30472568593751898</v>
      </c>
      <c r="U85" s="11">
        <f>'OddsRatio_working_3-way'!S85-'OddsRatio_working_3-way'!R85^2/3</f>
        <v>-0.90960617252349418</v>
      </c>
      <c r="V85" s="11">
        <f>'OddsRatio_working_3-way'!S85*'OddsRatio_working_3-way'!R85/3-2*'OddsRatio_working_3-way'!R85^3/27-'OddsRatio_working_3-way'!T85</f>
        <v>0.30472568593751898</v>
      </c>
      <c r="W85" s="11">
        <f>'OddsRatio_working_3-way'!V85^2+4*'OddsRatio_working_3-way'!U85^3/27</f>
        <v>-1.8637521183576061E-2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0.16695453337186408</v>
      </c>
      <c r="Y85" s="11">
        <f>IF('OddsRatio_working_3-way'!W85&gt;=0,IF('OddsRatio_working_3-way'!V85+SQRT('OddsRatio_working_3-way'!W85)&gt;0,0,PI()),ACOS('OddsRatio_working_3-way'!V85/(2*'OddsRatio_working_3-way'!X85)))</f>
        <v>0.42119549224102437</v>
      </c>
      <c r="Z85" s="11">
        <f>'OddsRatio_working_3-way'!X85^(1/3)*COS('OddsRatio_working_3-way'!Y85/3)</f>
        <v>0.54521975834071368</v>
      </c>
      <c r="AA85" s="11">
        <f>'OddsRatio_working_3-way'!X85^(1/3)*COS(('OddsRatio_working_3-way'!Y85+2*PI())/3)</f>
        <v>-0.33934146439837265</v>
      </c>
      <c r="AB85" s="11">
        <f>'OddsRatio_working_3-way'!X85^(1/3)*COS(('OddsRatio_working_3-way'!Y85+4*PI())/3)</f>
        <v>-0.20587829394234111</v>
      </c>
      <c r="AC85" s="11">
        <f>'OddsRatio_working_3-way'!X85^(1/3)*SIN('OddsRatio_working_3-way'!Y85/3)</f>
        <v>7.7054997389690863E-2</v>
      </c>
      <c r="AD85" s="11">
        <f>'OddsRatio_working_3-way'!X85^(1/3)*SIN(('OddsRatio_working_3-way'!Y85+2*PI())/3)</f>
        <v>0.43364666267342522</v>
      </c>
      <c r="AE85" s="11">
        <f>'OddsRatio_working_3-way'!X85^(1/3)*SIN(('OddsRatio_working_3-way'!Y85+4*PI())/3)</f>
        <v>-0.51070166006311601</v>
      </c>
      <c r="AF85" s="11">
        <f>-'OddsRatio_working_3-way'!U85/(3*'OddsRatio_working_3-way'!X85^(1/3))*COS(('OddsRatio_working_3-way'!Y85)/3)</f>
        <v>0.54521975834071357</v>
      </c>
      <c r="AG85" s="11">
        <f>-'OddsRatio_working_3-way'!U85/(3*'OddsRatio_working_3-way'!X85^(1/3))*COS(('OddsRatio_working_3-way'!Y85+2*PI())/3)</f>
        <v>-0.33934146439837259</v>
      </c>
      <c r="AH85" s="11">
        <f>-'OddsRatio_working_3-way'!U85/(3*'OddsRatio_working_3-way'!X85^(1/3))*COS(('OddsRatio_working_3-way'!Y85+4*PI())/3)</f>
        <v>-0.20587829394234108</v>
      </c>
      <c r="AI85" s="11">
        <f>'OddsRatio_working_3-way'!U85/(3*'OddsRatio_working_3-way'!X85^(1/3))*SIN(('OddsRatio_working_3-way'!Y85)/3)</f>
        <v>-7.7054997389690849E-2</v>
      </c>
      <c r="AJ85" s="11">
        <f>'OddsRatio_working_3-way'!U85/(3*'OddsRatio_working_3-way'!X85^(1/3))*SIN(('OddsRatio_working_3-way'!Y85+2*PI())/3)</f>
        <v>-0.43364666267342511</v>
      </c>
      <c r="AK85" s="11">
        <f>'OddsRatio_working_3-way'!U85/(3*'OddsRatio_working_3-way'!X85^(1/3))*SIN(('OddsRatio_working_3-way'!Y85+4*PI())/3)</f>
        <v>0.5107016600631159</v>
      </c>
      <c r="AL85" s="11">
        <f>'OddsRatio_working_3-way'!Z85+'OddsRatio_working_3-way'!AF85</f>
        <v>1.0904395166814274</v>
      </c>
      <c r="AM85" s="11">
        <f>'OddsRatio_working_3-way'!AA85+'OddsRatio_working_3-way'!AG85</f>
        <v>-0.6786829287967453</v>
      </c>
      <c r="AN85" s="11">
        <f>'OddsRatio_working_3-way'!AB85+'OddsRatio_working_3-way'!AH85</f>
        <v>-0.41175658788468217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1.0904395166814274</v>
      </c>
      <c r="AS85" s="11">
        <f>IF(('OddsRatio_working_3-way'!X85=0),IF(Q85&gt;0,-Q85^(1/3),(-Q85)^(1/3)),'OddsRatio_working_3-way'!AM85-'OddsRatio_working_3-way'!R85/3)</f>
        <v>-0.6786829287967453</v>
      </c>
      <c r="AT85" s="11">
        <f>IF(('OddsRatio_working_3-way'!X85=0),IF(Q85&gt;0,-Q85^(1/3),(-Q85)^(1/3)),'OddsRatio_working_3-way'!AN85-'OddsRatio_working_3-way'!R85/3)</f>
        <v>-0.41175658788468217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1.97</v>
      </c>
      <c r="B86" s="4">
        <f>IF('True_Odds_Calculator_3-way'!B87="","",'True_Odds_Calculator_3-way'!B87)</f>
        <v>3.67</v>
      </c>
      <c r="C86" s="4">
        <f>IF('True_Odds_Calculator_3-way'!C87="","",'True_Odds_Calculator_3-way'!C87)</f>
        <v>3.62</v>
      </c>
      <c r="D86" s="9">
        <f t="shared" si="26"/>
        <v>0.48561616281789821</v>
      </c>
      <c r="E86" s="9">
        <f t="shared" si="27"/>
        <v>0.25538617665998842</v>
      </c>
      <c r="F86" s="9">
        <f t="shared" si="28"/>
        <v>0.2589976605221137</v>
      </c>
      <c r="G86" s="9">
        <f t="shared" si="29"/>
        <v>1.0919995178383433</v>
      </c>
      <c r="H86" s="9">
        <f t="shared" si="30"/>
        <v>2.0592395323031933</v>
      </c>
      <c r="I86" s="9">
        <f t="shared" si="31"/>
        <v>3.9156387126283758</v>
      </c>
      <c r="J86" s="9">
        <f t="shared" si="32"/>
        <v>3.8610387367364583</v>
      </c>
      <c r="K86" s="11">
        <f t="shared" si="33"/>
        <v>0.50761421319796951</v>
      </c>
      <c r="L86" s="11">
        <f t="shared" si="34"/>
        <v>0.27247956403269757</v>
      </c>
      <c r="M86" s="11">
        <f t="shared" si="35"/>
        <v>0.27624309392265195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-0.25926472164894743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0.23918474224481678</v>
      </c>
      <c r="Q86" s="11">
        <f>2*'OddsRatio_working_3-way'!K86*'OddsRatio_working_3-way'!L86*'OddsRatio_working_3-way'!M86</f>
        <v>7.641685055744947E-2</v>
      </c>
      <c r="R86" s="11">
        <f t="shared" si="36"/>
        <v>0</v>
      </c>
      <c r="S86" s="11">
        <f t="shared" si="37"/>
        <v>-0.92255028267471129</v>
      </c>
      <c r="T86" s="11">
        <f t="shared" si="38"/>
        <v>-0.29474449925709634</v>
      </c>
      <c r="U86" s="11">
        <f>'OddsRatio_working_3-way'!S86-'OddsRatio_working_3-way'!R86^2/3</f>
        <v>-0.92255028267471129</v>
      </c>
      <c r="V86" s="11">
        <f>'OddsRatio_working_3-way'!S86*'OddsRatio_working_3-way'!R86/3-2*'OddsRatio_working_3-way'!R86^3/27-'OddsRatio_working_3-way'!T86</f>
        <v>0.29474449925709634</v>
      </c>
      <c r="W86" s="11">
        <f>'OddsRatio_working_3-way'!V86^2+4*'OddsRatio_working_3-way'!U86^3/27</f>
        <v>-2.9448886858967488E-2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0.17053094052200904</v>
      </c>
      <c r="Y86" s="11">
        <f>IF('OddsRatio_working_3-way'!W86&gt;=0,IF('OddsRatio_working_3-way'!V86+SQRT('OddsRatio_working_3-way'!W86)&gt;0,0,PI()),ACOS('OddsRatio_working_3-way'!V86/(2*'OddsRatio_working_3-way'!X86)))</f>
        <v>0.52724498741007131</v>
      </c>
      <c r="Z86" s="11">
        <f>'OddsRatio_working_3-way'!X86^(1/3)*COS('OddsRatio_working_3-way'!Y86/3)</f>
        <v>0.54599975891917163</v>
      </c>
      <c r="AA86" s="11">
        <f>'OddsRatio_working_3-way'!X86^(1/3)*COS(('OddsRatio_working_3-way'!Y86+2*PI())/3)</f>
        <v>-0.35696873150504749</v>
      </c>
      <c r="AB86" s="11">
        <f>'OddsRatio_working_3-way'!X86^(1/3)*COS(('OddsRatio_working_3-way'!Y86+4*PI())/3)</f>
        <v>-0.18903102741412425</v>
      </c>
      <c r="AC86" s="11">
        <f>'OddsRatio_working_3-way'!X86^(1/3)*SIN('OddsRatio_working_3-way'!Y86/3)</f>
        <v>9.6958878663982243E-2</v>
      </c>
      <c r="AD86" s="11">
        <f>'OddsRatio_working_3-way'!X86^(1/3)*SIN(('OddsRatio_working_3-way'!Y86+2*PI())/3)</f>
        <v>0.42437022235219057</v>
      </c>
      <c r="AE86" s="11">
        <f>'OddsRatio_working_3-way'!X86^(1/3)*SIN(('OddsRatio_working_3-way'!Y86+4*PI())/3)</f>
        <v>-0.52132910101617291</v>
      </c>
      <c r="AF86" s="11">
        <f>-'OddsRatio_working_3-way'!U86/(3*'OddsRatio_working_3-way'!X86^(1/3))*COS(('OddsRatio_working_3-way'!Y86)/3)</f>
        <v>0.54599975891917163</v>
      </c>
      <c r="AG86" s="11">
        <f>-'OddsRatio_working_3-way'!U86/(3*'OddsRatio_working_3-way'!X86^(1/3))*COS(('OddsRatio_working_3-way'!Y86+2*PI())/3)</f>
        <v>-0.35696873150504749</v>
      </c>
      <c r="AH86" s="11">
        <f>-'OddsRatio_working_3-way'!U86/(3*'OddsRatio_working_3-way'!X86^(1/3))*COS(('OddsRatio_working_3-way'!Y86+4*PI())/3)</f>
        <v>-0.18903102741412425</v>
      </c>
      <c r="AI86" s="11">
        <f>'OddsRatio_working_3-way'!U86/(3*'OddsRatio_working_3-way'!X86^(1/3))*SIN(('OddsRatio_working_3-way'!Y86)/3)</f>
        <v>-9.6958878663982243E-2</v>
      </c>
      <c r="AJ86" s="11">
        <f>'OddsRatio_working_3-way'!U86/(3*'OddsRatio_working_3-way'!X86^(1/3))*SIN(('OddsRatio_working_3-way'!Y86+2*PI())/3)</f>
        <v>-0.42437022235219057</v>
      </c>
      <c r="AK86" s="11">
        <f>'OddsRatio_working_3-way'!U86/(3*'OddsRatio_working_3-way'!X86^(1/3))*SIN(('OddsRatio_working_3-way'!Y86+4*PI())/3)</f>
        <v>0.52132910101617291</v>
      </c>
      <c r="AL86" s="11">
        <f>'OddsRatio_working_3-way'!Z86+'OddsRatio_working_3-way'!AF86</f>
        <v>1.0919995178383433</v>
      </c>
      <c r="AM86" s="11">
        <f>'OddsRatio_working_3-way'!AA86+'OddsRatio_working_3-way'!AG86</f>
        <v>-0.71393746301009497</v>
      </c>
      <c r="AN86" s="11">
        <f>'OddsRatio_working_3-way'!AB86+'OddsRatio_working_3-way'!AH86</f>
        <v>-0.37806205482824851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1.0919995178383433</v>
      </c>
      <c r="AS86" s="11">
        <f>IF(('OddsRatio_working_3-way'!X86=0),IF(Q86&gt;0,-Q86^(1/3),(-Q86)^(1/3)),'OddsRatio_working_3-way'!AM86-'OddsRatio_working_3-way'!R86/3)</f>
        <v>-0.71393746301009497</v>
      </c>
      <c r="AT86" s="11">
        <f>IF(('OddsRatio_working_3-way'!X86=0),IF(Q86&gt;0,-Q86^(1/3),(-Q86)^(1/3)),'OddsRatio_working_3-way'!AN86-'OddsRatio_working_3-way'!R86/3)</f>
        <v>-0.37806205482824851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3.69</v>
      </c>
      <c r="B87" s="4">
        <f>IF('True_Odds_Calculator_3-way'!B88="","",'True_Odds_Calculator_3-way'!B88)</f>
        <v>3.73</v>
      </c>
      <c r="C87" s="4">
        <f>IF('True_Odds_Calculator_3-way'!C88="","",'True_Odds_Calculator_3-way'!C88)</f>
        <v>2.0699999999999998</v>
      </c>
      <c r="D87" s="9">
        <f t="shared" si="26"/>
        <v>0.26420898190279996</v>
      </c>
      <c r="E87" s="9">
        <f t="shared" si="27"/>
        <v>0.26134952270002426</v>
      </c>
      <c r="F87" s="9">
        <f t="shared" si="28"/>
        <v>0.47444149539717556</v>
      </c>
      <c r="G87" s="9">
        <f t="shared" si="29"/>
        <v>1.0352723724446138</v>
      </c>
      <c r="H87" s="9">
        <f t="shared" si="30"/>
        <v>3.7848826818760113</v>
      </c>
      <c r="I87" s="9">
        <f t="shared" si="31"/>
        <v>3.8262935767737951</v>
      </c>
      <c r="J87" s="9">
        <f t="shared" si="32"/>
        <v>2.1077414385157365</v>
      </c>
      <c r="K87" s="11">
        <f t="shared" si="33"/>
        <v>0.2710027100271003</v>
      </c>
      <c r="L87" s="11">
        <f t="shared" si="34"/>
        <v>0.26809651474530832</v>
      </c>
      <c r="M87" s="11">
        <f t="shared" si="35"/>
        <v>0.48309178743961356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-0.27579930110215323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0.22779235964770317</v>
      </c>
      <c r="Q87" s="11">
        <f>2*'OddsRatio_working_3-way'!K87*'OddsRatio_working_3-way'!L87*'OddsRatio_working_3-way'!M87</f>
        <v>7.0197953666472482E-2</v>
      </c>
      <c r="R87" s="11">
        <f t="shared" si="36"/>
        <v>0</v>
      </c>
      <c r="S87" s="11">
        <f t="shared" si="37"/>
        <v>-0.82593523166083449</v>
      </c>
      <c r="T87" s="11">
        <f t="shared" si="38"/>
        <v>-0.25452549511890127</v>
      </c>
      <c r="U87" s="11">
        <f>'OddsRatio_working_3-way'!S87-'OddsRatio_working_3-way'!R87^2/3</f>
        <v>-0.82593523166083449</v>
      </c>
      <c r="V87" s="11">
        <f>'OddsRatio_working_3-way'!S87*'OddsRatio_working_3-way'!R87/3-2*'OddsRatio_working_3-way'!R87^3/27-'OddsRatio_working_3-way'!T87</f>
        <v>0.25452549511890127</v>
      </c>
      <c r="W87" s="11">
        <f>'OddsRatio_working_3-way'!V87^2+4*'OddsRatio_working_3-way'!U87^3/27</f>
        <v>-1.8687500741095445E-2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0.14445650591667486</v>
      </c>
      <c r="Y87" s="11">
        <f>IF('OddsRatio_working_3-way'!W87&gt;=0,IF('OddsRatio_working_3-way'!V87+SQRT('OddsRatio_working_3-way'!W87)&gt;0,0,PI()),ACOS('OddsRatio_working_3-way'!V87/(2*'OddsRatio_working_3-way'!X87)))</f>
        <v>0.49287486781040735</v>
      </c>
      <c r="Z87" s="11">
        <f>'OddsRatio_working_3-way'!X87^(1/3)*COS('OddsRatio_working_3-way'!Y87/3)</f>
        <v>0.51763618622230689</v>
      </c>
      <c r="AA87" s="11">
        <f>'OddsRatio_working_3-way'!X87^(1/3)*COS(('OddsRatio_working_3-way'!Y87+2*PI())/3)</f>
        <v>-0.33313761914656032</v>
      </c>
      <c r="AB87" s="11">
        <f>'OddsRatio_working_3-way'!X87^(1/3)*COS(('OddsRatio_working_3-way'!Y87+4*PI())/3)</f>
        <v>-0.18449856707574655</v>
      </c>
      <c r="AC87" s="11">
        <f>'OddsRatio_working_3-way'!X87^(1/3)*SIN('OddsRatio_working_3-way'!Y87/3)</f>
        <v>8.5816796725175115E-2</v>
      </c>
      <c r="AD87" s="11">
        <f>'OddsRatio_working_3-way'!X87^(1/3)*SIN(('OddsRatio_working_3-way'!Y87+2*PI())/3)</f>
        <v>0.4053776888240227</v>
      </c>
      <c r="AE87" s="11">
        <f>'OddsRatio_working_3-way'!X87^(1/3)*SIN(('OddsRatio_working_3-way'!Y87+4*PI())/3)</f>
        <v>-0.49119448554919781</v>
      </c>
      <c r="AF87" s="11">
        <f>-'OddsRatio_working_3-way'!U87/(3*'OddsRatio_working_3-way'!X87^(1/3))*COS(('OddsRatio_working_3-way'!Y87)/3)</f>
        <v>0.51763618622230689</v>
      </c>
      <c r="AG87" s="11">
        <f>-'OddsRatio_working_3-way'!U87/(3*'OddsRatio_working_3-way'!X87^(1/3))*COS(('OddsRatio_working_3-way'!Y87+2*PI())/3)</f>
        <v>-0.33313761914656032</v>
      </c>
      <c r="AH87" s="11">
        <f>-'OddsRatio_working_3-way'!U87/(3*'OddsRatio_working_3-way'!X87^(1/3))*COS(('OddsRatio_working_3-way'!Y87+4*PI())/3)</f>
        <v>-0.18449856707574655</v>
      </c>
      <c r="AI87" s="11">
        <f>'OddsRatio_working_3-way'!U87/(3*'OddsRatio_working_3-way'!X87^(1/3))*SIN(('OddsRatio_working_3-way'!Y87)/3)</f>
        <v>-8.5816796725175115E-2</v>
      </c>
      <c r="AJ87" s="11">
        <f>'OddsRatio_working_3-way'!U87/(3*'OddsRatio_working_3-way'!X87^(1/3))*SIN(('OddsRatio_working_3-way'!Y87+2*PI())/3)</f>
        <v>-0.4053776888240227</v>
      </c>
      <c r="AK87" s="11">
        <f>'OddsRatio_working_3-way'!U87/(3*'OddsRatio_working_3-way'!X87^(1/3))*SIN(('OddsRatio_working_3-way'!Y87+4*PI())/3)</f>
        <v>0.49119448554919781</v>
      </c>
      <c r="AL87" s="11">
        <f>'OddsRatio_working_3-way'!Z87+'OddsRatio_working_3-way'!AF87</f>
        <v>1.0352723724446138</v>
      </c>
      <c r="AM87" s="11">
        <f>'OddsRatio_working_3-way'!AA87+'OddsRatio_working_3-way'!AG87</f>
        <v>-0.66627523829312063</v>
      </c>
      <c r="AN87" s="11">
        <f>'OddsRatio_working_3-way'!AB87+'OddsRatio_working_3-way'!AH87</f>
        <v>-0.3689971341514931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1.0352723724446138</v>
      </c>
      <c r="AS87" s="11">
        <f>IF(('OddsRatio_working_3-way'!X87=0),IF(Q87&gt;0,-Q87^(1/3),(-Q87)^(1/3)),'OddsRatio_working_3-way'!AM87-'OddsRatio_working_3-way'!R87/3)</f>
        <v>-0.66627523829312063</v>
      </c>
      <c r="AT87" s="11">
        <f>IF(('OddsRatio_working_3-way'!X87=0),IF(Q87&gt;0,-Q87^(1/3),(-Q87)^(1/3)),'OddsRatio_working_3-way'!AN87-'OddsRatio_working_3-way'!R87/3)</f>
        <v>-0.3689971341514931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2.38</v>
      </c>
      <c r="B88" s="4">
        <f>IF('True_Odds_Calculator_3-way'!B89="","",'True_Odds_Calculator_3-way'!B89)</f>
        <v>3.83</v>
      </c>
      <c r="C88" s="4">
        <f>IF('True_Odds_Calculator_3-way'!C89="","",'True_Odds_Calculator_3-way'!C89)</f>
        <v>2.94</v>
      </c>
      <c r="D88" s="9">
        <f t="shared" si="26"/>
        <v>0.41226147300946392</v>
      </c>
      <c r="E88" s="9">
        <f t="shared" si="27"/>
        <v>0.25486762618052811</v>
      </c>
      <c r="F88" s="9">
        <f t="shared" si="28"/>
        <v>0.33287090081000825</v>
      </c>
      <c r="G88" s="9">
        <f t="shared" si="29"/>
        <v>1.0330761208838415</v>
      </c>
      <c r="H88" s="9">
        <f t="shared" si="30"/>
        <v>2.4256450468197008</v>
      </c>
      <c r="I88" s="9">
        <f t="shared" si="31"/>
        <v>3.9236054221012715</v>
      </c>
      <c r="J88" s="9">
        <f t="shared" si="32"/>
        <v>3.0041676745146524</v>
      </c>
      <c r="K88" s="11">
        <f t="shared" si="33"/>
        <v>0.42016806722689076</v>
      </c>
      <c r="L88" s="11">
        <f t="shared" si="34"/>
        <v>0.2610966057441253</v>
      </c>
      <c r="M88" s="11">
        <f t="shared" si="35"/>
        <v>0.3401360544217687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-0.28271196580086722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0.22948381142833857</v>
      </c>
      <c r="Q88" s="11">
        <f>2*'OddsRatio_working_3-way'!K88*'OddsRatio_working_3-way'!L88*'OddsRatio_working_3-way'!M88</f>
        <v>7.4628881765313348E-2</v>
      </c>
      <c r="R88" s="11">
        <f t="shared" si="36"/>
        <v>0</v>
      </c>
      <c r="S88" s="11">
        <f t="shared" si="37"/>
        <v>-0.81172302268231278</v>
      </c>
      <c r="T88" s="11">
        <f t="shared" si="38"/>
        <v>-0.26397496672595533</v>
      </c>
      <c r="U88" s="11">
        <f>'OddsRatio_working_3-way'!S88-'OddsRatio_working_3-way'!R88^2/3</f>
        <v>-0.81172302268231278</v>
      </c>
      <c r="V88" s="11">
        <f>'OddsRatio_working_3-way'!S88*'OddsRatio_working_3-way'!R88/3-2*'OddsRatio_working_3-way'!R88^3/27-'OddsRatio_working_3-way'!T88</f>
        <v>0.26397496672595533</v>
      </c>
      <c r="W88" s="11">
        <f>'OddsRatio_working_3-way'!V88^2+4*'OddsRatio_working_3-way'!U88^3/27</f>
        <v>-9.5527198845976324E-3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0.14074400781433544</v>
      </c>
      <c r="Y88" s="11">
        <f>IF('OddsRatio_working_3-way'!W88&gt;=0,IF('OddsRatio_working_3-way'!V88+SQRT('OddsRatio_working_3-way'!W88)&gt;0,0,PI()),ACOS('OddsRatio_working_3-way'!V88/(2*'OddsRatio_working_3-way'!X88)))</f>
        <v>0.35460407894620105</v>
      </c>
      <c r="Z88" s="11">
        <f>'OddsRatio_working_3-way'!X88^(1/3)*COS('OddsRatio_working_3-way'!Y88/3)</f>
        <v>0.51653806044192074</v>
      </c>
      <c r="AA88" s="11">
        <f>'OddsRatio_working_3-way'!X88^(1/3)*COS(('OddsRatio_working_3-way'!Y88+2*PI())/3)</f>
        <v>-0.31139228084394183</v>
      </c>
      <c r="AB88" s="11">
        <f>'OddsRatio_working_3-way'!X88^(1/3)*COS(('OddsRatio_working_3-way'!Y88+4*PI())/3)</f>
        <v>-0.20514577959797908</v>
      </c>
      <c r="AC88" s="11">
        <f>'OddsRatio_working_3-way'!X88^(1/3)*SIN('OddsRatio_working_3-way'!Y88/3)</f>
        <v>6.1341446094812541E-2</v>
      </c>
      <c r="AD88" s="11">
        <f>'OddsRatio_working_3-way'!X88^(1/3)*SIN(('OddsRatio_working_3-way'!Y88+2*PI())/3)</f>
        <v>0.41666435931683893</v>
      </c>
      <c r="AE88" s="11">
        <f>'OddsRatio_working_3-way'!X88^(1/3)*SIN(('OddsRatio_working_3-way'!Y88+4*PI())/3)</f>
        <v>-0.47800580541165144</v>
      </c>
      <c r="AF88" s="11">
        <f>-'OddsRatio_working_3-way'!U88/(3*'OddsRatio_working_3-way'!X88^(1/3))*COS(('OddsRatio_working_3-way'!Y88)/3)</f>
        <v>0.51653806044192085</v>
      </c>
      <c r="AG88" s="11">
        <f>-'OddsRatio_working_3-way'!U88/(3*'OddsRatio_working_3-way'!X88^(1/3))*COS(('OddsRatio_working_3-way'!Y88+2*PI())/3)</f>
        <v>-0.31139228084394188</v>
      </c>
      <c r="AH88" s="11">
        <f>-'OddsRatio_working_3-way'!U88/(3*'OddsRatio_working_3-way'!X88^(1/3))*COS(('OddsRatio_working_3-way'!Y88+4*PI())/3)</f>
        <v>-0.20514577959797914</v>
      </c>
      <c r="AI88" s="11">
        <f>'OddsRatio_working_3-way'!U88/(3*'OddsRatio_working_3-way'!X88^(1/3))*SIN(('OddsRatio_working_3-way'!Y88)/3)</f>
        <v>-6.1341446094812555E-2</v>
      </c>
      <c r="AJ88" s="11">
        <f>'OddsRatio_working_3-way'!U88/(3*'OddsRatio_working_3-way'!X88^(1/3))*SIN(('OddsRatio_working_3-way'!Y88+2*PI())/3)</f>
        <v>-0.41666435931683898</v>
      </c>
      <c r="AK88" s="11">
        <f>'OddsRatio_working_3-way'!U88/(3*'OddsRatio_working_3-way'!X88^(1/3))*SIN(('OddsRatio_working_3-way'!Y88+4*PI())/3)</f>
        <v>0.47800580541165155</v>
      </c>
      <c r="AL88" s="11">
        <f>'OddsRatio_working_3-way'!Z88+'OddsRatio_working_3-way'!AF88</f>
        <v>1.0330761208838415</v>
      </c>
      <c r="AM88" s="11">
        <f>'OddsRatio_working_3-way'!AA88+'OddsRatio_working_3-way'!AG88</f>
        <v>-0.62278456168788376</v>
      </c>
      <c r="AN88" s="11">
        <f>'OddsRatio_working_3-way'!AB88+'OddsRatio_working_3-way'!AH88</f>
        <v>-0.41029155919595822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1.0330761208838415</v>
      </c>
      <c r="AS88" s="11">
        <f>IF(('OddsRatio_working_3-way'!X88=0),IF(Q88&gt;0,-Q88^(1/3),(-Q88)^(1/3)),'OddsRatio_working_3-way'!AM88-'OddsRatio_working_3-way'!R88/3)</f>
        <v>-0.62278456168788376</v>
      </c>
      <c r="AT88" s="11">
        <f>IF(('OddsRatio_working_3-way'!X88=0),IF(Q88&gt;0,-Q88^(1/3),(-Q88)^(1/3)),'OddsRatio_working_3-way'!AN88-'OddsRatio_working_3-way'!R88/3)</f>
        <v>-0.41029155919595822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1.47</v>
      </c>
      <c r="B89" s="4">
        <f>IF('True_Odds_Calculator_3-way'!B90="","",'True_Odds_Calculator_3-way'!B90)</f>
        <v>4.83</v>
      </c>
      <c r="C89" s="4">
        <f>IF('True_Odds_Calculator_3-way'!C90="","",'True_Odds_Calculator_3-way'!C90)</f>
        <v>7.25</v>
      </c>
      <c r="D89" s="9">
        <f t="shared" si="26"/>
        <v>0.66914673195417829</v>
      </c>
      <c r="E89" s="9">
        <f t="shared" si="27"/>
        <v>0.19884019067806977</v>
      </c>
      <c r="F89" s="9">
        <f t="shared" si="28"/>
        <v>0.13201307736775192</v>
      </c>
      <c r="G89" s="9">
        <f t="shared" si="29"/>
        <v>1.0520011379954748</v>
      </c>
      <c r="H89" s="9">
        <f t="shared" si="30"/>
        <v>1.4944405348578731</v>
      </c>
      <c r="I89" s="9">
        <f t="shared" si="31"/>
        <v>5.0291643585226691</v>
      </c>
      <c r="J89" s="9">
        <f t="shared" si="32"/>
        <v>7.5750071124717184</v>
      </c>
      <c r="K89" s="11">
        <f t="shared" si="33"/>
        <v>0.68027210884353739</v>
      </c>
      <c r="L89" s="11">
        <f t="shared" si="34"/>
        <v>0.20703933747412007</v>
      </c>
      <c r="M89" s="11">
        <f t="shared" si="35"/>
        <v>0.13793103448275862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-0.21856175896502661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0.20495097446417698</v>
      </c>
      <c r="Q89" s="11">
        <f>2*'OddsRatio_working_3-way'!K89*'OddsRatio_working_3-way'!L89*'OddsRatio_working_3-way'!M89</f>
        <v>3.8853265301265788E-2</v>
      </c>
      <c r="R89" s="11">
        <f t="shared" si="36"/>
        <v>0</v>
      </c>
      <c r="S89" s="11">
        <f t="shared" si="37"/>
        <v>-0.93772568190656092</v>
      </c>
      <c r="T89" s="11">
        <f t="shared" si="38"/>
        <v>-0.17776790178323434</v>
      </c>
      <c r="U89" s="11">
        <f>'OddsRatio_working_3-way'!S89-'OddsRatio_working_3-way'!R89^2/3</f>
        <v>-0.93772568190656092</v>
      </c>
      <c r="V89" s="11">
        <f>'OddsRatio_working_3-way'!S89*'OddsRatio_working_3-way'!R89/3-2*'OddsRatio_working_3-way'!R89^3/27-'OddsRatio_working_3-way'!T89</f>
        <v>0.17776790178323434</v>
      </c>
      <c r="W89" s="11">
        <f>'OddsRatio_working_3-way'!V89^2+4*'OddsRatio_working_3-way'!U89^3/27</f>
        <v>-9.0557063813840821E-2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0.17475589454883522</v>
      </c>
      <c r="Y89" s="11">
        <f>IF('OddsRatio_working_3-way'!W89&gt;=0,IF('OddsRatio_working_3-way'!V89+SQRT('OddsRatio_working_3-way'!W89)&gt;0,0,PI()),ACOS('OddsRatio_working_3-way'!V89/(2*'OddsRatio_working_3-way'!X89)))</f>
        <v>1.0372177072976696</v>
      </c>
      <c r="Z89" s="11">
        <f>'OddsRatio_working_3-way'!X89^(1/3)*COS('OddsRatio_working_3-way'!Y89/3)</f>
        <v>0.52600056899773751</v>
      </c>
      <c r="AA89" s="11">
        <f>'OddsRatio_working_3-way'!X89^(1/3)*COS(('OddsRatio_working_3-way'!Y89+2*PI())/3)</f>
        <v>-0.42708554141484695</v>
      </c>
      <c r="AB89" s="11">
        <f>'OddsRatio_working_3-way'!X89^(1/3)*COS(('OddsRatio_working_3-way'!Y89+4*PI())/3)</f>
        <v>-9.8915027582890461E-2</v>
      </c>
      <c r="AC89" s="11">
        <f>'OddsRatio_working_3-way'!X89^(1/3)*SIN('OddsRatio_working_3-way'!Y89/3)</f>
        <v>0.18946933450097792</v>
      </c>
      <c r="AD89" s="11">
        <f>'OddsRatio_working_3-way'!X89^(1/3)*SIN(('OddsRatio_working_3-way'!Y89+2*PI())/3)</f>
        <v>0.36079518790662118</v>
      </c>
      <c r="AE89" s="11">
        <f>'OddsRatio_working_3-way'!X89^(1/3)*SIN(('OddsRatio_working_3-way'!Y89+4*PI())/3)</f>
        <v>-0.55026452240759904</v>
      </c>
      <c r="AF89" s="11">
        <f>-'OddsRatio_working_3-way'!U89/(3*'OddsRatio_working_3-way'!X89^(1/3))*COS(('OddsRatio_working_3-way'!Y89)/3)</f>
        <v>0.52600056899773739</v>
      </c>
      <c r="AG89" s="11">
        <f>-'OddsRatio_working_3-way'!U89/(3*'OddsRatio_working_3-way'!X89^(1/3))*COS(('OddsRatio_working_3-way'!Y89+2*PI())/3)</f>
        <v>-0.42708554141484684</v>
      </c>
      <c r="AH89" s="11">
        <f>-'OddsRatio_working_3-way'!U89/(3*'OddsRatio_working_3-way'!X89^(1/3))*COS(('OddsRatio_working_3-way'!Y89+4*PI())/3)</f>
        <v>-9.8915027582890447E-2</v>
      </c>
      <c r="AI89" s="11">
        <f>'OddsRatio_working_3-way'!U89/(3*'OddsRatio_working_3-way'!X89^(1/3))*SIN(('OddsRatio_working_3-way'!Y89)/3)</f>
        <v>-0.18946933450097786</v>
      </c>
      <c r="AJ89" s="11">
        <f>'OddsRatio_working_3-way'!U89/(3*'OddsRatio_working_3-way'!X89^(1/3))*SIN(('OddsRatio_working_3-way'!Y89+2*PI())/3)</f>
        <v>-0.36079518790662113</v>
      </c>
      <c r="AK89" s="11">
        <f>'OddsRatio_working_3-way'!U89/(3*'OddsRatio_working_3-way'!X89^(1/3))*SIN(('OddsRatio_working_3-way'!Y89+4*PI())/3)</f>
        <v>0.55026452240759893</v>
      </c>
      <c r="AL89" s="11">
        <f>'OddsRatio_working_3-way'!Z89+'OddsRatio_working_3-way'!AF89</f>
        <v>1.0520011379954748</v>
      </c>
      <c r="AM89" s="11">
        <f>'OddsRatio_working_3-way'!AA89+'OddsRatio_working_3-way'!AG89</f>
        <v>-0.85417108282969378</v>
      </c>
      <c r="AN89" s="11">
        <f>'OddsRatio_working_3-way'!AB89+'OddsRatio_working_3-way'!AH89</f>
        <v>-0.19783005516578089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1.0520011379954748</v>
      </c>
      <c r="AS89" s="11">
        <f>IF(('OddsRatio_working_3-way'!X89=0),IF(Q89&gt;0,-Q89^(1/3),(-Q89)^(1/3)),'OddsRatio_working_3-way'!AM89-'OddsRatio_working_3-way'!R89/3)</f>
        <v>-0.85417108282969378</v>
      </c>
      <c r="AT89" s="11">
        <f>IF(('OddsRatio_working_3-way'!X89=0),IF(Q89&gt;0,-Q89^(1/3),(-Q89)^(1/3)),'OddsRatio_working_3-way'!AN89-'OddsRatio_working_3-way'!R89/3)</f>
        <v>-0.19783005516578089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1.44</v>
      </c>
      <c r="B90" s="4">
        <f>IF('True_Odds_Calculator_3-way'!B91="","",'True_Odds_Calculator_3-way'!B91)</f>
        <v>4.84</v>
      </c>
      <c r="C90" s="4">
        <f>IF('True_Odds_Calculator_3-way'!C91="","",'True_Odds_Calculator_3-way'!C91)</f>
        <v>7.51</v>
      </c>
      <c r="D90" s="9">
        <f t="shared" si="26"/>
        <v>0.67937159102805234</v>
      </c>
      <c r="E90" s="9">
        <f t="shared" si="27"/>
        <v>0.19535739613530936</v>
      </c>
      <c r="F90" s="9">
        <f t="shared" si="28"/>
        <v>0.12527101283663811</v>
      </c>
      <c r="G90" s="9">
        <f t="shared" si="29"/>
        <v>1.0726102461526241</v>
      </c>
      <c r="H90" s="9">
        <f t="shared" si="30"/>
        <v>1.4719485083071546</v>
      </c>
      <c r="I90" s="9">
        <f t="shared" si="31"/>
        <v>5.1188233452260761</v>
      </c>
      <c r="J90" s="9">
        <f t="shared" si="32"/>
        <v>7.9826927024535816</v>
      </c>
      <c r="K90" s="11">
        <f t="shared" si="33"/>
        <v>0.69444444444444442</v>
      </c>
      <c r="L90" s="11">
        <f t="shared" si="34"/>
        <v>0.20661157024793389</v>
      </c>
      <c r="M90" s="11">
        <f t="shared" si="35"/>
        <v>0.13315579227696406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-0.21014405035709949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0.20614540270150972</v>
      </c>
      <c r="Q90" s="11">
        <f>2*'OddsRatio_working_3-way'!K90*'OddsRatio_working_3-way'!L90*'OddsRatio_working_3-way'!M90</f>
        <v>3.8210454624932291E-2</v>
      </c>
      <c r="R90" s="11">
        <f t="shared" si="36"/>
        <v>0</v>
      </c>
      <c r="S90" s="11">
        <f t="shared" si="37"/>
        <v>-0.9809718731089706</v>
      </c>
      <c r="T90" s="11">
        <f t="shared" si="38"/>
        <v>-0.18182981892659325</v>
      </c>
      <c r="U90" s="11">
        <f>'OddsRatio_working_3-way'!S90-'OddsRatio_working_3-way'!R90^2/3</f>
        <v>-0.9809718731089706</v>
      </c>
      <c r="V90" s="11">
        <f>'OddsRatio_working_3-way'!S90*'OddsRatio_working_3-way'!R90/3-2*'OddsRatio_working_3-way'!R90^3/27-'OddsRatio_working_3-way'!T90</f>
        <v>0.18182981892659325</v>
      </c>
      <c r="W90" s="11">
        <f>'OddsRatio_working_3-way'!V90^2+4*'OddsRatio_working_3-way'!U90^3/27</f>
        <v>-0.10678901897272469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0.18698335622696635</v>
      </c>
      <c r="Y90" s="11">
        <f>IF('OddsRatio_working_3-way'!W90&gt;=0,IF('OddsRatio_working_3-way'!V90+SQRT('OddsRatio_working_3-way'!W90)&gt;0,0,PI()),ACOS('OddsRatio_working_3-way'!V90/(2*'OddsRatio_working_3-way'!X90)))</f>
        <v>1.0630384028393109</v>
      </c>
      <c r="Z90" s="11">
        <f>'OddsRatio_working_3-way'!X90^(1/3)*COS('OddsRatio_working_3-way'!Y90/3)</f>
        <v>0.53630512307631206</v>
      </c>
      <c r="AA90" s="11">
        <f>'OddsRatio_working_3-way'!X90^(1/3)*COS(('OddsRatio_working_3-way'!Y90+2*PI())/3)</f>
        <v>-0.4399826505761909</v>
      </c>
      <c r="AB90" s="11">
        <f>'OddsRatio_working_3-way'!X90^(1/3)*COS(('OddsRatio_working_3-way'!Y90+4*PI())/3)</f>
        <v>-9.6322472500121076E-2</v>
      </c>
      <c r="AC90" s="11">
        <f>'OddsRatio_working_3-way'!X90^(1/3)*SIN('OddsRatio_working_3-way'!Y90/3)</f>
        <v>0.19841229632197363</v>
      </c>
      <c r="AD90" s="11">
        <f>'OddsRatio_working_3-way'!X90^(1/3)*SIN(('OddsRatio_working_3-way'!Y90+2*PI())/3)</f>
        <v>0.3652477126028395</v>
      </c>
      <c r="AE90" s="11">
        <f>'OddsRatio_working_3-way'!X90^(1/3)*SIN(('OddsRatio_working_3-way'!Y90+4*PI())/3)</f>
        <v>-0.56366000892481316</v>
      </c>
      <c r="AF90" s="11">
        <f>-'OddsRatio_working_3-way'!U90/(3*'OddsRatio_working_3-way'!X90^(1/3))*COS(('OddsRatio_working_3-way'!Y90)/3)</f>
        <v>0.53630512307631195</v>
      </c>
      <c r="AG90" s="11">
        <f>-'OddsRatio_working_3-way'!U90/(3*'OddsRatio_working_3-way'!X90^(1/3))*COS(('OddsRatio_working_3-way'!Y90+2*PI())/3)</f>
        <v>-0.43998265057619085</v>
      </c>
      <c r="AH90" s="11">
        <f>-'OddsRatio_working_3-way'!U90/(3*'OddsRatio_working_3-way'!X90^(1/3))*COS(('OddsRatio_working_3-way'!Y90+4*PI())/3)</f>
        <v>-9.6322472500121048E-2</v>
      </c>
      <c r="AI90" s="11">
        <f>'OddsRatio_working_3-way'!U90/(3*'OddsRatio_working_3-way'!X90^(1/3))*SIN(('OddsRatio_working_3-way'!Y90)/3)</f>
        <v>-0.1984122963219736</v>
      </c>
      <c r="AJ90" s="11">
        <f>'OddsRatio_working_3-way'!U90/(3*'OddsRatio_working_3-way'!X90^(1/3))*SIN(('OddsRatio_working_3-way'!Y90+2*PI())/3)</f>
        <v>-0.36524771260283945</v>
      </c>
      <c r="AK90" s="11">
        <f>'OddsRatio_working_3-way'!U90/(3*'OddsRatio_working_3-way'!X90^(1/3))*SIN(('OddsRatio_working_3-way'!Y90+4*PI())/3)</f>
        <v>0.56366000892481305</v>
      </c>
      <c r="AL90" s="11">
        <f>'OddsRatio_working_3-way'!Z90+'OddsRatio_working_3-way'!AF90</f>
        <v>1.0726102461526241</v>
      </c>
      <c r="AM90" s="11">
        <f>'OddsRatio_working_3-way'!AA90+'OddsRatio_working_3-way'!AG90</f>
        <v>-0.87996530115238181</v>
      </c>
      <c r="AN90" s="11">
        <f>'OddsRatio_working_3-way'!AB90+'OddsRatio_working_3-way'!AH90</f>
        <v>-0.19264494500024212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1.0726102461526241</v>
      </c>
      <c r="AS90" s="11">
        <f>IF(('OddsRatio_working_3-way'!X90=0),IF(Q90&gt;0,-Q90^(1/3),(-Q90)^(1/3)),'OddsRatio_working_3-way'!AM90-'OddsRatio_working_3-way'!R90/3)</f>
        <v>-0.87996530115238181</v>
      </c>
      <c r="AT90" s="11">
        <f>IF(('OddsRatio_working_3-way'!X90=0),IF(Q90&gt;0,-Q90^(1/3),(-Q90)^(1/3)),'OddsRatio_working_3-way'!AN90-'OddsRatio_working_3-way'!R90/3)</f>
        <v>-0.19264494500024212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2.2799999999999998</v>
      </c>
      <c r="B91" s="4">
        <f>IF('True_Odds_Calculator_3-way'!B92="","",'True_Odds_Calculator_3-way'!B92)</f>
        <v>3.51</v>
      </c>
      <c r="C91" s="4">
        <f>IF('True_Odds_Calculator_3-way'!C92="","",'True_Odds_Calculator_3-way'!C92)</f>
        <v>3.29</v>
      </c>
      <c r="D91" s="9">
        <f t="shared" si="26"/>
        <v>0.42834152588930591</v>
      </c>
      <c r="E91" s="9">
        <f t="shared" si="27"/>
        <v>0.27646922273932756</v>
      </c>
      <c r="F91" s="9">
        <f t="shared" si="28"/>
        <v>0.29518925137136676</v>
      </c>
      <c r="G91" s="9">
        <f t="shared" si="29"/>
        <v>1.0426450761964987</v>
      </c>
      <c r="H91" s="9">
        <f t="shared" si="30"/>
        <v>2.334585697531518</v>
      </c>
      <c r="I91" s="9">
        <f t="shared" si="31"/>
        <v>3.6170391412532106</v>
      </c>
      <c r="J91" s="9">
        <f t="shared" si="32"/>
        <v>3.3876572244899821</v>
      </c>
      <c r="K91" s="11">
        <f t="shared" si="33"/>
        <v>0.43859649122807021</v>
      </c>
      <c r="L91" s="11">
        <f t="shared" si="34"/>
        <v>0.28490028490028491</v>
      </c>
      <c r="M91" s="11">
        <f t="shared" si="35"/>
        <v>0.303951367781155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-0.27943532833417128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0.2309222167378196</v>
      </c>
      <c r="Q91" s="11">
        <f>2*'OddsRatio_working_3-way'!K91*'OddsRatio_working_3-way'!L91*'OddsRatio_working_3-way'!M91</f>
        <v>7.5961255505861705E-2</v>
      </c>
      <c r="R91" s="11">
        <f t="shared" si="36"/>
        <v>0</v>
      </c>
      <c r="S91" s="11">
        <f t="shared" si="37"/>
        <v>-0.82638876807181727</v>
      </c>
      <c r="T91" s="11">
        <f t="shared" si="38"/>
        <v>-0.2718384105499399</v>
      </c>
      <c r="U91" s="11">
        <f>'OddsRatio_working_3-way'!S91-'OddsRatio_working_3-way'!R91^2/3</f>
        <v>-0.82638876807181727</v>
      </c>
      <c r="V91" s="11">
        <f>'OddsRatio_working_3-way'!S91*'OddsRatio_working_3-way'!R91/3-2*'OddsRatio_working_3-way'!R91^3/27-'OddsRatio_working_3-way'!T91</f>
        <v>0.2718384105499399</v>
      </c>
      <c r="W91" s="11">
        <f>'OddsRatio_working_3-way'!V91^2+4*'OddsRatio_working_3-way'!U91^3/27</f>
        <v>-9.7121884696972777E-3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0.14457550788430154</v>
      </c>
      <c r="Y91" s="11">
        <f>IF('OddsRatio_working_3-way'!W91&gt;=0,IF('OddsRatio_working_3-way'!V91+SQRT('OddsRatio_working_3-way'!W91)&gt;0,0,PI()),ACOS('OddsRatio_working_3-way'!V91/(2*'OddsRatio_working_3-way'!X91)))</f>
        <v>0.34779629030667447</v>
      </c>
      <c r="Z91" s="11">
        <f>'OddsRatio_working_3-way'!X91^(1/3)*COS('OddsRatio_working_3-way'!Y91/3)</f>
        <v>0.52132253809824947</v>
      </c>
      <c r="AA91" s="11">
        <f>'OddsRatio_working_3-way'!X91^(1/3)*COS(('OddsRatio_working_3-way'!Y91+2*PI())/3)</f>
        <v>-0.31323788429824295</v>
      </c>
      <c r="AB91" s="11">
        <f>'OddsRatio_working_3-way'!X91^(1/3)*COS(('OddsRatio_working_3-way'!Y91+4*PI())/3)</f>
        <v>-0.20808465380000618</v>
      </c>
      <c r="AC91" s="11">
        <f>'OddsRatio_working_3-way'!X91^(1/3)*SIN('OddsRatio_working_3-way'!Y91/3)</f>
        <v>6.0710245934315697E-2</v>
      </c>
      <c r="AD91" s="11">
        <f>'OddsRatio_working_3-way'!X91^(1/3)*SIN(('OddsRatio_working_3-way'!Y91+2*PI())/3)</f>
        <v>0.42112343859130708</v>
      </c>
      <c r="AE91" s="11">
        <f>'OddsRatio_working_3-way'!X91^(1/3)*SIN(('OddsRatio_working_3-way'!Y91+4*PI())/3)</f>
        <v>-0.48183368452562281</v>
      </c>
      <c r="AF91" s="11">
        <f>-'OddsRatio_working_3-way'!U91/(3*'OddsRatio_working_3-way'!X91^(1/3))*COS(('OddsRatio_working_3-way'!Y91)/3)</f>
        <v>0.52132253809824936</v>
      </c>
      <c r="AG91" s="11">
        <f>-'OddsRatio_working_3-way'!U91/(3*'OddsRatio_working_3-way'!X91^(1/3))*COS(('OddsRatio_working_3-way'!Y91+2*PI())/3)</f>
        <v>-0.3132378842982429</v>
      </c>
      <c r="AH91" s="11">
        <f>-'OddsRatio_working_3-way'!U91/(3*'OddsRatio_working_3-way'!X91^(1/3))*COS(('OddsRatio_working_3-way'!Y91+4*PI())/3)</f>
        <v>-0.20808465380000613</v>
      </c>
      <c r="AI91" s="11">
        <f>'OddsRatio_working_3-way'!U91/(3*'OddsRatio_working_3-way'!X91^(1/3))*SIN(('OddsRatio_working_3-way'!Y91)/3)</f>
        <v>-6.0710245934315683E-2</v>
      </c>
      <c r="AJ91" s="11">
        <f>'OddsRatio_working_3-way'!U91/(3*'OddsRatio_working_3-way'!X91^(1/3))*SIN(('OddsRatio_working_3-way'!Y91+2*PI())/3)</f>
        <v>-0.42112343859130696</v>
      </c>
      <c r="AK91" s="11">
        <f>'OddsRatio_working_3-way'!U91/(3*'OddsRatio_working_3-way'!X91^(1/3))*SIN(('OddsRatio_working_3-way'!Y91+4*PI())/3)</f>
        <v>0.4818336845256227</v>
      </c>
      <c r="AL91" s="11">
        <f>'OddsRatio_working_3-way'!Z91+'OddsRatio_working_3-way'!AF91</f>
        <v>1.0426450761964987</v>
      </c>
      <c r="AM91" s="11">
        <f>'OddsRatio_working_3-way'!AA91+'OddsRatio_working_3-way'!AG91</f>
        <v>-0.6264757685964859</v>
      </c>
      <c r="AN91" s="11">
        <f>'OddsRatio_working_3-way'!AB91+'OddsRatio_working_3-way'!AH91</f>
        <v>-0.41616930760001231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1.0426450761964987</v>
      </c>
      <c r="AS91" s="11">
        <f>IF(('OddsRatio_working_3-way'!X91=0),IF(Q91&gt;0,-Q91^(1/3),(-Q91)^(1/3)),'OddsRatio_working_3-way'!AM91-'OddsRatio_working_3-way'!R91/3)</f>
        <v>-0.6264757685964859</v>
      </c>
      <c r="AT91" s="11">
        <f>IF(('OddsRatio_working_3-way'!X91=0),IF(Q91&gt;0,-Q91^(1/3),(-Q91)^(1/3)),'OddsRatio_working_3-way'!AN91-'OddsRatio_working_3-way'!R91/3)</f>
        <v>-0.41616930760001231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2.77</v>
      </c>
      <c r="B92" s="4">
        <f>IF('True_Odds_Calculator_3-way'!B93="","",'True_Odds_Calculator_3-way'!B93)</f>
        <v>3.52</v>
      </c>
      <c r="C92" s="4">
        <f>IF('True_Odds_Calculator_3-way'!C93="","",'True_Odds_Calculator_3-way'!C93)</f>
        <v>2.61</v>
      </c>
      <c r="D92" s="9">
        <f t="shared" si="26"/>
        <v>0.35128615469167751</v>
      </c>
      <c r="E92" s="9">
        <f t="shared" si="27"/>
        <v>0.27554475689508529</v>
      </c>
      <c r="F92" s="9">
        <f t="shared" si="28"/>
        <v>0.37316908841323704</v>
      </c>
      <c r="G92" s="9">
        <f t="shared" si="29"/>
        <v>1.0433232066063485</v>
      </c>
      <c r="H92" s="9">
        <f t="shared" si="30"/>
        <v>2.8466820756932369</v>
      </c>
      <c r="I92" s="9">
        <f t="shared" si="31"/>
        <v>3.6291744806479982</v>
      </c>
      <c r="J92" s="9">
        <f t="shared" si="32"/>
        <v>2.6797503626362209</v>
      </c>
      <c r="K92" s="11">
        <f t="shared" si="33"/>
        <v>0.36101083032490977</v>
      </c>
      <c r="L92" s="11">
        <f t="shared" si="34"/>
        <v>0.28409090909090912</v>
      </c>
      <c r="M92" s="11">
        <f t="shared" si="35"/>
        <v>0.38314176245210729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-0.28218683159240854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0.23184037562227533</v>
      </c>
      <c r="Q92" s="11">
        <f>2*'OddsRatio_working_3-way'!K92*'OddsRatio_working_3-way'!L92*'OddsRatio_working_3-way'!M92</f>
        <v>7.8589957838059443E-2</v>
      </c>
      <c r="R92" s="11">
        <f t="shared" si="36"/>
        <v>0</v>
      </c>
      <c r="S92" s="11">
        <f t="shared" si="37"/>
        <v>-0.82158467251634981</v>
      </c>
      <c r="T92" s="11">
        <f t="shared" si="38"/>
        <v>-0.2785032788191017</v>
      </c>
      <c r="U92" s="11">
        <f>'OddsRatio_working_3-way'!S92-'OddsRatio_working_3-way'!R92^2/3</f>
        <v>-0.82158467251634981</v>
      </c>
      <c r="V92" s="11">
        <f>'OddsRatio_working_3-way'!S92*'OddsRatio_working_3-way'!R92/3-2*'OddsRatio_working_3-way'!R92^3/27-'OddsRatio_working_3-way'!T92</f>
        <v>0.2785032788191017</v>
      </c>
      <c r="W92" s="11">
        <f>'OddsRatio_working_3-way'!V92^2+4*'OddsRatio_working_3-way'!U92^3/27</f>
        <v>-4.594558190620171E-3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0.14331663764511995</v>
      </c>
      <c r="Y92" s="11">
        <f>IF('OddsRatio_working_3-way'!W92&gt;=0,IF('OddsRatio_working_3-way'!V92+SQRT('OddsRatio_working_3-way'!W92)&gt;0,0,PI()),ACOS('OddsRatio_working_3-way'!V92/(2*'OddsRatio_working_3-way'!X92)))</f>
        <v>0.23874196928102331</v>
      </c>
      <c r="Z92" s="11">
        <f>'OddsRatio_working_3-way'!X92^(1/3)*COS('OddsRatio_working_3-way'!Y92/3)</f>
        <v>0.52166160330317413</v>
      </c>
      <c r="AA92" s="11">
        <f>'OddsRatio_working_3-way'!X92^(1/3)*COS(('OddsRatio_working_3-way'!Y92+2*PI())/3)</f>
        <v>-0.29685921902535939</v>
      </c>
      <c r="AB92" s="11">
        <f>'OddsRatio_working_3-way'!X92^(1/3)*COS(('OddsRatio_working_3-way'!Y92+4*PI())/3)</f>
        <v>-0.22480238427781488</v>
      </c>
      <c r="AC92" s="11">
        <f>'OddsRatio_working_3-way'!X92^(1/3)*SIN('OddsRatio_working_3-way'!Y92/3)</f>
        <v>4.1602032938447352E-2</v>
      </c>
      <c r="AD92" s="11">
        <f>'OddsRatio_working_3-way'!X92^(1/3)*SIN(('OddsRatio_working_3-way'!Y92+2*PI())/3)</f>
        <v>0.43097118417024544</v>
      </c>
      <c r="AE92" s="11">
        <f>'OddsRatio_working_3-way'!X92^(1/3)*SIN(('OddsRatio_working_3-way'!Y92+4*PI())/3)</f>
        <v>-0.4725732171086926</v>
      </c>
      <c r="AF92" s="11">
        <f>-'OddsRatio_working_3-way'!U92/(3*'OddsRatio_working_3-way'!X92^(1/3))*COS(('OddsRatio_working_3-way'!Y92)/3)</f>
        <v>0.52166160330317424</v>
      </c>
      <c r="AG92" s="11">
        <f>-'OddsRatio_working_3-way'!U92/(3*'OddsRatio_working_3-way'!X92^(1/3))*COS(('OddsRatio_working_3-way'!Y92+2*PI())/3)</f>
        <v>-0.29685921902535944</v>
      </c>
      <c r="AH92" s="11">
        <f>-'OddsRatio_working_3-way'!U92/(3*'OddsRatio_working_3-way'!X92^(1/3))*COS(('OddsRatio_working_3-way'!Y92+4*PI())/3)</f>
        <v>-0.22480238427781493</v>
      </c>
      <c r="AI92" s="11">
        <f>'OddsRatio_working_3-way'!U92/(3*'OddsRatio_working_3-way'!X92^(1/3))*SIN(('OddsRatio_working_3-way'!Y92)/3)</f>
        <v>-4.1602032938447359E-2</v>
      </c>
      <c r="AJ92" s="11">
        <f>'OddsRatio_working_3-way'!U92/(3*'OddsRatio_working_3-way'!X92^(1/3))*SIN(('OddsRatio_working_3-way'!Y92+2*PI())/3)</f>
        <v>-0.43097118417024555</v>
      </c>
      <c r="AK92" s="11">
        <f>'OddsRatio_working_3-way'!U92/(3*'OddsRatio_working_3-way'!X92^(1/3))*SIN(('OddsRatio_working_3-way'!Y92+4*PI())/3)</f>
        <v>0.47257321710869271</v>
      </c>
      <c r="AL92" s="11">
        <f>'OddsRatio_working_3-way'!Z92+'OddsRatio_working_3-way'!AF92</f>
        <v>1.0433232066063485</v>
      </c>
      <c r="AM92" s="11">
        <f>'OddsRatio_working_3-way'!AA92+'OddsRatio_working_3-way'!AG92</f>
        <v>-0.59371843805071878</v>
      </c>
      <c r="AN92" s="11">
        <f>'OddsRatio_working_3-way'!AB92+'OddsRatio_working_3-way'!AH92</f>
        <v>-0.44960476855562981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1.0433232066063485</v>
      </c>
      <c r="AS92" s="11">
        <f>IF(('OddsRatio_working_3-way'!X92=0),IF(Q92&gt;0,-Q92^(1/3),(-Q92)^(1/3)),'OddsRatio_working_3-way'!AM92-'OddsRatio_working_3-way'!R92/3)</f>
        <v>-0.59371843805071878</v>
      </c>
      <c r="AT92" s="11">
        <f>IF(('OddsRatio_working_3-way'!X92=0),IF(Q92&gt;0,-Q92^(1/3),(-Q92)^(1/3)),'OddsRatio_working_3-way'!AN92-'OddsRatio_working_3-way'!R92/3)</f>
        <v>-0.44960476855562981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2.17</v>
      </c>
      <c r="B93" s="4">
        <f>IF('True_Odds_Calculator_3-way'!B94="","",'True_Odds_Calculator_3-way'!B94)</f>
        <v>3.53</v>
      </c>
      <c r="C93" s="4">
        <f>IF('True_Odds_Calculator_3-way'!C94="","",'True_Odds_Calculator_3-way'!C94)</f>
        <v>3.52</v>
      </c>
      <c r="D93" s="9">
        <f t="shared" si="26"/>
        <v>0.45007705971937428</v>
      </c>
      <c r="E93" s="9">
        <f t="shared" si="27"/>
        <v>0.27456670218799545</v>
      </c>
      <c r="F93" s="9">
        <f t="shared" si="28"/>
        <v>0.27535623809263038</v>
      </c>
      <c r="G93" s="9">
        <f t="shared" si="29"/>
        <v>1.0443091842328467</v>
      </c>
      <c r="H93" s="9">
        <f t="shared" si="30"/>
        <v>2.2218417455524304</v>
      </c>
      <c r="I93" s="9">
        <f t="shared" si="31"/>
        <v>3.6421022361091016</v>
      </c>
      <c r="J93" s="9">
        <f t="shared" si="32"/>
        <v>3.6316591442667736</v>
      </c>
      <c r="K93" s="11">
        <f t="shared" si="33"/>
        <v>0.46082949308755761</v>
      </c>
      <c r="L93" s="11">
        <f t="shared" si="34"/>
        <v>0.28328611898016998</v>
      </c>
      <c r="M93" s="11">
        <f t="shared" si="35"/>
        <v>0.28409090909090912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-0.27664945627341686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0.23068177367729592</v>
      </c>
      <c r="Q93" s="11">
        <f>2*'OddsRatio_working_3-way'!K93*'OddsRatio_working_3-way'!L93*'OddsRatio_working_3-way'!M93</f>
        <v>7.4174203754757542E-2</v>
      </c>
      <c r="R93" s="11">
        <f t="shared" si="36"/>
        <v>0</v>
      </c>
      <c r="S93" s="11">
        <f t="shared" si="37"/>
        <v>-0.83384141355155827</v>
      </c>
      <c r="T93" s="11">
        <f t="shared" si="38"/>
        <v>-0.2681162101451956</v>
      </c>
      <c r="U93" s="11">
        <f>'OddsRatio_working_3-way'!S93-'OddsRatio_working_3-way'!R93^2/3</f>
        <v>-0.83384141355155827</v>
      </c>
      <c r="V93" s="11">
        <f>'OddsRatio_working_3-way'!S93*'OddsRatio_working_3-way'!R93/3-2*'OddsRatio_working_3-way'!R93^3/27-'OddsRatio_working_3-way'!T93</f>
        <v>0.2681162101451956</v>
      </c>
      <c r="W93" s="11">
        <f>'OddsRatio_working_3-way'!V93^2+4*'OddsRatio_working_3-way'!U93^3/27</f>
        <v>-1.4004490398602187E-2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0.1465356548260737</v>
      </c>
      <c r="Y93" s="11">
        <f>IF('OddsRatio_working_3-way'!W93&gt;=0,IF('OddsRatio_working_3-way'!V93+SQRT('OddsRatio_working_3-way'!W93)&gt;0,0,PI()),ACOS('OddsRatio_working_3-way'!V93/(2*'OddsRatio_working_3-way'!X93)))</f>
        <v>0.41566069405280182</v>
      </c>
      <c r="Z93" s="11">
        <f>'OddsRatio_working_3-way'!X93^(1/3)*COS('OddsRatio_working_3-way'!Y93/3)</f>
        <v>0.52215459211642334</v>
      </c>
      <c r="AA93" s="11">
        <f>'OddsRatio_working_3-way'!X93^(1/3)*COS(('OddsRatio_working_3-way'!Y93+2*PI())/3)</f>
        <v>-0.32413512536344752</v>
      </c>
      <c r="AB93" s="11">
        <f>'OddsRatio_working_3-way'!X93^(1/3)*COS(('OddsRatio_working_3-way'!Y93+4*PI())/3)</f>
        <v>-0.19801946675297596</v>
      </c>
      <c r="AC93" s="11">
        <f>'OddsRatio_working_3-way'!X93^(1/3)*SIN('OddsRatio_working_3-way'!Y93/3)</f>
        <v>7.2812909447782875E-2</v>
      </c>
      <c r="AD93" s="11">
        <f>'OddsRatio_working_3-way'!X93^(1/3)*SIN(('OddsRatio_working_3-way'!Y93+2*PI())/3)</f>
        <v>0.415792686751633</v>
      </c>
      <c r="AE93" s="11">
        <f>'OddsRatio_working_3-way'!X93^(1/3)*SIN(('OddsRatio_working_3-way'!Y93+4*PI())/3)</f>
        <v>-0.48860559619941568</v>
      </c>
      <c r="AF93" s="11">
        <f>-'OddsRatio_working_3-way'!U93/(3*'OddsRatio_working_3-way'!X93^(1/3))*COS(('OddsRatio_working_3-way'!Y93)/3)</f>
        <v>0.52215459211642334</v>
      </c>
      <c r="AG93" s="11">
        <f>-'OddsRatio_working_3-way'!U93/(3*'OddsRatio_working_3-way'!X93^(1/3))*COS(('OddsRatio_working_3-way'!Y93+2*PI())/3)</f>
        <v>-0.32413512536344752</v>
      </c>
      <c r="AH93" s="11">
        <f>-'OddsRatio_working_3-way'!U93/(3*'OddsRatio_working_3-way'!X93^(1/3))*COS(('OddsRatio_working_3-way'!Y93+4*PI())/3)</f>
        <v>-0.19801946675297596</v>
      </c>
      <c r="AI93" s="11">
        <f>'OddsRatio_working_3-way'!U93/(3*'OddsRatio_working_3-way'!X93^(1/3))*SIN(('OddsRatio_working_3-way'!Y93)/3)</f>
        <v>-7.2812909447782875E-2</v>
      </c>
      <c r="AJ93" s="11">
        <f>'OddsRatio_working_3-way'!U93/(3*'OddsRatio_working_3-way'!X93^(1/3))*SIN(('OddsRatio_working_3-way'!Y93+2*PI())/3)</f>
        <v>-0.415792686751633</v>
      </c>
      <c r="AK93" s="11">
        <f>'OddsRatio_working_3-way'!U93/(3*'OddsRatio_working_3-way'!X93^(1/3))*SIN(('OddsRatio_working_3-way'!Y93+4*PI())/3)</f>
        <v>0.48860559619941568</v>
      </c>
      <c r="AL93" s="11">
        <f>'OddsRatio_working_3-way'!Z93+'OddsRatio_working_3-way'!AF93</f>
        <v>1.0443091842328467</v>
      </c>
      <c r="AM93" s="11">
        <f>'OddsRatio_working_3-way'!AA93+'OddsRatio_working_3-way'!AG93</f>
        <v>-0.64827025072689504</v>
      </c>
      <c r="AN93" s="11">
        <f>'OddsRatio_working_3-way'!AB93+'OddsRatio_working_3-way'!AH93</f>
        <v>-0.39603893350595193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1.0443091842328467</v>
      </c>
      <c r="AS93" s="11">
        <f>IF(('OddsRatio_working_3-way'!X93=0),IF(Q93&gt;0,-Q93^(1/3),(-Q93)^(1/3)),'OddsRatio_working_3-way'!AM93-'OddsRatio_working_3-way'!R93/3)</f>
        <v>-0.64827025072689504</v>
      </c>
      <c r="AT93" s="11">
        <f>IF(('OddsRatio_working_3-way'!X93=0),IF(Q93&gt;0,-Q93^(1/3),(-Q93)^(1/3)),'OddsRatio_working_3-way'!AN93-'OddsRatio_working_3-way'!R93/3)</f>
        <v>-0.39603893350595193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2.71</v>
      </c>
      <c r="B94" s="4">
        <f>IF('True_Odds_Calculator_3-way'!B95="","",'True_Odds_Calculator_3-way'!B95)</f>
        <v>3.4</v>
      </c>
      <c r="C94" s="4">
        <f>IF('True_Odds_Calculator_3-way'!C95="","",'True_Odds_Calculator_3-way'!C95)</f>
        <v>2.75</v>
      </c>
      <c r="D94" s="9">
        <f t="shared" si="26"/>
        <v>0.35972127679322208</v>
      </c>
      <c r="E94" s="9">
        <f t="shared" si="27"/>
        <v>0.28586559115456428</v>
      </c>
      <c r="F94" s="9">
        <f t="shared" si="28"/>
        <v>0.35441313205221364</v>
      </c>
      <c r="G94" s="9">
        <f t="shared" si="29"/>
        <v>1.0408947872453562</v>
      </c>
      <c r="H94" s="9">
        <f t="shared" si="30"/>
        <v>2.7799300861895588</v>
      </c>
      <c r="I94" s="9">
        <f t="shared" si="31"/>
        <v>3.4981474893888551</v>
      </c>
      <c r="J94" s="9">
        <f t="shared" si="32"/>
        <v>2.8215658776793737</v>
      </c>
      <c r="K94" s="11">
        <f t="shared" si="33"/>
        <v>0.36900369003690037</v>
      </c>
      <c r="L94" s="11">
        <f t="shared" si="34"/>
        <v>0.29411764705882354</v>
      </c>
      <c r="M94" s="11">
        <f t="shared" si="35"/>
        <v>0.36363636363636365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-0.28344219271069726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0.23126862284665622</v>
      </c>
      <c r="Q94" s="11">
        <f>2*'OddsRatio_working_3-way'!K94*'OddsRatio_working_3-way'!L94*'OddsRatio_working_3-way'!M94</f>
        <v>7.8931270596128436E-2</v>
      </c>
      <c r="R94" s="11">
        <f t="shared" si="36"/>
        <v>0</v>
      </c>
      <c r="S94" s="11">
        <f t="shared" si="37"/>
        <v>-0.81592871066555228</v>
      </c>
      <c r="T94" s="11">
        <f t="shared" si="38"/>
        <v>-0.27847396268448893</v>
      </c>
      <c r="U94" s="11">
        <f>'OddsRatio_working_3-way'!S94-'OddsRatio_working_3-way'!R94^2/3</f>
        <v>-0.81592871066555228</v>
      </c>
      <c r="V94" s="11">
        <f>'OddsRatio_working_3-way'!S94*'OddsRatio_working_3-way'!R94/3-2*'OddsRatio_working_3-way'!R94^3/27-'OddsRatio_working_3-way'!T94</f>
        <v>0.27847396268448893</v>
      </c>
      <c r="W94" s="11">
        <f>'OddsRatio_working_3-way'!V94^2+4*'OddsRatio_working_3-way'!U94^3/27</f>
        <v>-2.925748869398434E-3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0.14183925475921727</v>
      </c>
      <c r="Y94" s="11">
        <f>IF('OddsRatio_working_3-way'!W94&gt;=0,IF('OddsRatio_working_3-way'!V94+SQRT('OddsRatio_working_3-way'!W94)&gt;0,0,PI()),ACOS('OddsRatio_working_3-way'!V94/(2*'OddsRatio_working_3-way'!X94)))</f>
        <v>0.19184896994437795</v>
      </c>
      <c r="Z94" s="11">
        <f>'OddsRatio_working_3-way'!X94^(1/3)*COS('OddsRatio_working_3-way'!Y94/3)</f>
        <v>0.52044739362267811</v>
      </c>
      <c r="AA94" s="11">
        <f>'OddsRatio_working_3-way'!X94^(1/3)*COS(('OddsRatio_working_3-way'!Y94+2*PI())/3)</f>
        <v>-0.28908648461690267</v>
      </c>
      <c r="AB94" s="11">
        <f>'OddsRatio_working_3-way'!X94^(1/3)*COS(('OddsRatio_working_3-way'!Y94+4*PI())/3)</f>
        <v>-0.23136090900577549</v>
      </c>
      <c r="AC94" s="11">
        <f>'OddsRatio_working_3-way'!X94^(1/3)*SIN('OddsRatio_working_3-way'!Y94/3)</f>
        <v>3.3327876618210475E-2</v>
      </c>
      <c r="AD94" s="11">
        <f>'OddsRatio_working_3-way'!X94^(1/3)*SIN(('OddsRatio_working_3-way'!Y94+2*PI())/3)</f>
        <v>0.43405672590153321</v>
      </c>
      <c r="AE94" s="11">
        <f>'OddsRatio_working_3-way'!X94^(1/3)*SIN(('OddsRatio_working_3-way'!Y94+4*PI())/3)</f>
        <v>-0.46738460251974362</v>
      </c>
      <c r="AF94" s="11">
        <f>-'OddsRatio_working_3-way'!U94/(3*'OddsRatio_working_3-way'!X94^(1/3))*COS(('OddsRatio_working_3-way'!Y94)/3)</f>
        <v>0.520447393622678</v>
      </c>
      <c r="AG94" s="11">
        <f>-'OddsRatio_working_3-way'!U94/(3*'OddsRatio_working_3-way'!X94^(1/3))*COS(('OddsRatio_working_3-way'!Y94+2*PI())/3)</f>
        <v>-0.28908648461690262</v>
      </c>
      <c r="AH94" s="11">
        <f>-'OddsRatio_working_3-way'!U94/(3*'OddsRatio_working_3-way'!X94^(1/3))*COS(('OddsRatio_working_3-way'!Y94+4*PI())/3)</f>
        <v>-0.23136090900577544</v>
      </c>
      <c r="AI94" s="11">
        <f>'OddsRatio_working_3-way'!U94/(3*'OddsRatio_working_3-way'!X94^(1/3))*SIN(('OddsRatio_working_3-way'!Y94)/3)</f>
        <v>-3.3327876618210468E-2</v>
      </c>
      <c r="AJ94" s="11">
        <f>'OddsRatio_working_3-way'!U94/(3*'OddsRatio_working_3-way'!X94^(1/3))*SIN(('OddsRatio_working_3-way'!Y94+2*PI())/3)</f>
        <v>-0.4340567259015331</v>
      </c>
      <c r="AK94" s="11">
        <f>'OddsRatio_working_3-way'!U94/(3*'OddsRatio_working_3-way'!X94^(1/3))*SIN(('OddsRatio_working_3-way'!Y94+4*PI())/3)</f>
        <v>0.46738460251974351</v>
      </c>
      <c r="AL94" s="11">
        <f>'OddsRatio_working_3-way'!Z94+'OddsRatio_working_3-way'!AF94</f>
        <v>1.0408947872453562</v>
      </c>
      <c r="AM94" s="11">
        <f>'OddsRatio_working_3-way'!AA94+'OddsRatio_working_3-way'!AG94</f>
        <v>-0.57817296923380535</v>
      </c>
      <c r="AN94" s="11">
        <f>'OddsRatio_working_3-way'!AB94+'OddsRatio_working_3-way'!AH94</f>
        <v>-0.46272181801155093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1.0408947872453562</v>
      </c>
      <c r="AS94" s="11">
        <f>IF(('OddsRatio_working_3-way'!X94=0),IF(Q94&gt;0,-Q94^(1/3),(-Q94)^(1/3)),'OddsRatio_working_3-way'!AM94-'OddsRatio_working_3-way'!R94/3)</f>
        <v>-0.57817296923380535</v>
      </c>
      <c r="AT94" s="11">
        <f>IF(('OddsRatio_working_3-way'!X94=0),IF(Q94&gt;0,-Q94^(1/3),(-Q94)^(1/3)),'OddsRatio_working_3-way'!AN94-'OddsRatio_working_3-way'!R94/3)</f>
        <v>-0.46272181801155093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3.26</v>
      </c>
      <c r="B95" s="4">
        <f>IF('True_Odds_Calculator_3-way'!B96="","",'True_Odds_Calculator_3-way'!B96)</f>
        <v>3.61</v>
      </c>
      <c r="C95" s="4">
        <f>IF('True_Odds_Calculator_3-way'!C96="","",'True_Odds_Calculator_3-way'!C96)</f>
        <v>2.25</v>
      </c>
      <c r="D95" s="9">
        <f t="shared" si="26"/>
        <v>0.29767635080347377</v>
      </c>
      <c r="E95" s="9">
        <f t="shared" si="27"/>
        <v>0.26847513297660314</v>
      </c>
      <c r="F95" s="9">
        <f t="shared" si="28"/>
        <v>0.4338485162199231</v>
      </c>
      <c r="G95" s="9">
        <f t="shared" si="29"/>
        <v>1.0439615904885804</v>
      </c>
      <c r="H95" s="9">
        <f t="shared" si="30"/>
        <v>3.3593531945041919</v>
      </c>
      <c r="I95" s="9">
        <f t="shared" si="31"/>
        <v>3.7247397511751945</v>
      </c>
      <c r="J95" s="9">
        <f t="shared" si="32"/>
        <v>2.3049519881107252</v>
      </c>
      <c r="K95" s="11">
        <f t="shared" si="33"/>
        <v>0.30674846625766872</v>
      </c>
      <c r="L95" s="11">
        <f t="shared" si="34"/>
        <v>0.2770083102493075</v>
      </c>
      <c r="M95" s="11">
        <f t="shared" si="35"/>
        <v>0.44444444444444442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-0.27845283211257066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0.23112349812212152</v>
      </c>
      <c r="Q95" s="11">
        <f>2*'OddsRatio_working_3-way'!K95*'OddsRatio_working_3-way'!L95*'OddsRatio_working_3-way'!M95</f>
        <v>7.553055494186979E-2</v>
      </c>
      <c r="R95" s="11">
        <f t="shared" si="36"/>
        <v>0</v>
      </c>
      <c r="S95" s="11">
        <f t="shared" si="37"/>
        <v>-0.83002746414403417</v>
      </c>
      <c r="T95" s="11">
        <f t="shared" si="38"/>
        <v>-0.27125080527582823</v>
      </c>
      <c r="U95" s="11">
        <f>'OddsRatio_working_3-way'!S95-'OddsRatio_working_3-way'!R95^2/3</f>
        <v>-0.83002746414403417</v>
      </c>
      <c r="V95" s="11">
        <f>'OddsRatio_working_3-way'!S95*'OddsRatio_working_3-way'!R95/3-2*'OddsRatio_working_3-way'!R95^3/27-'OddsRatio_working_3-way'!T95</f>
        <v>0.27125080527582823</v>
      </c>
      <c r="W95" s="11">
        <f>'OddsRatio_working_3-way'!V95^2+4*'OddsRatio_working_3-way'!U95^3/27</f>
        <v>-1.1140595011237139E-2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0.14553143506990374</v>
      </c>
      <c r="Y95" s="11">
        <f>IF('OddsRatio_working_3-way'!W95&gt;=0,IF('OddsRatio_working_3-way'!V95+SQRT('OddsRatio_working_3-way'!W95)&gt;0,0,PI()),ACOS('OddsRatio_working_3-way'!V95/(2*'OddsRatio_working_3-way'!X95)))</f>
        <v>0.37109171564380494</v>
      </c>
      <c r="Z95" s="11">
        <f>'OddsRatio_working_3-way'!X95^(1/3)*COS('OddsRatio_working_3-way'!Y95/3)</f>
        <v>0.5219807952442902</v>
      </c>
      <c r="AA95" s="11">
        <f>'OddsRatio_working_3-way'!X95^(1/3)*COS(('OddsRatio_working_3-way'!Y95+2*PI())/3)</f>
        <v>-0.31719451742765725</v>
      </c>
      <c r="AB95" s="11">
        <f>'OddsRatio_working_3-way'!X95^(1/3)*COS(('OddsRatio_working_3-way'!Y95+4*PI())/3)</f>
        <v>-0.204786277816633</v>
      </c>
      <c r="AC95" s="11">
        <f>'OddsRatio_working_3-way'!X95^(1/3)*SIN('OddsRatio_working_3-way'!Y95/3)</f>
        <v>6.4898927398556905E-2</v>
      </c>
      <c r="AD95" s="11">
        <f>'OddsRatio_working_3-way'!X95^(1/3)*SIN(('OddsRatio_working_3-way'!Y95+2*PI())/3)</f>
        <v>0.41959916526988034</v>
      </c>
      <c r="AE95" s="11">
        <f>'OddsRatio_working_3-way'!X95^(1/3)*SIN(('OddsRatio_working_3-way'!Y95+4*PI())/3)</f>
        <v>-0.48449809266843713</v>
      </c>
      <c r="AF95" s="11">
        <f>-'OddsRatio_working_3-way'!U95/(3*'OddsRatio_working_3-way'!X95^(1/3))*COS(('OddsRatio_working_3-way'!Y95)/3)</f>
        <v>0.5219807952442902</v>
      </c>
      <c r="AG95" s="11">
        <f>-'OddsRatio_working_3-way'!U95/(3*'OddsRatio_working_3-way'!X95^(1/3))*COS(('OddsRatio_working_3-way'!Y95+2*PI())/3)</f>
        <v>-0.31719451742765725</v>
      </c>
      <c r="AH95" s="11">
        <f>-'OddsRatio_working_3-way'!U95/(3*'OddsRatio_working_3-way'!X95^(1/3))*COS(('OddsRatio_working_3-way'!Y95+4*PI())/3)</f>
        <v>-0.204786277816633</v>
      </c>
      <c r="AI95" s="11">
        <f>'OddsRatio_working_3-way'!U95/(3*'OddsRatio_working_3-way'!X95^(1/3))*SIN(('OddsRatio_working_3-way'!Y95)/3)</f>
        <v>-6.4898927398556905E-2</v>
      </c>
      <c r="AJ95" s="11">
        <f>'OddsRatio_working_3-way'!U95/(3*'OddsRatio_working_3-way'!X95^(1/3))*SIN(('OddsRatio_working_3-way'!Y95+2*PI())/3)</f>
        <v>-0.41959916526988034</v>
      </c>
      <c r="AK95" s="11">
        <f>'OddsRatio_working_3-way'!U95/(3*'OddsRatio_working_3-way'!X95^(1/3))*SIN(('OddsRatio_working_3-way'!Y95+4*PI())/3)</f>
        <v>0.48449809266843713</v>
      </c>
      <c r="AL95" s="11">
        <f>'OddsRatio_working_3-way'!Z95+'OddsRatio_working_3-way'!AF95</f>
        <v>1.0439615904885804</v>
      </c>
      <c r="AM95" s="11">
        <f>'OddsRatio_working_3-way'!AA95+'OddsRatio_working_3-way'!AG95</f>
        <v>-0.6343890348553145</v>
      </c>
      <c r="AN95" s="11">
        <f>'OddsRatio_working_3-way'!AB95+'OddsRatio_working_3-way'!AH95</f>
        <v>-0.409572555633266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1.0439615904885804</v>
      </c>
      <c r="AS95" s="11">
        <f>IF(('OddsRatio_working_3-way'!X95=0),IF(Q95&gt;0,-Q95^(1/3),(-Q95)^(1/3)),'OddsRatio_working_3-way'!AM95-'OddsRatio_working_3-way'!R95/3)</f>
        <v>-0.6343890348553145</v>
      </c>
      <c r="AT95" s="11">
        <f>IF(('OddsRatio_working_3-way'!X95=0),IF(Q95&gt;0,-Q95^(1/3),(-Q95)^(1/3)),'OddsRatio_working_3-way'!AN95-'OddsRatio_working_3-way'!R95/3)</f>
        <v>-0.409572555633266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8.6999999999999993</v>
      </c>
      <c r="B96" s="4">
        <f>IF('True_Odds_Calculator_3-way'!B97="","",'True_Odds_Calculator_3-way'!B97)</f>
        <v>5.18</v>
      </c>
      <c r="C96" s="4">
        <f>IF('True_Odds_Calculator_3-way'!C97="","",'True_Odds_Calculator_3-way'!C97)</f>
        <v>1.38</v>
      </c>
      <c r="D96" s="9">
        <f t="shared" si="26"/>
        <v>0.1078311407091283</v>
      </c>
      <c r="E96" s="9">
        <f t="shared" si="27"/>
        <v>0.18210063271704058</v>
      </c>
      <c r="F96" s="9">
        <f t="shared" si="28"/>
        <v>0.71006822657383106</v>
      </c>
      <c r="G96" s="9">
        <f t="shared" si="29"/>
        <v>1.0745141418353059</v>
      </c>
      <c r="H96" s="9">
        <f t="shared" si="30"/>
        <v>9.2737588921318554</v>
      </c>
      <c r="I96" s="9">
        <f t="shared" si="31"/>
        <v>5.4914691128715782</v>
      </c>
      <c r="J96" s="9">
        <f t="shared" si="32"/>
        <v>1.4083153738974159</v>
      </c>
      <c r="K96" s="11">
        <f t="shared" si="33"/>
        <v>0.1149425287356322</v>
      </c>
      <c r="L96" s="11">
        <f t="shared" si="34"/>
        <v>0.19305019305019305</v>
      </c>
      <c r="M96" s="11">
        <f t="shared" si="35"/>
        <v>0.7246376811594204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-0.19666292979636291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0.19713438004292583</v>
      </c>
      <c r="Q96" s="11">
        <f>2*'OddsRatio_working_3-way'!K96*'OddsRatio_working_3-way'!L96*'OddsRatio_working_3-way'!M96</f>
        <v>3.2158952698682838E-2</v>
      </c>
      <c r="R96" s="11">
        <f t="shared" si="36"/>
        <v>0</v>
      </c>
      <c r="S96" s="11">
        <f t="shared" si="37"/>
        <v>-1.0023972501937761</v>
      </c>
      <c r="T96" s="11">
        <f t="shared" si="38"/>
        <v>-0.16352320557810376</v>
      </c>
      <c r="U96" s="11">
        <f>'OddsRatio_working_3-way'!S96-'OddsRatio_working_3-way'!R96^2/3</f>
        <v>-1.0023972501937761</v>
      </c>
      <c r="V96" s="11">
        <f>'OddsRatio_working_3-way'!S96*'OddsRatio_working_3-way'!R96/3-2*'OddsRatio_working_3-way'!R96^3/27-'OddsRatio_working_3-way'!T96</f>
        <v>0.16352320557810376</v>
      </c>
      <c r="W96" s="11">
        <f>'OddsRatio_working_3-way'!V96^2+4*'OddsRatio_working_3-way'!U96^3/27</f>
        <v>-0.12247631009425246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0.19314253082684252</v>
      </c>
      <c r="Y96" s="11">
        <f>IF('OddsRatio_working_3-way'!W96&gt;=0,IF('OddsRatio_working_3-way'!V96+SQRT('OddsRatio_working_3-way'!W96)&gt;0,0,PI()),ACOS('OddsRatio_working_3-way'!V96/(2*'OddsRatio_working_3-way'!X96)))</f>
        <v>1.1336866960288579</v>
      </c>
      <c r="Z96" s="11">
        <f>'OddsRatio_working_3-way'!X96^(1/3)*COS('OddsRatio_working_3-way'!Y96/3)</f>
        <v>0.53725707091765307</v>
      </c>
      <c r="AA96" s="11">
        <f>'OddsRatio_working_3-way'!X96^(1/3)*COS(('OddsRatio_working_3-way'!Y96+2*PI())/3)</f>
        <v>-0.45333219638676253</v>
      </c>
      <c r="AB96" s="11">
        <f>'OddsRatio_working_3-way'!X96^(1/3)*COS(('OddsRatio_working_3-way'!Y96+4*PI())/3)</f>
        <v>-8.3924874530890259E-2</v>
      </c>
      <c r="AC96" s="11">
        <f>'OddsRatio_working_3-way'!X96^(1/3)*SIN('OddsRatio_working_3-way'!Y96/3)</f>
        <v>0.21327741671410649</v>
      </c>
      <c r="AD96" s="11">
        <f>'OddsRatio_working_3-way'!X96^(1/3)*SIN(('OddsRatio_working_3-way'!Y96+2*PI())/3)</f>
        <v>0.35863956342045217</v>
      </c>
      <c r="AE96" s="11">
        <f>'OddsRatio_working_3-way'!X96^(1/3)*SIN(('OddsRatio_working_3-way'!Y96+4*PI())/3)</f>
        <v>-0.57191698013455861</v>
      </c>
      <c r="AF96" s="11">
        <f>-'OddsRatio_working_3-way'!U96/(3*'OddsRatio_working_3-way'!X96^(1/3))*COS(('OddsRatio_working_3-way'!Y96)/3)</f>
        <v>0.53725707091765296</v>
      </c>
      <c r="AG96" s="11">
        <f>-'OddsRatio_working_3-way'!U96/(3*'OddsRatio_working_3-way'!X96^(1/3))*COS(('OddsRatio_working_3-way'!Y96+2*PI())/3)</f>
        <v>-0.45333219638676242</v>
      </c>
      <c r="AH96" s="11">
        <f>-'OddsRatio_working_3-way'!U96/(3*'OddsRatio_working_3-way'!X96^(1/3))*COS(('OddsRatio_working_3-way'!Y96+4*PI())/3)</f>
        <v>-8.3924874530890245E-2</v>
      </c>
      <c r="AI96" s="11">
        <f>'OddsRatio_working_3-way'!U96/(3*'OddsRatio_working_3-way'!X96^(1/3))*SIN(('OddsRatio_working_3-way'!Y96)/3)</f>
        <v>-0.21327741671410644</v>
      </c>
      <c r="AJ96" s="11">
        <f>'OddsRatio_working_3-way'!U96/(3*'OddsRatio_working_3-way'!X96^(1/3))*SIN(('OddsRatio_working_3-way'!Y96+2*PI())/3)</f>
        <v>-0.35863956342045206</v>
      </c>
      <c r="AK96" s="11">
        <f>'OddsRatio_working_3-way'!U96/(3*'OddsRatio_working_3-way'!X96^(1/3))*SIN(('OddsRatio_working_3-way'!Y96+4*PI())/3)</f>
        <v>0.57191698013455849</v>
      </c>
      <c r="AL96" s="11">
        <f>'OddsRatio_working_3-way'!Z96+'OddsRatio_working_3-way'!AF96</f>
        <v>1.0745141418353059</v>
      </c>
      <c r="AM96" s="11">
        <f>'OddsRatio_working_3-way'!AA96+'OddsRatio_working_3-way'!AG96</f>
        <v>-0.90666439277352495</v>
      </c>
      <c r="AN96" s="11">
        <f>'OddsRatio_working_3-way'!AB96+'OddsRatio_working_3-way'!AH96</f>
        <v>-0.16784974906178052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1.0745141418353059</v>
      </c>
      <c r="AS96" s="11">
        <f>IF(('OddsRatio_working_3-way'!X96=0),IF(Q96&gt;0,-Q96^(1/3),(-Q96)^(1/3)),'OddsRatio_working_3-way'!AM96-'OddsRatio_working_3-way'!R96/3)</f>
        <v>-0.90666439277352495</v>
      </c>
      <c r="AT96" s="11">
        <f>IF(('OddsRatio_working_3-way'!X96=0),IF(Q96&gt;0,-Q96^(1/3),(-Q96)^(1/3)),'OddsRatio_working_3-way'!AN96-'OddsRatio_working_3-way'!R96/3)</f>
        <v>-0.16784974906178052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1.29</v>
      </c>
      <c r="B97" s="4">
        <f>IF('True_Odds_Calculator_3-way'!B98="","",'True_Odds_Calculator_3-way'!B98)</f>
        <v>6.21</v>
      </c>
      <c r="C97" s="4">
        <f>IF('True_Odds_Calculator_3-way'!C98="","",'True_Odds_Calculator_3-way'!C98)</f>
        <v>10.77</v>
      </c>
      <c r="D97" s="9">
        <f t="shared" si="26"/>
        <v>0.76197971875493897</v>
      </c>
      <c r="E97" s="9">
        <f t="shared" si="27"/>
        <v>0.15124235222972798</v>
      </c>
      <c r="F97" s="9">
        <f t="shared" si="28"/>
        <v>8.677792901533285E-2</v>
      </c>
      <c r="G97" s="9">
        <f t="shared" si="29"/>
        <v>1.0771409924680353</v>
      </c>
      <c r="H97" s="9">
        <f t="shared" si="30"/>
        <v>1.3123708878157307</v>
      </c>
      <c r="I97" s="9">
        <f t="shared" si="31"/>
        <v>6.6119045707584636</v>
      </c>
      <c r="J97" s="9">
        <f t="shared" si="32"/>
        <v>11.523667496412703</v>
      </c>
      <c r="K97" s="11">
        <f t="shared" si="33"/>
        <v>0.77519379844961234</v>
      </c>
      <c r="L97" s="11">
        <f t="shared" si="34"/>
        <v>0.1610305958132045</v>
      </c>
      <c r="M97" s="11">
        <f t="shared" si="35"/>
        <v>9.2850510677808737E-2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-0.17109340566189801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0.17698726710483703</v>
      </c>
      <c r="Q97" s="11">
        <f>2*'OddsRatio_working_3-way'!K97*'OddsRatio_working_3-way'!L97*'OddsRatio_working_3-way'!M97</f>
        <v>2.3181043497686581E-2</v>
      </c>
      <c r="R97" s="11">
        <f t="shared" si="36"/>
        <v>0</v>
      </c>
      <c r="S97" s="11">
        <f t="shared" si="37"/>
        <v>-1.0344482092698888</v>
      </c>
      <c r="T97" s="11">
        <f t="shared" si="38"/>
        <v>-0.13548765019906861</v>
      </c>
      <c r="U97" s="11">
        <f>'OddsRatio_working_3-way'!S97-'OddsRatio_working_3-way'!R97^2/3</f>
        <v>-1.0344482092698888</v>
      </c>
      <c r="V97" s="11">
        <f>'OddsRatio_working_3-way'!S97*'OddsRatio_working_3-way'!R97/3-2*'OddsRatio_working_3-way'!R97^3/27-'OddsRatio_working_3-way'!T97</f>
        <v>0.13548765019906861</v>
      </c>
      <c r="W97" s="11">
        <f>'OddsRatio_working_3-way'!V97^2+4*'OddsRatio_working_3-way'!U97^3/27</f>
        <v>-0.1456350291096237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0.20247958691315582</v>
      </c>
      <c r="Y97" s="11">
        <f>IF('OddsRatio_working_3-way'!W97&gt;=0,IF('OddsRatio_working_3-way'!V97+SQRT('OddsRatio_working_3-way'!W97)&gt;0,0,PI()),ACOS('OddsRatio_working_3-way'!V97/(2*'OddsRatio_working_3-way'!X97)))</f>
        <v>1.2296462257559879</v>
      </c>
      <c r="Z97" s="11">
        <f>'OddsRatio_working_3-way'!X97^(1/3)*COS('OddsRatio_working_3-way'!Y97/3)</f>
        <v>0.53857049623401765</v>
      </c>
      <c r="AA97" s="11">
        <f>'OddsRatio_working_3-way'!X97^(1/3)*COS(('OddsRatio_working_3-way'!Y97+2*PI())/3)</f>
        <v>-0.471938690617143</v>
      </c>
      <c r="AB97" s="11">
        <f>'OddsRatio_working_3-way'!X97^(1/3)*COS(('OddsRatio_working_3-way'!Y97+4*PI())/3)</f>
        <v>-6.6631805616874831E-2</v>
      </c>
      <c r="AC97" s="11">
        <f>'OddsRatio_working_3-way'!X97^(1/3)*SIN('OddsRatio_working_3-way'!Y97/3)</f>
        <v>0.23400403915931356</v>
      </c>
      <c r="AD97" s="11">
        <f>'OddsRatio_working_3-way'!X97^(1/3)*SIN(('OddsRatio_working_3-way'!Y97+2*PI())/3)</f>
        <v>0.3494137118877938</v>
      </c>
      <c r="AE97" s="11">
        <f>'OddsRatio_working_3-way'!X97^(1/3)*SIN(('OddsRatio_working_3-way'!Y97+4*PI())/3)</f>
        <v>-0.58341775104710747</v>
      </c>
      <c r="AF97" s="11">
        <f>-'OddsRatio_working_3-way'!U97/(3*'OddsRatio_working_3-way'!X97^(1/3))*COS(('OddsRatio_working_3-way'!Y97)/3)</f>
        <v>0.53857049623401765</v>
      </c>
      <c r="AG97" s="11">
        <f>-'OddsRatio_working_3-way'!U97/(3*'OddsRatio_working_3-way'!X97^(1/3))*COS(('OddsRatio_working_3-way'!Y97+2*PI())/3)</f>
        <v>-0.471938690617143</v>
      </c>
      <c r="AH97" s="11">
        <f>-'OddsRatio_working_3-way'!U97/(3*'OddsRatio_working_3-way'!X97^(1/3))*COS(('OddsRatio_working_3-way'!Y97+4*PI())/3)</f>
        <v>-6.6631805616874831E-2</v>
      </c>
      <c r="AI97" s="11">
        <f>'OddsRatio_working_3-way'!U97/(3*'OddsRatio_working_3-way'!X97^(1/3))*SIN(('OddsRatio_working_3-way'!Y97)/3)</f>
        <v>-0.23400403915931356</v>
      </c>
      <c r="AJ97" s="11">
        <f>'OddsRatio_working_3-way'!U97/(3*'OddsRatio_working_3-way'!X97^(1/3))*SIN(('OddsRatio_working_3-way'!Y97+2*PI())/3)</f>
        <v>-0.3494137118877938</v>
      </c>
      <c r="AK97" s="11">
        <f>'OddsRatio_working_3-way'!U97/(3*'OddsRatio_working_3-way'!X97^(1/3))*SIN(('OddsRatio_working_3-way'!Y97+4*PI())/3)</f>
        <v>0.58341775104710747</v>
      </c>
      <c r="AL97" s="11">
        <f>'OddsRatio_working_3-way'!Z97+'OddsRatio_working_3-way'!AF97</f>
        <v>1.0771409924680353</v>
      </c>
      <c r="AM97" s="11">
        <f>'OddsRatio_working_3-way'!AA97+'OddsRatio_working_3-way'!AG97</f>
        <v>-0.94387738123428599</v>
      </c>
      <c r="AN97" s="11">
        <f>'OddsRatio_working_3-way'!AB97+'OddsRatio_working_3-way'!AH97</f>
        <v>-0.13326361123374966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1.0771409924680353</v>
      </c>
      <c r="AS97" s="11">
        <f>IF(('OddsRatio_working_3-way'!X97=0),IF(Q97&gt;0,-Q97^(1/3),(-Q97)^(1/3)),'OddsRatio_working_3-way'!AM97-'OddsRatio_working_3-way'!R97/3)</f>
        <v>-0.94387738123428599</v>
      </c>
      <c r="AT97" s="11">
        <f>IF(('OddsRatio_working_3-way'!X97=0),IF(Q97&gt;0,-Q97^(1/3),(-Q97)^(1/3)),'OddsRatio_working_3-way'!AN97-'OddsRatio_working_3-way'!R97/3)</f>
        <v>-0.13326361123374966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2.72</v>
      </c>
      <c r="B98" s="4">
        <f>IF('True_Odds_Calculator_3-way'!B99="","",'True_Odds_Calculator_3-way'!B99)</f>
        <v>3.11</v>
      </c>
      <c r="C98" s="4">
        <f>IF('True_Odds_Calculator_3-way'!C99="","",'True_Odds_Calculator_3-way'!C99)</f>
        <v>2.96</v>
      </c>
      <c r="D98" s="9">
        <f t="shared" si="26"/>
        <v>0.35831961491303388</v>
      </c>
      <c r="E98" s="9">
        <f t="shared" si="27"/>
        <v>0.31280703670866206</v>
      </c>
      <c r="F98" s="9">
        <f t="shared" si="28"/>
        <v>0.32887334837830406</v>
      </c>
      <c r="G98" s="9">
        <f t="shared" si="29"/>
        <v>1.0411654171379301</v>
      </c>
      <c r="H98" s="9">
        <f t="shared" si="30"/>
        <v>2.7908045174772402</v>
      </c>
      <c r="I98" s="9">
        <f t="shared" si="31"/>
        <v>3.1968590301610331</v>
      </c>
      <c r="J98" s="9">
        <f t="shared" si="32"/>
        <v>3.0406842175903437</v>
      </c>
      <c r="K98" s="11">
        <f t="shared" si="33"/>
        <v>0.36764705882352938</v>
      </c>
      <c r="L98" s="11">
        <f t="shared" si="34"/>
        <v>0.32154340836012862</v>
      </c>
      <c r="M98" s="11">
        <f t="shared" si="35"/>
        <v>0.33783783783783783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-0.28408347348672691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0.23123712420572642</v>
      </c>
      <c r="Q98" s="11">
        <f>2*'OddsRatio_working_3-way'!K98*'OddsRatio_working_3-way'!L98*'OddsRatio_working_3-way'!M98</f>
        <v>7.987465430249617E-2</v>
      </c>
      <c r="R98" s="11">
        <f t="shared" si="36"/>
        <v>0</v>
      </c>
      <c r="S98" s="11">
        <f t="shared" si="37"/>
        <v>-0.81397598166346841</v>
      </c>
      <c r="T98" s="11">
        <f t="shared" si="38"/>
        <v>-0.28116614219808922</v>
      </c>
      <c r="U98" s="11">
        <f>'OddsRatio_working_3-way'!S98-'OddsRatio_working_3-way'!R98^2/3</f>
        <v>-0.81397598166346841</v>
      </c>
      <c r="V98" s="11">
        <f>'OddsRatio_working_3-way'!S98*'OddsRatio_working_3-way'!R98/3-2*'OddsRatio_working_3-way'!R98^3/27-'OddsRatio_working_3-way'!T98</f>
        <v>0.28116614219808922</v>
      </c>
      <c r="W98" s="11">
        <f>'OddsRatio_working_3-way'!V98^2+4*'OddsRatio_working_3-way'!U98^3/27</f>
        <v>-8.4269708108695995E-4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0.14133037235467388</v>
      </c>
      <c r="Y98" s="11">
        <f>IF('OddsRatio_working_3-way'!W98&gt;=0,IF('OddsRatio_working_3-way'!V98+SQRT('OddsRatio_working_3-way'!W98)&gt;0,0,PI()),ACOS('OddsRatio_working_3-way'!V98/(2*'OddsRatio_working_3-way'!X98)))</f>
        <v>0.10288134975262819</v>
      </c>
      <c r="Z98" s="11">
        <f>'OddsRatio_working_3-way'!X98^(1/3)*COS('OddsRatio_working_3-way'!Y98/3)</f>
        <v>0.52058270856896505</v>
      </c>
      <c r="AA98" s="11">
        <f>'OddsRatio_working_3-way'!X98^(1/3)*COS(('OddsRatio_working_3-way'!Y98+2*PI())/3)</f>
        <v>-0.27575835367405777</v>
      </c>
      <c r="AB98" s="11">
        <f>'OddsRatio_working_3-way'!X98^(1/3)*COS(('OddsRatio_working_3-way'!Y98+4*PI())/3)</f>
        <v>-0.24482435489490742</v>
      </c>
      <c r="AC98" s="11">
        <f>'OddsRatio_working_3-way'!X98^(1/3)*SIN('OddsRatio_working_3-way'!Y98/3)</f>
        <v>1.7859752522253948E-2</v>
      </c>
      <c r="AD98" s="11">
        <f>'OddsRatio_working_3-way'!X98^(1/3)*SIN(('OddsRatio_working_3-way'!Y98+2*PI())/3)</f>
        <v>0.4419079741305077</v>
      </c>
      <c r="AE98" s="11">
        <f>'OddsRatio_working_3-way'!X98^(1/3)*SIN(('OddsRatio_working_3-way'!Y98+4*PI())/3)</f>
        <v>-0.45976772665276167</v>
      </c>
      <c r="AF98" s="11">
        <f>-'OddsRatio_working_3-way'!U98/(3*'OddsRatio_working_3-way'!X98^(1/3))*COS(('OddsRatio_working_3-way'!Y98)/3)</f>
        <v>0.52058270856896505</v>
      </c>
      <c r="AG98" s="11">
        <f>-'OddsRatio_working_3-way'!U98/(3*'OddsRatio_working_3-way'!X98^(1/3))*COS(('OddsRatio_working_3-way'!Y98+2*PI())/3)</f>
        <v>-0.27575835367405777</v>
      </c>
      <c r="AH98" s="11">
        <f>-'OddsRatio_working_3-way'!U98/(3*'OddsRatio_working_3-way'!X98^(1/3))*COS(('OddsRatio_working_3-way'!Y98+4*PI())/3)</f>
        <v>-0.24482435489490742</v>
      </c>
      <c r="AI98" s="11">
        <f>'OddsRatio_working_3-way'!U98/(3*'OddsRatio_working_3-way'!X98^(1/3))*SIN(('OddsRatio_working_3-way'!Y98)/3)</f>
        <v>-1.7859752522253948E-2</v>
      </c>
      <c r="AJ98" s="11">
        <f>'OddsRatio_working_3-way'!U98/(3*'OddsRatio_working_3-way'!X98^(1/3))*SIN(('OddsRatio_working_3-way'!Y98+2*PI())/3)</f>
        <v>-0.4419079741305077</v>
      </c>
      <c r="AK98" s="11">
        <f>'OddsRatio_working_3-way'!U98/(3*'OddsRatio_working_3-way'!X98^(1/3))*SIN(('OddsRatio_working_3-way'!Y98+4*PI())/3)</f>
        <v>0.45976772665276167</v>
      </c>
      <c r="AL98" s="11">
        <f>'OddsRatio_working_3-way'!Z98+'OddsRatio_working_3-way'!AF98</f>
        <v>1.0411654171379301</v>
      </c>
      <c r="AM98" s="11">
        <f>'OddsRatio_working_3-way'!AA98+'OddsRatio_working_3-way'!AG98</f>
        <v>-0.55151670734811553</v>
      </c>
      <c r="AN98" s="11">
        <f>'OddsRatio_working_3-way'!AB98+'OddsRatio_working_3-way'!AH98</f>
        <v>-0.48964870978981484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1.0411654171379301</v>
      </c>
      <c r="AS98" s="11">
        <f>IF(('OddsRatio_working_3-way'!X98=0),IF(Q98&gt;0,-Q98^(1/3),(-Q98)^(1/3)),'OddsRatio_working_3-way'!AM98-'OddsRatio_working_3-way'!R98/3)</f>
        <v>-0.55151670734811553</v>
      </c>
      <c r="AT98" s="11">
        <f>IF(('OddsRatio_working_3-way'!X98=0),IF(Q98&gt;0,-Q98^(1/3),(-Q98)^(1/3)),'OddsRatio_working_3-way'!AN98-'OddsRatio_working_3-way'!R98/3)</f>
        <v>-0.48964870978981484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2.37</v>
      </c>
      <c r="B99" s="4">
        <f>IF('True_Odds_Calculator_3-way'!B100="","",'True_Odds_Calculator_3-way'!B100)</f>
        <v>3.18</v>
      </c>
      <c r="C99" s="4">
        <f>IF('True_Odds_Calculator_3-way'!C100="","",'True_Odds_Calculator_3-way'!C100)</f>
        <v>3.44</v>
      </c>
      <c r="D99" s="9">
        <f t="shared" si="26"/>
        <v>0.41197934600051545</v>
      </c>
      <c r="E99" s="9">
        <f t="shared" si="27"/>
        <v>0.3056993466593616</v>
      </c>
      <c r="F99" s="9">
        <f t="shared" si="28"/>
        <v>0.28232130734012306</v>
      </c>
      <c r="G99" s="9">
        <f t="shared" si="29"/>
        <v>1.041829306179505</v>
      </c>
      <c r="H99" s="9">
        <f t="shared" si="30"/>
        <v>2.427306149465922</v>
      </c>
      <c r="I99" s="9">
        <f t="shared" si="31"/>
        <v>3.2711878874713207</v>
      </c>
      <c r="J99" s="9">
        <f t="shared" si="32"/>
        <v>3.5420635070779922</v>
      </c>
      <c r="K99" s="11">
        <f t="shared" si="33"/>
        <v>0.42194092827004215</v>
      </c>
      <c r="L99" s="11">
        <f t="shared" si="34"/>
        <v>0.31446540880503143</v>
      </c>
      <c r="M99" s="11">
        <f t="shared" si="35"/>
        <v>0.29069767441860467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-0.28108196342931768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0.23104305253926732</v>
      </c>
      <c r="Q99" s="11">
        <f>2*'OddsRatio_working_3-way'!K99*'OddsRatio_working_3-way'!L99*'OddsRatio_working_3-way'!M99</f>
        <v>7.7142922383728649E-2</v>
      </c>
      <c r="R99" s="11">
        <f t="shared" si="36"/>
        <v>0</v>
      </c>
      <c r="S99" s="11">
        <f t="shared" si="37"/>
        <v>-0.8219775104757534</v>
      </c>
      <c r="T99" s="11">
        <f t="shared" si="38"/>
        <v>-0.27444992002529328</v>
      </c>
      <c r="U99" s="11">
        <f>'OddsRatio_working_3-way'!S99-'OddsRatio_working_3-way'!R99^2/3</f>
        <v>-0.8219775104757534</v>
      </c>
      <c r="V99" s="11">
        <f>'OddsRatio_working_3-way'!S99*'OddsRatio_working_3-way'!R99/3-2*'OddsRatio_working_3-way'!R99^3/27-'OddsRatio_working_3-way'!T99</f>
        <v>0.27444992002529328</v>
      </c>
      <c r="W99" s="11">
        <f>'OddsRatio_working_3-way'!V99^2+4*'OddsRatio_working_3-way'!U99^3/27</f>
        <v>-6.9537838887969022E-3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0.14341943948667382</v>
      </c>
      <c r="Y99" s="11">
        <f>IF('OddsRatio_working_3-way'!W99&gt;=0,IF('OddsRatio_working_3-way'!V99+SQRT('OddsRatio_working_3-way'!W99)&gt;0,0,PI()),ACOS('OddsRatio_working_3-way'!V99/(2*'OddsRatio_working_3-way'!X99)))</f>
        <v>0.29497762239550029</v>
      </c>
      <c r="Z99" s="11">
        <f>'OddsRatio_working_3-way'!X99^(1/3)*COS('OddsRatio_working_3-way'!Y99/3)</f>
        <v>0.52091465308975249</v>
      </c>
      <c r="AA99" s="11">
        <f>'OddsRatio_working_3-way'!X99^(1/3)*COS(('OddsRatio_working_3-way'!Y99+2*PI())/3)</f>
        <v>-0.30495812166390057</v>
      </c>
      <c r="AB99" s="11">
        <f>'OddsRatio_working_3-way'!X99^(1/3)*COS(('OddsRatio_working_3-way'!Y99+4*PI())/3)</f>
        <v>-0.21595653142585211</v>
      </c>
      <c r="AC99" s="11">
        <f>'OddsRatio_working_3-way'!X99^(1/3)*SIN('OddsRatio_working_3-way'!Y99/3)</f>
        <v>5.1385092082242144E-2</v>
      </c>
      <c r="AD99" s="11">
        <f>'OddsRatio_working_3-way'!X99^(1/3)*SIN(('OddsRatio_working_3-way'!Y99+2*PI())/3)</f>
        <v>0.42543277673816271</v>
      </c>
      <c r="AE99" s="11">
        <f>'OddsRatio_working_3-way'!X99^(1/3)*SIN(('OddsRatio_working_3-way'!Y99+4*PI())/3)</f>
        <v>-0.47681786882040478</v>
      </c>
      <c r="AF99" s="11">
        <f>-'OddsRatio_working_3-way'!U99/(3*'OddsRatio_working_3-way'!X99^(1/3))*COS(('OddsRatio_working_3-way'!Y99)/3)</f>
        <v>0.52091465308975249</v>
      </c>
      <c r="AG99" s="11">
        <f>-'OddsRatio_working_3-way'!U99/(3*'OddsRatio_working_3-way'!X99^(1/3))*COS(('OddsRatio_working_3-way'!Y99+2*PI())/3)</f>
        <v>-0.30495812166390057</v>
      </c>
      <c r="AH99" s="11">
        <f>-'OddsRatio_working_3-way'!U99/(3*'OddsRatio_working_3-way'!X99^(1/3))*COS(('OddsRatio_working_3-way'!Y99+4*PI())/3)</f>
        <v>-0.21595653142585211</v>
      </c>
      <c r="AI99" s="11">
        <f>'OddsRatio_working_3-way'!U99/(3*'OddsRatio_working_3-way'!X99^(1/3))*SIN(('OddsRatio_working_3-way'!Y99)/3)</f>
        <v>-5.1385092082242144E-2</v>
      </c>
      <c r="AJ99" s="11">
        <f>'OddsRatio_working_3-way'!U99/(3*'OddsRatio_working_3-way'!X99^(1/3))*SIN(('OddsRatio_working_3-way'!Y99+2*PI())/3)</f>
        <v>-0.42543277673816271</v>
      </c>
      <c r="AK99" s="11">
        <f>'OddsRatio_working_3-way'!U99/(3*'OddsRatio_working_3-way'!X99^(1/3))*SIN(('OddsRatio_working_3-way'!Y99+4*PI())/3)</f>
        <v>0.47681786882040478</v>
      </c>
      <c r="AL99" s="11">
        <f>'OddsRatio_working_3-way'!Z99+'OddsRatio_working_3-way'!AF99</f>
        <v>1.041829306179505</v>
      </c>
      <c r="AM99" s="11">
        <f>'OddsRatio_working_3-way'!AA99+'OddsRatio_working_3-way'!AG99</f>
        <v>-0.60991624332780114</v>
      </c>
      <c r="AN99" s="11">
        <f>'OddsRatio_working_3-way'!AB99+'OddsRatio_working_3-way'!AH99</f>
        <v>-0.43191306285170422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1.041829306179505</v>
      </c>
      <c r="AS99" s="11">
        <f>IF(('OddsRatio_working_3-way'!X99=0),IF(Q99&gt;0,-Q99^(1/3),(-Q99)^(1/3)),'OddsRatio_working_3-way'!AM99-'OddsRatio_working_3-way'!R99/3)</f>
        <v>-0.60991624332780114</v>
      </c>
      <c r="AT99" s="11">
        <f>IF(('OddsRatio_working_3-way'!X99=0),IF(Q99&gt;0,-Q99^(1/3),(-Q99)^(1/3)),'OddsRatio_working_3-way'!AN99-'OddsRatio_working_3-way'!R99/3)</f>
        <v>-0.43191306285170422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2.38</v>
      </c>
      <c r="B100" s="4">
        <f>IF('True_Odds_Calculator_3-way'!B101="","",'True_Odds_Calculator_3-way'!B101)</f>
        <v>3.36</v>
      </c>
      <c r="C100" s="4">
        <f>IF('True_Odds_Calculator_3-way'!C101="","",'True_Odds_Calculator_3-way'!C101)</f>
        <v>3.23</v>
      </c>
      <c r="D100" s="9">
        <f t="shared" si="26"/>
        <v>0.41012640607124579</v>
      </c>
      <c r="E100" s="9">
        <f t="shared" si="27"/>
        <v>0.28904618875885307</v>
      </c>
      <c r="F100" s="9">
        <f t="shared" si="28"/>
        <v>0.30082740516990075</v>
      </c>
      <c r="G100" s="9">
        <f t="shared" si="29"/>
        <v>1.0422265597973999</v>
      </c>
      <c r="H100" s="9">
        <f t="shared" si="30"/>
        <v>2.4382726525204119</v>
      </c>
      <c r="I100" s="9">
        <f t="shared" si="31"/>
        <v>3.4596546811218643</v>
      </c>
      <c r="J100" s="9">
        <f t="shared" si="32"/>
        <v>3.3241652283482015</v>
      </c>
      <c r="K100" s="11">
        <f t="shared" si="33"/>
        <v>0.42016806722689076</v>
      </c>
      <c r="L100" s="11">
        <f t="shared" si="34"/>
        <v>0.29761904761904762</v>
      </c>
      <c r="M100" s="11">
        <f t="shared" si="35"/>
        <v>0.30959752321981426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-0.28117531842458321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0.23112960354420409</v>
      </c>
      <c r="Q100" s="11">
        <f>2*'OddsRatio_working_3-way'!K100*'OddsRatio_working_3-way'!L100*'OddsRatio_working_3-way'!M100</f>
        <v>7.7430352946132014E-2</v>
      </c>
      <c r="R100" s="11">
        <f t="shared" si="36"/>
        <v>0</v>
      </c>
      <c r="S100" s="11">
        <f t="shared" si="37"/>
        <v>-0.82201241858359497</v>
      </c>
      <c r="T100" s="11">
        <f t="shared" si="38"/>
        <v>-0.27538104475162306</v>
      </c>
      <c r="U100" s="11">
        <f>'OddsRatio_working_3-way'!S100-'OddsRatio_working_3-way'!R100^2/3</f>
        <v>-0.82201241858359497</v>
      </c>
      <c r="V100" s="11">
        <f>'OddsRatio_working_3-way'!S100*'OddsRatio_working_3-way'!R100/3-2*'OddsRatio_working_3-way'!R100^3/27-'OddsRatio_working_3-way'!T100</f>
        <v>0.27538104475162306</v>
      </c>
      <c r="W100" s="11">
        <f>'OddsRatio_working_3-way'!V100^2+4*'OddsRatio_working_3-way'!U100^3/27</f>
        <v>-6.4523055981749317E-3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0.14342857578483997</v>
      </c>
      <c r="Y100" s="11">
        <f>IF('OddsRatio_working_3-way'!W100&gt;=0,IF('OddsRatio_working_3-way'!V100+SQRT('OddsRatio_working_3-way'!W100)&gt;0,0,PI()),ACOS('OddsRatio_working_3-way'!V100/(2*'OddsRatio_working_3-way'!X100)))</f>
        <v>0.28381677709259279</v>
      </c>
      <c r="Z100" s="11">
        <f>'OddsRatio_working_3-way'!X100^(1/3)*COS('OddsRatio_working_3-way'!Y100/3)</f>
        <v>0.52111327989869993</v>
      </c>
      <c r="AA100" s="11">
        <f>'OddsRatio_working_3-way'!X100^(1/3)*COS(('OddsRatio_working_3-way'!Y100+2*PI())/3)</f>
        <v>-0.30337972695639803</v>
      </c>
      <c r="AB100" s="11">
        <f>'OddsRatio_working_3-way'!X100^(1/3)*COS(('OddsRatio_working_3-way'!Y100+4*PI())/3)</f>
        <v>-0.21773355294230179</v>
      </c>
      <c r="AC100" s="11">
        <f>'OddsRatio_working_3-way'!X100^(1/3)*SIN('OddsRatio_working_3-way'!Y100/3)</f>
        <v>4.9447841622099989E-2</v>
      </c>
      <c r="AD100" s="11">
        <f>'OddsRatio_working_3-way'!X100^(1/3)*SIN(('OddsRatio_working_3-way'!Y100+2*PI())/3)</f>
        <v>0.42657341783065478</v>
      </c>
      <c r="AE100" s="11">
        <f>'OddsRatio_working_3-way'!X100^(1/3)*SIN(('OddsRatio_working_3-way'!Y100+4*PI())/3)</f>
        <v>-0.47602125945275481</v>
      </c>
      <c r="AF100" s="11">
        <f>-'OddsRatio_working_3-way'!U100/(3*'OddsRatio_working_3-way'!X100^(1/3))*COS(('OddsRatio_working_3-way'!Y100)/3)</f>
        <v>0.52111327989869982</v>
      </c>
      <c r="AG100" s="11">
        <f>-'OddsRatio_working_3-way'!U100/(3*'OddsRatio_working_3-way'!X100^(1/3))*COS(('OddsRatio_working_3-way'!Y100+2*PI())/3)</f>
        <v>-0.30337972695639792</v>
      </c>
      <c r="AH100" s="11">
        <f>-'OddsRatio_working_3-way'!U100/(3*'OddsRatio_working_3-way'!X100^(1/3))*COS(('OddsRatio_working_3-way'!Y100+4*PI())/3)</f>
        <v>-0.21773355294230173</v>
      </c>
      <c r="AI100" s="11">
        <f>'OddsRatio_working_3-way'!U100/(3*'OddsRatio_working_3-way'!X100^(1/3))*SIN(('OddsRatio_working_3-way'!Y100)/3)</f>
        <v>-4.9447841622099975E-2</v>
      </c>
      <c r="AJ100" s="11">
        <f>'OddsRatio_working_3-way'!U100/(3*'OddsRatio_working_3-way'!X100^(1/3))*SIN(('OddsRatio_working_3-way'!Y100+2*PI())/3)</f>
        <v>-0.42657341783065472</v>
      </c>
      <c r="AK100" s="11">
        <f>'OddsRatio_working_3-way'!U100/(3*'OddsRatio_working_3-way'!X100^(1/3))*SIN(('OddsRatio_working_3-way'!Y100+4*PI())/3)</f>
        <v>0.4760212594527547</v>
      </c>
      <c r="AL100" s="11">
        <f>'OddsRatio_working_3-way'!Z100+'OddsRatio_working_3-way'!AF100</f>
        <v>1.0422265597973999</v>
      </c>
      <c r="AM100" s="11">
        <f>'OddsRatio_working_3-way'!AA100+'OddsRatio_working_3-way'!AG100</f>
        <v>-0.60675945391279595</v>
      </c>
      <c r="AN100" s="11">
        <f>'OddsRatio_working_3-way'!AB100+'OddsRatio_working_3-way'!AH100</f>
        <v>-0.43546710588460352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1.0422265597973999</v>
      </c>
      <c r="AS100" s="11">
        <f>IF(('OddsRatio_working_3-way'!X100=0),IF(Q100&gt;0,-Q100^(1/3),(-Q100)^(1/3)),'OddsRatio_working_3-way'!AM100-'OddsRatio_working_3-way'!R100/3)</f>
        <v>-0.60675945391279595</v>
      </c>
      <c r="AT100" s="11">
        <f>IF(('OddsRatio_working_3-way'!X100=0),IF(Q100&gt;0,-Q100^(1/3),(-Q100)^(1/3)),'OddsRatio_working_3-way'!AN100-'OddsRatio_working_3-way'!R100/3)</f>
        <v>-0.43546710588460352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2.1</v>
      </c>
      <c r="B101" s="4">
        <f>IF('True_Odds_Calculator_3-way'!B102="","",'True_Odds_Calculator_3-way'!B102)</f>
        <v>3.17</v>
      </c>
      <c r="C101" s="4">
        <f>IF('True_Odds_Calculator_3-way'!C102="","",'True_Odds_Calculator_3-way'!C102)</f>
        <v>4.2</v>
      </c>
      <c r="D101" s="9">
        <f t="shared" si="26"/>
        <v>0.4646563421729934</v>
      </c>
      <c r="E101" s="9">
        <f t="shared" si="27"/>
        <v>0.30554553084348635</v>
      </c>
      <c r="F101" s="9">
        <f t="shared" si="28"/>
        <v>0.22979812698352017</v>
      </c>
      <c r="G101" s="9">
        <f t="shared" si="29"/>
        <v>1.047389238881441</v>
      </c>
      <c r="H101" s="9">
        <f t="shared" si="30"/>
        <v>2.1521281627695852</v>
      </c>
      <c r="I101" s="9">
        <f t="shared" si="31"/>
        <v>3.2728346483727275</v>
      </c>
      <c r="J101" s="9">
        <f t="shared" si="32"/>
        <v>4.3516455644206111</v>
      </c>
      <c r="K101" s="11">
        <f t="shared" si="33"/>
        <v>0.47619047619047616</v>
      </c>
      <c r="L101" s="11">
        <f t="shared" si="34"/>
        <v>0.31545741324921134</v>
      </c>
      <c r="M101" s="11">
        <f t="shared" si="35"/>
        <v>0.23809523809523808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-0.27319613439487256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0.2314069686760088</v>
      </c>
      <c r="Q101" s="11">
        <f>2*'OddsRatio_working_3-way'!K101*'OddsRatio_working_3-way'!L101*'OddsRatio_working_3-way'!M101</f>
        <v>7.1532293253789403E-2</v>
      </c>
      <c r="R101" s="11">
        <f t="shared" si="36"/>
        <v>0</v>
      </c>
      <c r="S101" s="11">
        <f t="shared" si="37"/>
        <v>-0.84703602848764148</v>
      </c>
      <c r="T101" s="11">
        <f t="shared" si="38"/>
        <v>-0.26183493925429402</v>
      </c>
      <c r="U101" s="11">
        <f>'OddsRatio_working_3-way'!S101-'OddsRatio_working_3-way'!R101^2/3</f>
        <v>-0.84703602848764148</v>
      </c>
      <c r="V101" s="11">
        <f>'OddsRatio_working_3-way'!S101*'OddsRatio_working_3-way'!R101/3-2*'OddsRatio_working_3-way'!R101^3/27-'OddsRatio_working_3-way'!T101</f>
        <v>0.26183493925429402</v>
      </c>
      <c r="W101" s="11">
        <f>'OddsRatio_working_3-way'!V101^2+4*'OddsRatio_working_3-way'!U101^3/27</f>
        <v>-2.1475496849739845E-2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0.15002752436139816</v>
      </c>
      <c r="Y101" s="11">
        <f>IF('OddsRatio_working_3-way'!W101&gt;=0,IF('OddsRatio_working_3-way'!V101+SQRT('OddsRatio_working_3-way'!W101)&gt;0,0,PI()),ACOS('OddsRatio_working_3-way'!V101/(2*'OddsRatio_working_3-way'!X101)))</f>
        <v>0.51024882845081199</v>
      </c>
      <c r="Z101" s="11">
        <f>'OddsRatio_working_3-way'!X101^(1/3)*COS('OddsRatio_working_3-way'!Y101/3)</f>
        <v>0.52369461944072049</v>
      </c>
      <c r="AA101" s="11">
        <f>'OddsRatio_working_3-way'!X101^(1/3)*COS(('OddsRatio_working_3-way'!Y101+2*PI())/3)</f>
        <v>-0.3397380427926554</v>
      </c>
      <c r="AB101" s="11">
        <f>'OddsRatio_working_3-way'!X101^(1/3)*COS(('OddsRatio_working_3-way'!Y101+4*PI())/3)</f>
        <v>-0.18395657664806478</v>
      </c>
      <c r="AC101" s="11">
        <f>'OddsRatio_working_3-way'!X101^(1/3)*SIN('OddsRatio_working_3-way'!Y101/3)</f>
        <v>8.9940471413333986E-2</v>
      </c>
      <c r="AD101" s="11">
        <f>'OddsRatio_working_3-way'!X101^(1/3)*SIN(('OddsRatio_working_3-way'!Y101+2*PI())/3)</f>
        <v>0.40856260855422105</v>
      </c>
      <c r="AE101" s="11">
        <f>'OddsRatio_working_3-way'!X101^(1/3)*SIN(('OddsRatio_working_3-way'!Y101+4*PI())/3)</f>
        <v>-0.498503079967555</v>
      </c>
      <c r="AF101" s="11">
        <f>-'OddsRatio_working_3-way'!U101/(3*'OddsRatio_working_3-way'!X101^(1/3))*COS(('OddsRatio_working_3-way'!Y101)/3)</f>
        <v>0.52369461944072049</v>
      </c>
      <c r="AG101" s="11">
        <f>-'OddsRatio_working_3-way'!U101/(3*'OddsRatio_working_3-way'!X101^(1/3))*COS(('OddsRatio_working_3-way'!Y101+2*PI())/3)</f>
        <v>-0.3397380427926554</v>
      </c>
      <c r="AH101" s="11">
        <f>-'OddsRatio_working_3-way'!U101/(3*'OddsRatio_working_3-way'!X101^(1/3))*COS(('OddsRatio_working_3-way'!Y101+4*PI())/3)</f>
        <v>-0.18395657664806478</v>
      </c>
      <c r="AI101" s="11">
        <f>'OddsRatio_working_3-way'!U101/(3*'OddsRatio_working_3-way'!X101^(1/3))*SIN(('OddsRatio_working_3-way'!Y101)/3)</f>
        <v>-8.9940471413333986E-2</v>
      </c>
      <c r="AJ101" s="11">
        <f>'OddsRatio_working_3-way'!U101/(3*'OddsRatio_working_3-way'!X101^(1/3))*SIN(('OddsRatio_working_3-way'!Y101+2*PI())/3)</f>
        <v>-0.40856260855422105</v>
      </c>
      <c r="AK101" s="11">
        <f>'OddsRatio_working_3-way'!U101/(3*'OddsRatio_working_3-way'!X101^(1/3))*SIN(('OddsRatio_working_3-way'!Y101+4*PI())/3)</f>
        <v>0.498503079967555</v>
      </c>
      <c r="AL101" s="11">
        <f>'OddsRatio_working_3-way'!Z101+'OddsRatio_working_3-way'!AF101</f>
        <v>1.047389238881441</v>
      </c>
      <c r="AM101" s="11">
        <f>'OddsRatio_working_3-way'!AA101+'OddsRatio_working_3-way'!AG101</f>
        <v>-0.67947608558531081</v>
      </c>
      <c r="AN101" s="11">
        <f>'OddsRatio_working_3-way'!AB101+'OddsRatio_working_3-way'!AH101</f>
        <v>-0.36791315329612956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1.047389238881441</v>
      </c>
      <c r="AS101" s="11">
        <f>IF(('OddsRatio_working_3-way'!X101=0),IF(Q101&gt;0,-Q101^(1/3),(-Q101)^(1/3)),'OddsRatio_working_3-way'!AM101-'OddsRatio_working_3-way'!R101/3)</f>
        <v>-0.67947608558531081</v>
      </c>
      <c r="AT101" s="11">
        <f>IF(('OddsRatio_working_3-way'!X101=0),IF(Q101&gt;0,-Q101^(1/3),(-Q101)^(1/3)),'OddsRatio_working_3-way'!AN101-'OddsRatio_working_3-way'!R101/3)</f>
        <v>-0.36791315329612956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2.0499999999999998</v>
      </c>
      <c r="B102" s="4">
        <f>IF('True_Odds_Calculator_3-way'!B103="","",'True_Odds_Calculator_3-way'!B103)</f>
        <v>3.36</v>
      </c>
      <c r="C102" s="4">
        <f>IF('True_Odds_Calculator_3-way'!C103="","",'True_Odds_Calculator_3-way'!C103)</f>
        <v>4.2300000000000004</v>
      </c>
      <c r="D102" s="9">
        <f t="shared" si="26"/>
        <v>0.47923571766958217</v>
      </c>
      <c r="E102" s="9">
        <f t="shared" si="27"/>
        <v>0.29049598897105522</v>
      </c>
      <c r="F102" s="9">
        <f t="shared" si="28"/>
        <v>0.2302682933593628</v>
      </c>
      <c r="G102" s="9">
        <f t="shared" si="29"/>
        <v>1.0349103059004032</v>
      </c>
      <c r="H102" s="9">
        <f t="shared" si="30"/>
        <v>2.0866558211954231</v>
      </c>
      <c r="I102" s="9">
        <f t="shared" si="31"/>
        <v>3.4423883219249514</v>
      </c>
      <c r="J102" s="9">
        <f t="shared" si="32"/>
        <v>4.3427602880583018</v>
      </c>
      <c r="K102" s="11">
        <f t="shared" si="33"/>
        <v>0.48780487804878053</v>
      </c>
      <c r="L102" s="11">
        <f t="shared" si="34"/>
        <v>0.29761904761904762</v>
      </c>
      <c r="M102" s="11">
        <f t="shared" si="35"/>
        <v>0.23640661938534277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-0.27470737473332196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0.22789488279887865</v>
      </c>
      <c r="Q102" s="11">
        <f>2*'OddsRatio_working_3-way'!K102*'OddsRatio_working_3-way'!L102*'OddsRatio_working_3-way'!M102</f>
        <v>6.8643036987614051E-2</v>
      </c>
      <c r="R102" s="11">
        <f t="shared" si="36"/>
        <v>0</v>
      </c>
      <c r="S102" s="11">
        <f t="shared" si="37"/>
        <v>-0.82959142622258486</v>
      </c>
      <c r="T102" s="11">
        <f t="shared" si="38"/>
        <v>-0.24987693560921231</v>
      </c>
      <c r="U102" s="11">
        <f>'OddsRatio_working_3-way'!S102-'OddsRatio_working_3-way'!R102^2/3</f>
        <v>-0.82959142622258486</v>
      </c>
      <c r="V102" s="11">
        <f>'OddsRatio_working_3-way'!S102*'OddsRatio_working_3-way'!R102/3-2*'OddsRatio_working_3-way'!R102^3/27-'OddsRatio_working_3-way'!T102</f>
        <v>0.24987693560921231</v>
      </c>
      <c r="W102" s="11">
        <f>'OddsRatio_working_3-way'!V102^2+4*'OddsRatio_working_3-way'!U102^3/27</f>
        <v>-2.2145667593959278E-2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0.14541677219582488</v>
      </c>
      <c r="Y102" s="11">
        <f>IF('OddsRatio_working_3-way'!W102&gt;=0,IF('OddsRatio_working_3-way'!V102+SQRT('OddsRatio_working_3-way'!W102)&gt;0,0,PI()),ACOS('OddsRatio_working_3-way'!V102/(2*'OddsRatio_working_3-way'!X102)))</f>
        <v>0.53714100475578497</v>
      </c>
      <c r="Z102" s="11">
        <f>'OddsRatio_working_3-way'!X102^(1/3)*COS('OddsRatio_working_3-way'!Y102/3)</f>
        <v>0.51745515295020161</v>
      </c>
      <c r="AA102" s="11">
        <f>'OddsRatio_working_3-way'!X102^(1/3)*COS(('OddsRatio_working_3-way'!Y102+2*PI())/3)</f>
        <v>-0.33983232399094498</v>
      </c>
      <c r="AB102" s="11">
        <f>'OddsRatio_working_3-way'!X102^(1/3)*COS(('OddsRatio_working_3-way'!Y102+4*PI())/3)</f>
        <v>-0.17762282895925646</v>
      </c>
      <c r="AC102" s="11">
        <f>'OddsRatio_working_3-way'!X102^(1/3)*SIN('OddsRatio_working_3-way'!Y102/3)</f>
        <v>9.3651695621658565E-2</v>
      </c>
      <c r="AD102" s="11">
        <f>'OddsRatio_working_3-way'!X102^(1/3)*SIN(('OddsRatio_working_3-way'!Y102+2*PI())/3)</f>
        <v>0.40130345996320749</v>
      </c>
      <c r="AE102" s="11">
        <f>'OddsRatio_working_3-way'!X102^(1/3)*SIN(('OddsRatio_working_3-way'!Y102+4*PI())/3)</f>
        <v>-0.49495515558486614</v>
      </c>
      <c r="AF102" s="11">
        <f>-'OddsRatio_working_3-way'!U102/(3*'OddsRatio_working_3-way'!X102^(1/3))*COS(('OddsRatio_working_3-way'!Y102)/3)</f>
        <v>0.51745515295020161</v>
      </c>
      <c r="AG102" s="11">
        <f>-'OddsRatio_working_3-way'!U102/(3*'OddsRatio_working_3-way'!X102^(1/3))*COS(('OddsRatio_working_3-way'!Y102+2*PI())/3)</f>
        <v>-0.33983232399094498</v>
      </c>
      <c r="AH102" s="11">
        <f>-'OddsRatio_working_3-way'!U102/(3*'OddsRatio_working_3-way'!X102^(1/3))*COS(('OddsRatio_working_3-way'!Y102+4*PI())/3)</f>
        <v>-0.17762282895925646</v>
      </c>
      <c r="AI102" s="11">
        <f>'OddsRatio_working_3-way'!U102/(3*'OddsRatio_working_3-way'!X102^(1/3))*SIN(('OddsRatio_working_3-way'!Y102)/3)</f>
        <v>-9.3651695621658565E-2</v>
      </c>
      <c r="AJ102" s="11">
        <f>'OddsRatio_working_3-way'!U102/(3*'OddsRatio_working_3-way'!X102^(1/3))*SIN(('OddsRatio_working_3-way'!Y102+2*PI())/3)</f>
        <v>-0.40130345996320749</v>
      </c>
      <c r="AK102" s="11">
        <f>'OddsRatio_working_3-way'!U102/(3*'OddsRatio_working_3-way'!X102^(1/3))*SIN(('OddsRatio_working_3-way'!Y102+4*PI())/3)</f>
        <v>0.49495515558486614</v>
      </c>
      <c r="AL102" s="11">
        <f>'OddsRatio_working_3-way'!Z102+'OddsRatio_working_3-way'!AF102</f>
        <v>1.0349103059004032</v>
      </c>
      <c r="AM102" s="11">
        <f>'OddsRatio_working_3-way'!AA102+'OddsRatio_working_3-way'!AG102</f>
        <v>-0.67966464798188997</v>
      </c>
      <c r="AN102" s="11">
        <f>'OddsRatio_working_3-way'!AB102+'OddsRatio_working_3-way'!AH102</f>
        <v>-0.35524565791851292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1.0349103059004032</v>
      </c>
      <c r="AS102" s="11">
        <f>IF(('OddsRatio_working_3-way'!X102=0),IF(Q102&gt;0,-Q102^(1/3),(-Q102)^(1/3)),'OddsRatio_working_3-way'!AM102-'OddsRatio_working_3-way'!R102/3)</f>
        <v>-0.67966464798188997</v>
      </c>
      <c r="AT102" s="11">
        <f>IF(('OddsRatio_working_3-way'!X102=0),IF(Q102&gt;0,-Q102^(1/3),(-Q102)^(1/3)),'OddsRatio_working_3-way'!AN102-'OddsRatio_working_3-way'!R102/3)</f>
        <v>-0.35524565791851292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1.56</v>
      </c>
      <c r="B103" s="4">
        <f>IF('True_Odds_Calculator_3-way'!B104="","",'True_Odds_Calculator_3-way'!B104)</f>
        <v>4.2699999999999996</v>
      </c>
      <c r="C103" s="4">
        <f>IF('True_Odds_Calculator_3-way'!C104="","",'True_Odds_Calculator_3-way'!C104)</f>
        <v>6.65</v>
      </c>
      <c r="D103" s="9">
        <f t="shared" si="26"/>
        <v>0.62993070252769801</v>
      </c>
      <c r="E103" s="9">
        <f t="shared" si="27"/>
        <v>0.22571114464167727</v>
      </c>
      <c r="F103" s="9">
        <f t="shared" si="28"/>
        <v>0.14435815283062473</v>
      </c>
      <c r="G103" s="9">
        <f t="shared" si="29"/>
        <v>1.0490646487761599</v>
      </c>
      <c r="H103" s="9">
        <f t="shared" si="30"/>
        <v>1.5874762033146497</v>
      </c>
      <c r="I103" s="9">
        <f t="shared" si="31"/>
        <v>4.430441401498042</v>
      </c>
      <c r="J103" s="9">
        <f t="shared" si="32"/>
        <v>6.9272152655853043</v>
      </c>
      <c r="K103" s="11">
        <f t="shared" si="33"/>
        <v>0.64102564102564097</v>
      </c>
      <c r="L103" s="11">
        <f t="shared" si="34"/>
        <v>0.23419203747072601</v>
      </c>
      <c r="M103" s="11">
        <f t="shared" si="35"/>
        <v>0.15037593984962405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-0.23356626117626977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0.21401007472744188</v>
      </c>
      <c r="Q103" s="11">
        <f>2*'OddsRatio_working_3-way'!K103*'OddsRatio_working_3-way'!L103*'OddsRatio_working_3-way'!M103</f>
        <v>4.5149804794818962E-2</v>
      </c>
      <c r="R103" s="11">
        <f t="shared" si="36"/>
        <v>0</v>
      </c>
      <c r="S103" s="11">
        <f t="shared" si="37"/>
        <v>-0.91627135550168748</v>
      </c>
      <c r="T103" s="11">
        <f t="shared" si="38"/>
        <v>-0.19330619314381595</v>
      </c>
      <c r="U103" s="11">
        <f>'OddsRatio_working_3-way'!S103-'OddsRatio_working_3-way'!R103^2/3</f>
        <v>-0.91627135550168748</v>
      </c>
      <c r="V103" s="11">
        <f>'OddsRatio_working_3-way'!S103*'OddsRatio_working_3-way'!R103/3-2*'OddsRatio_working_3-way'!R103^3/27-'OddsRatio_working_3-way'!T103</f>
        <v>0.19330619314381595</v>
      </c>
      <c r="W103" s="11">
        <f>'OddsRatio_working_3-way'!V103^2+4*'OddsRatio_working_3-way'!U103^3/27</f>
        <v>-7.6596944692417263E-2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0.16879294194379954</v>
      </c>
      <c r="Y103" s="11">
        <f>IF('OddsRatio_working_3-way'!W103&gt;=0,IF('OddsRatio_working_3-way'!V103+SQRT('OddsRatio_working_3-way'!W103)&gt;0,0,PI()),ACOS('OddsRatio_working_3-way'!V103/(2*'OddsRatio_working_3-way'!X103)))</f>
        <v>0.96110628320993319</v>
      </c>
      <c r="Z103" s="11">
        <f>'OddsRatio_working_3-way'!X103^(1/3)*COS('OddsRatio_working_3-way'!Y103/3)</f>
        <v>0.52453232438808006</v>
      </c>
      <c r="AA103" s="11">
        <f>'OddsRatio_working_3-way'!X103^(1/3)*COS(('OddsRatio_working_3-way'!Y103+2*PI())/3)</f>
        <v>-0.41298848761217577</v>
      </c>
      <c r="AB103" s="11">
        <f>'OddsRatio_working_3-way'!X103^(1/3)*COS(('OddsRatio_working_3-way'!Y103+4*PI())/3)</f>
        <v>-0.1115438367759044</v>
      </c>
      <c r="AC103" s="11">
        <f>'OddsRatio_working_3-way'!X103^(1/3)*SIN('OddsRatio_working_3-way'!Y103/3)</f>
        <v>0.17403915030609413</v>
      </c>
      <c r="AD103" s="11">
        <f>'OddsRatio_working_3-way'!X103^(1/3)*SIN(('OddsRatio_working_3-way'!Y103+2*PI())/3)</f>
        <v>0.36723874287313013</v>
      </c>
      <c r="AE103" s="11">
        <f>'OddsRatio_working_3-way'!X103^(1/3)*SIN(('OddsRatio_working_3-way'!Y103+4*PI())/3)</f>
        <v>-0.54127789317922415</v>
      </c>
      <c r="AF103" s="11">
        <f>-'OddsRatio_working_3-way'!U103/(3*'OddsRatio_working_3-way'!X103^(1/3))*COS(('OddsRatio_working_3-way'!Y103)/3)</f>
        <v>0.52453232438807995</v>
      </c>
      <c r="AG103" s="11">
        <f>-'OddsRatio_working_3-way'!U103/(3*'OddsRatio_working_3-way'!X103^(1/3))*COS(('OddsRatio_working_3-way'!Y103+2*PI())/3)</f>
        <v>-0.41298848761217566</v>
      </c>
      <c r="AH103" s="11">
        <f>-'OddsRatio_working_3-way'!U103/(3*'OddsRatio_working_3-way'!X103^(1/3))*COS(('OddsRatio_working_3-way'!Y103+4*PI())/3)</f>
        <v>-0.11154383677590439</v>
      </c>
      <c r="AI103" s="11">
        <f>'OddsRatio_working_3-way'!U103/(3*'OddsRatio_working_3-way'!X103^(1/3))*SIN(('OddsRatio_working_3-way'!Y103)/3)</f>
        <v>-0.1740391503060941</v>
      </c>
      <c r="AJ103" s="11">
        <f>'OddsRatio_working_3-way'!U103/(3*'OddsRatio_working_3-way'!X103^(1/3))*SIN(('OddsRatio_working_3-way'!Y103+2*PI())/3)</f>
        <v>-0.36723874287313002</v>
      </c>
      <c r="AK103" s="11">
        <f>'OddsRatio_working_3-way'!U103/(3*'OddsRatio_working_3-way'!X103^(1/3))*SIN(('OddsRatio_working_3-way'!Y103+4*PI())/3)</f>
        <v>0.54127789317922415</v>
      </c>
      <c r="AL103" s="11">
        <f>'OddsRatio_working_3-way'!Z103+'OddsRatio_working_3-way'!AF103</f>
        <v>1.0490646487761599</v>
      </c>
      <c r="AM103" s="11">
        <f>'OddsRatio_working_3-way'!AA103+'OddsRatio_working_3-way'!AG103</f>
        <v>-0.82597697522435143</v>
      </c>
      <c r="AN103" s="11">
        <f>'OddsRatio_working_3-way'!AB103+'OddsRatio_working_3-way'!AH103</f>
        <v>-0.22308767355180881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1.0490646487761599</v>
      </c>
      <c r="AS103" s="11">
        <f>IF(('OddsRatio_working_3-way'!X103=0),IF(Q103&gt;0,-Q103^(1/3),(-Q103)^(1/3)),'OddsRatio_working_3-way'!AM103-'OddsRatio_working_3-way'!R103/3)</f>
        <v>-0.82597697522435143</v>
      </c>
      <c r="AT103" s="11">
        <f>IF(('OddsRatio_working_3-way'!X103=0),IF(Q103&gt;0,-Q103^(1/3),(-Q103)^(1/3)),'OddsRatio_working_3-way'!AN103-'OddsRatio_working_3-way'!R103/3)</f>
        <v>-0.22308767355180881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1.75</v>
      </c>
      <c r="B104" s="4">
        <f>IF('True_Odds_Calculator_3-way'!B105="","",'True_Odds_Calculator_3-way'!B105)</f>
        <v>3.75</v>
      </c>
      <c r="C104" s="4">
        <f>IF('True_Odds_Calculator_3-way'!C105="","",'True_Odds_Calculator_3-way'!C105)</f>
        <v>5.38</v>
      </c>
      <c r="D104" s="9">
        <f t="shared" si="26"/>
        <v>0.56142920513825867</v>
      </c>
      <c r="E104" s="9">
        <f t="shared" si="27"/>
        <v>0.25878012492155111</v>
      </c>
      <c r="F104" s="9">
        <f t="shared" si="28"/>
        <v>0.17979066994019044</v>
      </c>
      <c r="G104" s="9">
        <f t="shared" si="29"/>
        <v>1.0415579639674259</v>
      </c>
      <c r="H104" s="9">
        <f t="shared" si="30"/>
        <v>1.7811684729755697</v>
      </c>
      <c r="I104" s="9">
        <f t="shared" si="31"/>
        <v>3.8642844009104209</v>
      </c>
      <c r="J104" s="9">
        <f t="shared" si="32"/>
        <v>5.562023882177324</v>
      </c>
      <c r="K104" s="11">
        <f t="shared" si="33"/>
        <v>0.5714285714285714</v>
      </c>
      <c r="L104" s="11">
        <f t="shared" si="34"/>
        <v>0.26666666666666666</v>
      </c>
      <c r="M104" s="11">
        <f t="shared" si="35"/>
        <v>0.18587360594795541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-0.25586829527349986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0.22318994512303059</v>
      </c>
      <c r="Q104" s="11">
        <f>2*'OddsRatio_working_3-way'!K104*'OddsRatio_working_3-way'!L104*'OddsRatio_working_3-way'!M104</f>
        <v>5.6647194193662598E-2</v>
      </c>
      <c r="R104" s="11">
        <f t="shared" si="36"/>
        <v>0</v>
      </c>
      <c r="S104" s="11">
        <f t="shared" si="37"/>
        <v>-0.87228448872284436</v>
      </c>
      <c r="T104" s="11">
        <f t="shared" si="38"/>
        <v>-0.22139200221391991</v>
      </c>
      <c r="U104" s="11">
        <f>'OddsRatio_working_3-way'!S104-'OddsRatio_working_3-way'!R104^2/3</f>
        <v>-0.87228448872284436</v>
      </c>
      <c r="V104" s="11">
        <f>'OddsRatio_working_3-way'!S104*'OddsRatio_working_3-way'!R104/3-2*'OddsRatio_working_3-way'!R104^3/27-'OddsRatio_working_3-way'!T104</f>
        <v>0.22139200221391991</v>
      </c>
      <c r="W104" s="11">
        <f>'OddsRatio_working_3-way'!V104^2+4*'OddsRatio_working_3-way'!U104^3/27</f>
        <v>-4.9312103098678617E-2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0.15678530044535979</v>
      </c>
      <c r="Y104" s="11">
        <f>IF('OddsRatio_working_3-way'!W104&gt;=0,IF('OddsRatio_working_3-way'!V104+SQRT('OddsRatio_working_3-way'!W104)&gt;0,0,PI()),ACOS('OddsRatio_working_3-way'!V104/(2*'OddsRatio_working_3-way'!X104)))</f>
        <v>0.78691192033641355</v>
      </c>
      <c r="Z104" s="11">
        <f>'OddsRatio_working_3-way'!X104^(1/3)*COS('OddsRatio_working_3-way'!Y104/3)</f>
        <v>0.52077898198371297</v>
      </c>
      <c r="AA104" s="11">
        <f>'OddsRatio_working_3-way'!X104^(1/3)*COS(('OddsRatio_working_3-way'!Y104+2*PI())/3)</f>
        <v>-0.38148061834525387</v>
      </c>
      <c r="AB104" s="11">
        <f>'OddsRatio_working_3-way'!X104^(1/3)*COS(('OddsRatio_working_3-way'!Y104+4*PI())/3)</f>
        <v>-0.13929836363845929</v>
      </c>
      <c r="AC104" s="11">
        <f>'OddsRatio_working_3-way'!X104^(1/3)*SIN('OddsRatio_working_3-way'!Y104/3)</f>
        <v>0.13982398994791861</v>
      </c>
      <c r="AD104" s="11">
        <f>'OddsRatio_working_3-way'!X104^(1/3)*SIN(('OddsRatio_working_3-way'!Y104+2*PI())/3)</f>
        <v>0.38109583318093476</v>
      </c>
      <c r="AE104" s="11">
        <f>'OddsRatio_working_3-way'!X104^(1/3)*SIN(('OddsRatio_working_3-way'!Y104+4*PI())/3)</f>
        <v>-0.5209198231288531</v>
      </c>
      <c r="AF104" s="11">
        <f>-'OddsRatio_working_3-way'!U104/(3*'OddsRatio_working_3-way'!X104^(1/3))*COS(('OddsRatio_working_3-way'!Y104)/3)</f>
        <v>0.52077898198371297</v>
      </c>
      <c r="AG104" s="11">
        <f>-'OddsRatio_working_3-way'!U104/(3*'OddsRatio_working_3-way'!X104^(1/3))*COS(('OddsRatio_working_3-way'!Y104+2*PI())/3)</f>
        <v>-0.38148061834525387</v>
      </c>
      <c r="AH104" s="11">
        <f>-'OddsRatio_working_3-way'!U104/(3*'OddsRatio_working_3-way'!X104^(1/3))*COS(('OddsRatio_working_3-way'!Y104+4*PI())/3)</f>
        <v>-0.13929836363845929</v>
      </c>
      <c r="AI104" s="11">
        <f>'OddsRatio_working_3-way'!U104/(3*'OddsRatio_working_3-way'!X104^(1/3))*SIN(('OddsRatio_working_3-way'!Y104)/3)</f>
        <v>-0.13982398994791861</v>
      </c>
      <c r="AJ104" s="11">
        <f>'OddsRatio_working_3-way'!U104/(3*'OddsRatio_working_3-way'!X104^(1/3))*SIN(('OddsRatio_working_3-way'!Y104+2*PI())/3)</f>
        <v>-0.38109583318093476</v>
      </c>
      <c r="AK104" s="11">
        <f>'OddsRatio_working_3-way'!U104/(3*'OddsRatio_working_3-way'!X104^(1/3))*SIN(('OddsRatio_working_3-way'!Y104+4*PI())/3)</f>
        <v>0.5209198231288531</v>
      </c>
      <c r="AL104" s="11">
        <f>'OddsRatio_working_3-way'!Z104+'OddsRatio_working_3-way'!AF104</f>
        <v>1.0415579639674259</v>
      </c>
      <c r="AM104" s="11">
        <f>'OddsRatio_working_3-way'!AA104+'OddsRatio_working_3-way'!AG104</f>
        <v>-0.76296123669050775</v>
      </c>
      <c r="AN104" s="11">
        <f>'OddsRatio_working_3-way'!AB104+'OddsRatio_working_3-way'!AH104</f>
        <v>-0.27859672727691859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1.0415579639674259</v>
      </c>
      <c r="AS104" s="11">
        <f>IF(('OddsRatio_working_3-way'!X104=0),IF(Q104&gt;0,-Q104^(1/3),(-Q104)^(1/3)),'OddsRatio_working_3-way'!AM104-'OddsRatio_working_3-way'!R104/3)</f>
        <v>-0.76296123669050775</v>
      </c>
      <c r="AT104" s="11">
        <f>IF(('OddsRatio_working_3-way'!X104=0),IF(Q104&gt;0,-Q104^(1/3),(-Q104)^(1/3)),'OddsRatio_working_3-way'!AN104-'OddsRatio_working_3-way'!R104/3)</f>
        <v>-0.27859672727691859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1.94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4.55</v>
      </c>
      <c r="D105" s="9">
        <f t="shared" si="26"/>
        <v>0.50606756804205988</v>
      </c>
      <c r="E105" s="9">
        <f t="shared" si="27"/>
        <v>0.28053243572518494</v>
      </c>
      <c r="F105" s="9">
        <f t="shared" si="28"/>
        <v>0.21339999623275502</v>
      </c>
      <c r="G105" s="9">
        <f t="shared" si="29"/>
        <v>1.038319914533897</v>
      </c>
      <c r="H105" s="9">
        <f t="shared" si="30"/>
        <v>1.9760207196618631</v>
      </c>
      <c r="I105" s="9">
        <f t="shared" si="31"/>
        <v>3.5646501888987254</v>
      </c>
      <c r="J105" s="9">
        <f t="shared" si="32"/>
        <v>4.6860356965953347</v>
      </c>
      <c r="K105" s="11">
        <f t="shared" si="33"/>
        <v>0.51546391752577325</v>
      </c>
      <c r="L105" s="11">
        <f t="shared" si="34"/>
        <v>0.28818443804034583</v>
      </c>
      <c r="M105" s="11">
        <f t="shared" si="35"/>
        <v>0.21978021978021978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-0.26909805486114924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0.22723050739331674</v>
      </c>
      <c r="Q105" s="11">
        <f>2*'OddsRatio_working_3-way'!K105*'OddsRatio_working_3-way'!L105*'OddsRatio_working_3-way'!M105</f>
        <v>6.5296122814171478E-2</v>
      </c>
      <c r="R105" s="11">
        <f t="shared" si="36"/>
        <v>0</v>
      </c>
      <c r="S105" s="11">
        <f t="shared" si="37"/>
        <v>-0.84441527275462636</v>
      </c>
      <c r="T105" s="11">
        <f t="shared" si="38"/>
        <v>-0.24264806688351331</v>
      </c>
      <c r="U105" s="11">
        <f>'OddsRatio_working_3-way'!S105-'OddsRatio_working_3-way'!R105^2/3</f>
        <v>-0.84441527275462636</v>
      </c>
      <c r="V105" s="11">
        <f>'OddsRatio_working_3-way'!S105*'OddsRatio_working_3-way'!R105/3-2*'OddsRatio_working_3-way'!R105^3/27-'OddsRatio_working_3-way'!T105</f>
        <v>0.24264806688351331</v>
      </c>
      <c r="W105" s="11">
        <f>'OddsRatio_working_3-way'!V105^2+4*'OddsRatio_working_3-way'!U105^3/27</f>
        <v>-3.0321835921772781E-2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0.14933177850350435</v>
      </c>
      <c r="Y105" s="11">
        <f>IF('OddsRatio_working_3-way'!W105&gt;=0,IF('OddsRatio_working_3-way'!V105+SQRT('OddsRatio_working_3-way'!W105)&gt;0,0,PI()),ACOS('OddsRatio_working_3-way'!V105/(2*'OddsRatio_working_3-way'!X105)))</f>
        <v>0.62246079927151077</v>
      </c>
      <c r="Z105" s="11">
        <f>'OddsRatio_working_3-way'!X105^(1/3)*COS('OddsRatio_working_3-way'!Y105/3)</f>
        <v>0.51915995726694852</v>
      </c>
      <c r="AA105" s="11">
        <f>'OddsRatio_working_3-way'!X105^(1/3)*COS(('OddsRatio_working_3-way'!Y105+2*PI())/3)</f>
        <v>-0.35422944913696808</v>
      </c>
      <c r="AB105" s="11">
        <f>'OddsRatio_working_3-way'!X105^(1/3)*COS(('OddsRatio_working_3-way'!Y105+4*PI())/3)</f>
        <v>-0.16493050812998053</v>
      </c>
      <c r="AC105" s="11">
        <f>'OddsRatio_working_3-way'!X105^(1/3)*SIN('OddsRatio_working_3-way'!Y105/3)</f>
        <v>0.10929179454769544</v>
      </c>
      <c r="AD105" s="11">
        <f>'OddsRatio_working_3-way'!X105^(1/3)*SIN(('OddsRatio_working_3-way'!Y105+2*PI())/3)</f>
        <v>0.39495981434697325</v>
      </c>
      <c r="AE105" s="11">
        <f>'OddsRatio_working_3-way'!X105^(1/3)*SIN(('OddsRatio_working_3-way'!Y105+4*PI())/3)</f>
        <v>-0.50425160889466869</v>
      </c>
      <c r="AF105" s="11">
        <f>-'OddsRatio_working_3-way'!U105/(3*'OddsRatio_working_3-way'!X105^(1/3))*COS(('OddsRatio_working_3-way'!Y105)/3)</f>
        <v>0.51915995726694852</v>
      </c>
      <c r="AG105" s="11">
        <f>-'OddsRatio_working_3-way'!U105/(3*'OddsRatio_working_3-way'!X105^(1/3))*COS(('OddsRatio_working_3-way'!Y105+2*PI())/3)</f>
        <v>-0.35422944913696808</v>
      </c>
      <c r="AH105" s="11">
        <f>-'OddsRatio_working_3-way'!U105/(3*'OddsRatio_working_3-way'!X105^(1/3))*COS(('OddsRatio_working_3-way'!Y105+4*PI())/3)</f>
        <v>-0.16493050812998053</v>
      </c>
      <c r="AI105" s="11">
        <f>'OddsRatio_working_3-way'!U105/(3*'OddsRatio_working_3-way'!X105^(1/3))*SIN(('OddsRatio_working_3-way'!Y105)/3)</f>
        <v>-0.10929179454769544</v>
      </c>
      <c r="AJ105" s="11">
        <f>'OddsRatio_working_3-way'!U105/(3*'OddsRatio_working_3-way'!X105^(1/3))*SIN(('OddsRatio_working_3-way'!Y105+2*PI())/3)</f>
        <v>-0.39495981434697325</v>
      </c>
      <c r="AK105" s="11">
        <f>'OddsRatio_working_3-way'!U105/(3*'OddsRatio_working_3-way'!X105^(1/3))*SIN(('OddsRatio_working_3-way'!Y105+4*PI())/3)</f>
        <v>0.50425160889466869</v>
      </c>
      <c r="AL105" s="11">
        <f>'OddsRatio_working_3-way'!Z105+'OddsRatio_working_3-way'!AF105</f>
        <v>1.038319914533897</v>
      </c>
      <c r="AM105" s="11">
        <f>'OddsRatio_working_3-way'!AA105+'OddsRatio_working_3-way'!AG105</f>
        <v>-0.70845889827393616</v>
      </c>
      <c r="AN105" s="11">
        <f>'OddsRatio_working_3-way'!AB105+'OddsRatio_working_3-way'!AH105</f>
        <v>-0.32986101625996106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1.038319914533897</v>
      </c>
      <c r="AS105" s="11">
        <f>IF(('OddsRatio_working_3-way'!X105=0),IF(Q105&gt;0,-Q105^(1/3),(-Q105)^(1/3)),'OddsRatio_working_3-way'!AM105-'OddsRatio_working_3-way'!R105/3)</f>
        <v>-0.70845889827393616</v>
      </c>
      <c r="AT105" s="11">
        <f>IF(('OddsRatio_working_3-way'!X105=0),IF(Q105&gt;0,-Q105^(1/3),(-Q105)^(1/3)),'OddsRatio_working_3-way'!AN105-'OddsRatio_working_3-way'!R105/3)</f>
        <v>-0.32986101625996106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3.17</v>
      </c>
      <c r="B106" s="4">
        <f>IF('True_Odds_Calculator_3-way'!B107="","",'True_Odds_Calculator_3-way'!B107)</f>
        <v>3.83</v>
      </c>
      <c r="C106" s="4">
        <f>IF('True_Odds_Calculator_3-way'!C107="","",'True_Odds_Calculator_3-way'!C107)</f>
        <v>2.2400000000000002</v>
      </c>
      <c r="D106" s="9">
        <f t="shared" si="26"/>
        <v>0.30790081522688989</v>
      </c>
      <c r="E106" s="9">
        <f t="shared" si="27"/>
        <v>0.25435833215944786</v>
      </c>
      <c r="F106" s="9">
        <f t="shared" si="28"/>
        <v>0.43774085261366208</v>
      </c>
      <c r="G106" s="9">
        <f t="shared" si="29"/>
        <v>1.0358521339096805</v>
      </c>
      <c r="H106" s="9">
        <f t="shared" si="30"/>
        <v>3.2477991305840073</v>
      </c>
      <c r="I106" s="9">
        <f t="shared" si="31"/>
        <v>3.9314615389643963</v>
      </c>
      <c r="J106" s="9">
        <f t="shared" si="32"/>
        <v>2.2844566460480036</v>
      </c>
      <c r="K106" s="11">
        <f t="shared" si="33"/>
        <v>0.31545741324921134</v>
      </c>
      <c r="L106" s="11">
        <f t="shared" si="34"/>
        <v>0.2610966057441253</v>
      </c>
      <c r="M106" s="11">
        <f t="shared" si="35"/>
        <v>0.4464285714285714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-0.28000242976336565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0.22944496674224624</v>
      </c>
      <c r="Q106" s="11">
        <f>2*'OddsRatio_working_3-way'!K106*'OddsRatio_working_3-way'!L106*'OddsRatio_working_3-way'!M106</f>
        <v>7.3540053443027623E-2</v>
      </c>
      <c r="R106" s="11">
        <f t="shared" si="36"/>
        <v>0</v>
      </c>
      <c r="S106" s="11">
        <f t="shared" si="37"/>
        <v>-0.81943919892464401</v>
      </c>
      <c r="T106" s="11">
        <f t="shared" si="38"/>
        <v>-0.26264076888610377</v>
      </c>
      <c r="U106" s="11">
        <f>'OddsRatio_working_3-way'!S106-'OddsRatio_working_3-way'!R106^2/3</f>
        <v>-0.81943919892464401</v>
      </c>
      <c r="V106" s="11">
        <f>'OddsRatio_working_3-way'!S106*'OddsRatio_working_3-way'!R106/3-2*'OddsRatio_working_3-way'!R106^3/27-'OddsRatio_working_3-way'!T106</f>
        <v>0.26264076888610377</v>
      </c>
      <c r="W106" s="11">
        <f>'OddsRatio_working_3-way'!V106^2+4*'OddsRatio_working_3-way'!U106^3/27</f>
        <v>-1.2536496972119573E-2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0.14275562200243055</v>
      </c>
      <c r="Y106" s="11">
        <f>IF('OddsRatio_working_3-way'!W106&gt;=0,IF('OddsRatio_working_3-way'!V106+SQRT('OddsRatio_working_3-way'!W106)&gt;0,0,PI()),ACOS('OddsRatio_working_3-way'!V106/(2*'OddsRatio_working_3-way'!X106)))</f>
        <v>0.40298007032106509</v>
      </c>
      <c r="Z106" s="11">
        <f>'OddsRatio_working_3-way'!X106^(1/3)*COS('OddsRatio_working_3-way'!Y106/3)</f>
        <v>0.51792606695484034</v>
      </c>
      <c r="AA106" s="11">
        <f>'OddsRatio_working_3-way'!X106^(1/3)*COS(('OddsRatio_working_3-way'!Y106+2*PI())/3)</f>
        <v>-0.31957855630514759</v>
      </c>
      <c r="AB106" s="11">
        <f>'OddsRatio_working_3-way'!X106^(1/3)*COS(('OddsRatio_working_3-way'!Y106+4*PI())/3)</f>
        <v>-0.1983475106496928</v>
      </c>
      <c r="AC106" s="11">
        <f>'OddsRatio_working_3-way'!X106^(1/3)*SIN('OddsRatio_working_3-way'!Y106/3)</f>
        <v>6.9992776843316715E-2</v>
      </c>
      <c r="AD106" s="11">
        <f>'OddsRatio_working_3-way'!X106^(1/3)*SIN(('OddsRatio_working_3-way'!Y106+2*PI())/3)</f>
        <v>0.41354074284339337</v>
      </c>
      <c r="AE106" s="11">
        <f>'OddsRatio_working_3-way'!X106^(1/3)*SIN(('OddsRatio_working_3-way'!Y106+4*PI())/3)</f>
        <v>-0.4835335196867101</v>
      </c>
      <c r="AF106" s="11">
        <f>-'OddsRatio_working_3-way'!U106/(3*'OddsRatio_working_3-way'!X106^(1/3))*COS(('OddsRatio_working_3-way'!Y106)/3)</f>
        <v>0.51792606695484023</v>
      </c>
      <c r="AG106" s="11">
        <f>-'OddsRatio_working_3-way'!U106/(3*'OddsRatio_working_3-way'!X106^(1/3))*COS(('OddsRatio_working_3-way'!Y106+2*PI())/3)</f>
        <v>-0.31957855630514753</v>
      </c>
      <c r="AH106" s="11">
        <f>-'OddsRatio_working_3-way'!U106/(3*'OddsRatio_working_3-way'!X106^(1/3))*COS(('OddsRatio_working_3-way'!Y106+4*PI())/3)</f>
        <v>-0.19834751064969275</v>
      </c>
      <c r="AI106" s="11">
        <f>'OddsRatio_working_3-way'!U106/(3*'OddsRatio_working_3-way'!X106^(1/3))*SIN(('OddsRatio_working_3-way'!Y106)/3)</f>
        <v>-6.9992776843316701E-2</v>
      </c>
      <c r="AJ106" s="11">
        <f>'OddsRatio_working_3-way'!U106/(3*'OddsRatio_working_3-way'!X106^(1/3))*SIN(('OddsRatio_working_3-way'!Y106+2*PI())/3)</f>
        <v>-0.41354074284339332</v>
      </c>
      <c r="AK106" s="11">
        <f>'OddsRatio_working_3-way'!U106/(3*'OddsRatio_working_3-way'!X106^(1/3))*SIN(('OddsRatio_working_3-way'!Y106+4*PI())/3)</f>
        <v>0.48353351968670999</v>
      </c>
      <c r="AL106" s="11">
        <f>'OddsRatio_working_3-way'!Z106+'OddsRatio_working_3-way'!AF106</f>
        <v>1.0358521339096805</v>
      </c>
      <c r="AM106" s="11">
        <f>'OddsRatio_working_3-way'!AA106+'OddsRatio_working_3-way'!AG106</f>
        <v>-0.63915711261029506</v>
      </c>
      <c r="AN106" s="11">
        <f>'OddsRatio_working_3-way'!AB106+'OddsRatio_working_3-way'!AH106</f>
        <v>-0.39669502129938555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1.0358521339096805</v>
      </c>
      <c r="AS106" s="11">
        <f>IF(('OddsRatio_working_3-way'!X106=0),IF(Q106&gt;0,-Q106^(1/3),(-Q106)^(1/3)),'OddsRatio_working_3-way'!AM106-'OddsRatio_working_3-way'!R106/3)</f>
        <v>-0.63915711261029506</v>
      </c>
      <c r="AT106" s="11">
        <f>IF(('OddsRatio_working_3-way'!X106=0),IF(Q106&gt;0,-Q106^(1/3),(-Q106)^(1/3)),'OddsRatio_working_3-way'!AN106-'OddsRatio_working_3-way'!R106/3)</f>
        <v>-0.39669502129938555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2.63</v>
      </c>
      <c r="B107" s="4">
        <f>IF('True_Odds_Calculator_3-way'!B108="","",'True_Odds_Calculator_3-way'!B108)</f>
        <v>3.29</v>
      </c>
      <c r="C107" s="4">
        <f>IF('True_Odds_Calculator_3-way'!C108="","",'True_Odds_Calculator_3-way'!C108)</f>
        <v>2.83</v>
      </c>
      <c r="D107" s="9">
        <f t="shared" si="26"/>
        <v>0.36711339862284237</v>
      </c>
      <c r="E107" s="9">
        <f t="shared" si="27"/>
        <v>0.2922270512120646</v>
      </c>
      <c r="F107" s="9">
        <f t="shared" si="28"/>
        <v>0.34065955016509303</v>
      </c>
      <c r="G107" s="9">
        <f t="shared" si="29"/>
        <v>1.0576404730295355</v>
      </c>
      <c r="H107" s="9">
        <f t="shared" si="30"/>
        <v>2.7239539710381426</v>
      </c>
      <c r="I107" s="9">
        <f t="shared" si="31"/>
        <v>3.4219966832376363</v>
      </c>
      <c r="J107" s="9">
        <f t="shared" si="32"/>
        <v>2.9354820656440497</v>
      </c>
      <c r="K107" s="11">
        <f t="shared" si="33"/>
        <v>0.38022813688212931</v>
      </c>
      <c r="L107" s="11">
        <f t="shared" si="34"/>
        <v>0.303951367781155</v>
      </c>
      <c r="M107" s="11">
        <f t="shared" si="35"/>
        <v>0.35335689045936397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-0.27895624891448123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0.23481712299528967</v>
      </c>
      <c r="Q107" s="11">
        <f>2*'OddsRatio_working_3-way'!K107*'OddsRatio_working_3-way'!L107*'OddsRatio_working_3-way'!M107</f>
        <v>8.167552104183988E-2</v>
      </c>
      <c r="R107" s="11">
        <f t="shared" si="36"/>
        <v>0</v>
      </c>
      <c r="S107" s="11">
        <f t="shared" si="37"/>
        <v>-0.84177043500207394</v>
      </c>
      <c r="T107" s="11">
        <f t="shared" si="38"/>
        <v>-0.29278971652246044</v>
      </c>
      <c r="U107" s="11">
        <f>'OddsRatio_working_3-way'!S107-'OddsRatio_working_3-way'!R107^2/3</f>
        <v>-0.84177043500207394</v>
      </c>
      <c r="V107" s="11">
        <f>'OddsRatio_working_3-way'!S107*'OddsRatio_working_3-way'!R107/3-2*'OddsRatio_working_3-way'!R107^3/27-'OddsRatio_working_3-way'!T107</f>
        <v>0.29278971652246044</v>
      </c>
      <c r="W107" s="11">
        <f>'OddsRatio_working_3-way'!V107^2+4*'OddsRatio_working_3-way'!U107^3/27</f>
        <v>-2.6385613284388848E-3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0.14863073321973289</v>
      </c>
      <c r="Y107" s="11">
        <f>IF('OddsRatio_working_3-way'!W107&gt;=0,IF('OddsRatio_working_3-way'!V107+SQRT('OddsRatio_working_3-way'!W107)&gt;0,0,PI()),ACOS('OddsRatio_working_3-way'!V107/(2*'OddsRatio_working_3-way'!X107)))</f>
        <v>0.17367223021000444</v>
      </c>
      <c r="Z107" s="11">
        <f>'OddsRatio_working_3-way'!X107^(1/3)*COS('OddsRatio_working_3-way'!Y107/3)</f>
        <v>0.52882023651476773</v>
      </c>
      <c r="AA107" s="11">
        <f>'OddsRatio_working_3-way'!X107^(1/3)*COS(('OddsRatio_working_3-way'!Y107+2*PI())/3)</f>
        <v>-0.29095210084850398</v>
      </c>
      <c r="AB107" s="11">
        <f>'OddsRatio_working_3-way'!X107^(1/3)*COS(('OddsRatio_working_3-way'!Y107+4*PI())/3)</f>
        <v>-0.23786813566626391</v>
      </c>
      <c r="AC107" s="11">
        <f>'OddsRatio_working_3-way'!X107^(1/3)*SIN('OddsRatio_working_3-way'!Y107/3)</f>
        <v>3.0648041587619173E-2</v>
      </c>
      <c r="AD107" s="11">
        <f>'OddsRatio_working_3-way'!X107^(1/3)*SIN(('OddsRatio_working_3-way'!Y107+2*PI())/3)</f>
        <v>0.44264773806327457</v>
      </c>
      <c r="AE107" s="11">
        <f>'OddsRatio_working_3-way'!X107^(1/3)*SIN(('OddsRatio_working_3-way'!Y107+4*PI())/3)</f>
        <v>-0.47329577965089359</v>
      </c>
      <c r="AF107" s="11">
        <f>-'OddsRatio_working_3-way'!U107/(3*'OddsRatio_working_3-way'!X107^(1/3))*COS(('OddsRatio_working_3-way'!Y107)/3)</f>
        <v>0.52882023651476773</v>
      </c>
      <c r="AG107" s="11">
        <f>-'OddsRatio_working_3-way'!U107/(3*'OddsRatio_working_3-way'!X107^(1/3))*COS(('OddsRatio_working_3-way'!Y107+2*PI())/3)</f>
        <v>-0.29095210084850398</v>
      </c>
      <c r="AH107" s="11">
        <f>-'OddsRatio_working_3-way'!U107/(3*'OddsRatio_working_3-way'!X107^(1/3))*COS(('OddsRatio_working_3-way'!Y107+4*PI())/3)</f>
        <v>-0.23786813566626391</v>
      </c>
      <c r="AI107" s="11">
        <f>'OddsRatio_working_3-way'!U107/(3*'OddsRatio_working_3-way'!X107^(1/3))*SIN(('OddsRatio_working_3-way'!Y107)/3)</f>
        <v>-3.0648041587619173E-2</v>
      </c>
      <c r="AJ107" s="11">
        <f>'OddsRatio_working_3-way'!U107/(3*'OddsRatio_working_3-way'!X107^(1/3))*SIN(('OddsRatio_working_3-way'!Y107+2*PI())/3)</f>
        <v>-0.44264773806327457</v>
      </c>
      <c r="AK107" s="11">
        <f>'OddsRatio_working_3-way'!U107/(3*'OddsRatio_working_3-way'!X107^(1/3))*SIN(('OddsRatio_working_3-way'!Y107+4*PI())/3)</f>
        <v>0.47329577965089359</v>
      </c>
      <c r="AL107" s="11">
        <f>'OddsRatio_working_3-way'!Z107+'OddsRatio_working_3-way'!AF107</f>
        <v>1.0576404730295355</v>
      </c>
      <c r="AM107" s="11">
        <f>'OddsRatio_working_3-way'!AA107+'OddsRatio_working_3-way'!AG107</f>
        <v>-0.58190420169700796</v>
      </c>
      <c r="AN107" s="11">
        <f>'OddsRatio_working_3-way'!AB107+'OddsRatio_working_3-way'!AH107</f>
        <v>-0.47573627133252783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1.0576404730295355</v>
      </c>
      <c r="AS107" s="11">
        <f>IF(('OddsRatio_working_3-way'!X107=0),IF(Q107&gt;0,-Q107^(1/3),(-Q107)^(1/3)),'OddsRatio_working_3-way'!AM107-'OddsRatio_working_3-way'!R107/3)</f>
        <v>-0.58190420169700796</v>
      </c>
      <c r="AT107" s="11">
        <f>IF(('OddsRatio_working_3-way'!X107=0),IF(Q107&gt;0,-Q107^(1/3),(-Q107)^(1/3)),'OddsRatio_working_3-way'!AN107-'OddsRatio_working_3-way'!R107/3)</f>
        <v>-0.47573627133252783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2.41</v>
      </c>
      <c r="B108" s="4">
        <f>IF('True_Odds_Calculator_3-way'!B109="","",'True_Odds_Calculator_3-way'!B109)</f>
        <v>3.07</v>
      </c>
      <c r="C108" s="4">
        <f>IF('True_Odds_Calculator_3-way'!C109="","",'True_Odds_Calculator_3-way'!C109)</f>
        <v>3.36</v>
      </c>
      <c r="D108" s="9">
        <f t="shared" si="26"/>
        <v>0.40104180944427559</v>
      </c>
      <c r="E108" s="9">
        <f t="shared" si="27"/>
        <v>0.3132249850552899</v>
      </c>
      <c r="F108" s="9">
        <f t="shared" si="28"/>
        <v>0.28573320550043452</v>
      </c>
      <c r="G108" s="9">
        <f t="shared" si="29"/>
        <v>1.0592238338839506</v>
      </c>
      <c r="H108" s="9">
        <f t="shared" si="30"/>
        <v>2.4935056057763703</v>
      </c>
      <c r="I108" s="9">
        <f t="shared" si="31"/>
        <v>3.1925933361397778</v>
      </c>
      <c r="J108" s="9">
        <f t="shared" si="32"/>
        <v>3.4997682479661232</v>
      </c>
      <c r="K108" s="11">
        <f t="shared" si="33"/>
        <v>0.41493775933609955</v>
      </c>
      <c r="L108" s="11">
        <f t="shared" si="34"/>
        <v>0.32573289902280134</v>
      </c>
      <c r="M108" s="11">
        <f t="shared" si="35"/>
        <v>0.29761904761904762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-0.27708101230138882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0.23491900443256764</v>
      </c>
      <c r="Q108" s="11">
        <f>2*'OddsRatio_working_3-way'!K108*'OddsRatio_working_3-way'!L108*'OddsRatio_working_3-way'!M108</f>
        <v>8.0451713846769746E-2</v>
      </c>
      <c r="R108" s="11">
        <f t="shared" si="36"/>
        <v>0</v>
      </c>
      <c r="S108" s="11">
        <f t="shared" si="37"/>
        <v>-0.84783508794546925</v>
      </c>
      <c r="T108" s="11">
        <f t="shared" si="38"/>
        <v>-0.29035448217310594</v>
      </c>
      <c r="U108" s="11">
        <f>'OddsRatio_working_3-way'!S108-'OddsRatio_working_3-way'!R108^2/3</f>
        <v>-0.84783508794546925</v>
      </c>
      <c r="V108" s="11">
        <f>'OddsRatio_working_3-way'!S108*'OddsRatio_working_3-way'!R108/3-2*'OddsRatio_working_3-way'!R108^3/27-'OddsRatio_working_3-way'!T108</f>
        <v>0.29035448217310594</v>
      </c>
      <c r="W108" s="11">
        <f>'OddsRatio_working_3-way'!V108^2+4*'OddsRatio_working_3-way'!U108^3/27</f>
        <v>-5.9823479305680799E-3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0.15023986924962743</v>
      </c>
      <c r="Y108" s="11">
        <f>IF('OddsRatio_working_3-way'!W108&gt;=0,IF('OddsRatio_working_3-way'!V108+SQRT('OddsRatio_working_3-way'!W108)&gt;0,0,PI()),ACOS('OddsRatio_working_3-way'!V108/(2*'OddsRatio_working_3-way'!X108)))</f>
        <v>0.2603379935929353</v>
      </c>
      <c r="Z108" s="11">
        <f>'OddsRatio_working_3-way'!X108^(1/3)*COS('OddsRatio_working_3-way'!Y108/3)</f>
        <v>0.5296119169419754</v>
      </c>
      <c r="AA108" s="11">
        <f>'OddsRatio_working_3-way'!X108^(1/3)*COS(('OddsRatio_working_3-way'!Y108+2*PI())/3)</f>
        <v>-0.30470815215945535</v>
      </c>
      <c r="AB108" s="11">
        <f>'OddsRatio_working_3-way'!X108^(1/3)*COS(('OddsRatio_working_3-way'!Y108+4*PI())/3)</f>
        <v>-0.22490376478252014</v>
      </c>
      <c r="AC108" s="11">
        <f>'OddsRatio_working_3-way'!X108^(1/3)*SIN('OddsRatio_working_3-way'!Y108/3)</f>
        <v>4.6075084534586808E-2</v>
      </c>
      <c r="AD108" s="11">
        <f>'OddsRatio_working_3-way'!X108^(1/3)*SIN(('OddsRatio_working_3-way'!Y108+2*PI())/3)</f>
        <v>0.43561983195143145</v>
      </c>
      <c r="AE108" s="11">
        <f>'OddsRatio_working_3-way'!X108^(1/3)*SIN(('OddsRatio_working_3-way'!Y108+4*PI())/3)</f>
        <v>-0.48169491648601809</v>
      </c>
      <c r="AF108" s="11">
        <f>-'OddsRatio_working_3-way'!U108/(3*'OddsRatio_working_3-way'!X108^(1/3))*COS(('OddsRatio_working_3-way'!Y108)/3)</f>
        <v>0.52961191694197529</v>
      </c>
      <c r="AG108" s="11">
        <f>-'OddsRatio_working_3-way'!U108/(3*'OddsRatio_working_3-way'!X108^(1/3))*COS(('OddsRatio_working_3-way'!Y108+2*PI())/3)</f>
        <v>-0.30470815215945529</v>
      </c>
      <c r="AH108" s="11">
        <f>-'OddsRatio_working_3-way'!U108/(3*'OddsRatio_working_3-way'!X108^(1/3))*COS(('OddsRatio_working_3-way'!Y108+4*PI())/3)</f>
        <v>-0.22490376478252011</v>
      </c>
      <c r="AI108" s="11">
        <f>'OddsRatio_working_3-way'!U108/(3*'OddsRatio_working_3-way'!X108^(1/3))*SIN(('OddsRatio_working_3-way'!Y108)/3)</f>
        <v>-4.6075084534586801E-2</v>
      </c>
      <c r="AJ108" s="11">
        <f>'OddsRatio_working_3-way'!U108/(3*'OddsRatio_working_3-way'!X108^(1/3))*SIN(('OddsRatio_working_3-way'!Y108+2*PI())/3)</f>
        <v>-0.43561983195143134</v>
      </c>
      <c r="AK108" s="11">
        <f>'OddsRatio_working_3-way'!U108/(3*'OddsRatio_working_3-way'!X108^(1/3))*SIN(('OddsRatio_working_3-way'!Y108+4*PI())/3)</f>
        <v>0.48169491648601803</v>
      </c>
      <c r="AL108" s="11">
        <f>'OddsRatio_working_3-way'!Z108+'OddsRatio_working_3-way'!AF108</f>
        <v>1.0592238338839506</v>
      </c>
      <c r="AM108" s="11">
        <f>'OddsRatio_working_3-way'!AA108+'OddsRatio_working_3-way'!AG108</f>
        <v>-0.6094163043189107</v>
      </c>
      <c r="AN108" s="11">
        <f>'OddsRatio_working_3-way'!AB108+'OddsRatio_working_3-way'!AH108</f>
        <v>-0.44980752956504022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1.0592238338839506</v>
      </c>
      <c r="AS108" s="11">
        <f>IF(('OddsRatio_working_3-way'!X108=0),IF(Q108&gt;0,-Q108^(1/3),(-Q108)^(1/3)),'OddsRatio_working_3-way'!AM108-'OddsRatio_working_3-way'!R108/3)</f>
        <v>-0.6094163043189107</v>
      </c>
      <c r="AT108" s="11">
        <f>IF(('OddsRatio_working_3-way'!X108=0),IF(Q108&gt;0,-Q108^(1/3),(-Q108)^(1/3)),'OddsRatio_working_3-way'!AN108-'OddsRatio_working_3-way'!R108/3)</f>
        <v>-0.44980752956504022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1.52</v>
      </c>
      <c r="B109" s="4">
        <f>IF('True_Odds_Calculator_3-way'!B110="","",'True_Odds_Calculator_3-way'!B110)</f>
        <v>3.99</v>
      </c>
      <c r="C109" s="4">
        <f>IF('True_Odds_Calculator_3-way'!C110="","",'True_Odds_Calculator_3-way'!C110)</f>
        <v>7.28</v>
      </c>
      <c r="D109" s="9">
        <f t="shared" si="26"/>
        <v>0.63802161899748544</v>
      </c>
      <c r="E109" s="9">
        <f t="shared" si="27"/>
        <v>0.23461875787960448</v>
      </c>
      <c r="F109" s="9">
        <f t="shared" si="28"/>
        <v>0.12735962312291002</v>
      </c>
      <c r="G109" s="9">
        <f t="shared" si="29"/>
        <v>1.0910480937189455</v>
      </c>
      <c r="H109" s="9">
        <f t="shared" si="30"/>
        <v>1.5673450087338516</v>
      </c>
      <c r="I109" s="9">
        <f t="shared" si="31"/>
        <v>4.2622338002196472</v>
      </c>
      <c r="J109" s="9">
        <f t="shared" si="32"/>
        <v>7.8517820285549789</v>
      </c>
      <c r="K109" s="11">
        <f t="shared" si="33"/>
        <v>0.65789473684210531</v>
      </c>
      <c r="L109" s="11">
        <f t="shared" si="34"/>
        <v>0.25062656641604009</v>
      </c>
      <c r="M109" s="11">
        <f t="shared" si="35"/>
        <v>0.13736263736263735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-0.22114967870804836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0.22173529543929232</v>
      </c>
      <c r="Q109" s="11">
        <f>2*'OddsRatio_working_3-way'!K109*'OddsRatio_working_3-way'!L109*'OddsRatio_working_3-way'!M109</f>
        <v>4.529832388953877E-2</v>
      </c>
      <c r="R109" s="11">
        <f t="shared" si="36"/>
        <v>0</v>
      </c>
      <c r="S109" s="11">
        <f t="shared" si="37"/>
        <v>-1.0026480559893423</v>
      </c>
      <c r="T109" s="11">
        <f t="shared" si="38"/>
        <v>-0.20483106353204128</v>
      </c>
      <c r="U109" s="11">
        <f>'OddsRatio_working_3-way'!S109-'OddsRatio_working_3-way'!R109^2/3</f>
        <v>-1.0026480559893423</v>
      </c>
      <c r="V109" s="11">
        <f>'OddsRatio_working_3-way'!S109*'OddsRatio_working_3-way'!R109/3-2*'OddsRatio_working_3-way'!R109^3/27-'OddsRatio_working_3-way'!T109</f>
        <v>0.20483106353204128</v>
      </c>
      <c r="W109" s="11">
        <f>'OddsRatio_working_3-way'!V109^2+4*'OddsRatio_working_3-way'!U109^3/27</f>
        <v>-0.10737241661800613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0.19321502348787042</v>
      </c>
      <c r="Y109" s="11">
        <f>IF('OddsRatio_working_3-way'!W109&gt;=0,IF('OddsRatio_working_3-way'!V109+SQRT('OddsRatio_working_3-way'!W109)&gt;0,0,PI()),ACOS('OddsRatio_working_3-way'!V109/(2*'OddsRatio_working_3-way'!X109)))</f>
        <v>1.0121251489199981</v>
      </c>
      <c r="Z109" s="11">
        <f>'OddsRatio_working_3-way'!X109^(1/3)*COS('OddsRatio_working_3-way'!Y109/3)</f>
        <v>0.54552404685947276</v>
      </c>
      <c r="AA109" s="11">
        <f>'OddsRatio_working_3-way'!X109^(1/3)*COS(('OddsRatio_working_3-way'!Y109+2*PI())/3)</f>
        <v>-0.43848664357075035</v>
      </c>
      <c r="AB109" s="11">
        <f>'OddsRatio_working_3-way'!X109^(1/3)*COS(('OddsRatio_working_3-way'!Y109+4*PI())/3)</f>
        <v>-0.10703740328872254</v>
      </c>
      <c r="AC109" s="11">
        <f>'OddsRatio_working_3-way'!X109^(1/3)*SIN('OddsRatio_working_3-way'!Y109/3)</f>
        <v>0.19136230809952587</v>
      </c>
      <c r="AD109" s="11">
        <f>'OddsRatio_working_3-way'!X109^(1/3)*SIN(('OddsRatio_working_3-way'!Y109+2*PI())/3)</f>
        <v>0.37675652890583305</v>
      </c>
      <c r="AE109" s="11">
        <f>'OddsRatio_working_3-way'!X109^(1/3)*SIN(('OddsRatio_working_3-way'!Y109+4*PI())/3)</f>
        <v>-0.56811883700535881</v>
      </c>
      <c r="AF109" s="11">
        <f>-'OddsRatio_working_3-way'!U109/(3*'OddsRatio_working_3-way'!X109^(1/3))*COS(('OddsRatio_working_3-way'!Y109)/3)</f>
        <v>0.54552404685947276</v>
      </c>
      <c r="AG109" s="11">
        <f>-'OddsRatio_working_3-way'!U109/(3*'OddsRatio_working_3-way'!X109^(1/3))*COS(('OddsRatio_working_3-way'!Y109+2*PI())/3)</f>
        <v>-0.43848664357075035</v>
      </c>
      <c r="AH109" s="11">
        <f>-'OddsRatio_working_3-way'!U109/(3*'OddsRatio_working_3-way'!X109^(1/3))*COS(('OddsRatio_working_3-way'!Y109+4*PI())/3)</f>
        <v>-0.10703740328872254</v>
      </c>
      <c r="AI109" s="11">
        <f>'OddsRatio_working_3-way'!U109/(3*'OddsRatio_working_3-way'!X109^(1/3))*SIN(('OddsRatio_working_3-way'!Y109)/3)</f>
        <v>-0.19136230809952587</v>
      </c>
      <c r="AJ109" s="11">
        <f>'OddsRatio_working_3-way'!U109/(3*'OddsRatio_working_3-way'!X109^(1/3))*SIN(('OddsRatio_working_3-way'!Y109+2*PI())/3)</f>
        <v>-0.37675652890583305</v>
      </c>
      <c r="AK109" s="11">
        <f>'OddsRatio_working_3-way'!U109/(3*'OddsRatio_working_3-way'!X109^(1/3))*SIN(('OddsRatio_working_3-way'!Y109+4*PI())/3)</f>
        <v>0.56811883700535881</v>
      </c>
      <c r="AL109" s="11">
        <f>'OddsRatio_working_3-way'!Z109+'OddsRatio_working_3-way'!AF109</f>
        <v>1.0910480937189455</v>
      </c>
      <c r="AM109" s="11">
        <f>'OddsRatio_working_3-way'!AA109+'OddsRatio_working_3-way'!AG109</f>
        <v>-0.87697328714150069</v>
      </c>
      <c r="AN109" s="11">
        <f>'OddsRatio_working_3-way'!AB109+'OddsRatio_working_3-way'!AH109</f>
        <v>-0.21407480657744507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1.0910480937189455</v>
      </c>
      <c r="AS109" s="11">
        <f>IF(('OddsRatio_working_3-way'!X109=0),IF(Q109&gt;0,-Q109^(1/3),(-Q109)^(1/3)),'OddsRatio_working_3-way'!AM109-'OddsRatio_working_3-way'!R109/3)</f>
        <v>-0.87697328714150069</v>
      </c>
      <c r="AT109" s="11">
        <f>IF(('OddsRatio_working_3-way'!X109=0),IF(Q109&gt;0,-Q109^(1/3),(-Q109)^(1/3)),'OddsRatio_working_3-way'!AN109-'OddsRatio_working_3-way'!R109/3)</f>
        <v>-0.21407480657744507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2.91</v>
      </c>
      <c r="B110" s="4">
        <f>IF('True_Odds_Calculator_3-way'!B111="","",'True_Odds_Calculator_3-way'!B111)</f>
        <v>2.97</v>
      </c>
      <c r="C110" s="4">
        <f>IF('True_Odds_Calculator_3-way'!C111="","",'True_Odds_Calculator_3-way'!C111)</f>
        <v>2.79</v>
      </c>
      <c r="D110" s="9">
        <f t="shared" si="26"/>
        <v>0.33076423628619545</v>
      </c>
      <c r="E110" s="9">
        <f t="shared" si="27"/>
        <v>0.32395372061221078</v>
      </c>
      <c r="F110" s="9">
        <f t="shared" si="28"/>
        <v>0.34528204310159377</v>
      </c>
      <c r="G110" s="9">
        <f t="shared" si="29"/>
        <v>1.0593201385318867</v>
      </c>
      <c r="H110" s="9">
        <f t="shared" si="30"/>
        <v>3.0233014645959031</v>
      </c>
      <c r="I110" s="9">
        <f t="shared" si="31"/>
        <v>3.0868606729078172</v>
      </c>
      <c r="J110" s="9">
        <f t="shared" si="32"/>
        <v>2.8961830479720772</v>
      </c>
      <c r="K110" s="11">
        <f t="shared" si="33"/>
        <v>0.3436426116838488</v>
      </c>
      <c r="L110" s="11">
        <f t="shared" si="34"/>
        <v>0.33670033670033667</v>
      </c>
      <c r="M110" s="11">
        <f t="shared" si="35"/>
        <v>0.35842293906810035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-0.27931803801687649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0.23514157202218391</v>
      </c>
      <c r="Q110" s="11">
        <f>2*'OddsRatio_working_3-way'!K110*'OddsRatio_working_3-way'!L110*'OddsRatio_working_3-way'!M110</f>
        <v>8.2942353446978451E-2</v>
      </c>
      <c r="R110" s="11">
        <f t="shared" si="36"/>
        <v>0</v>
      </c>
      <c r="S110" s="11">
        <f t="shared" si="37"/>
        <v>-0.84184170020547178</v>
      </c>
      <c r="T110" s="11">
        <f t="shared" si="38"/>
        <v>-0.29694592599840275</v>
      </c>
      <c r="U110" s="11">
        <f>'OddsRatio_working_3-way'!S110-'OddsRatio_working_3-way'!R110^2/3</f>
        <v>-0.84184170020547178</v>
      </c>
      <c r="V110" s="11">
        <f>'OddsRatio_working_3-way'!S110*'OddsRatio_working_3-way'!R110/3-2*'OddsRatio_working_3-way'!R110^3/27-'OddsRatio_working_3-way'!T110</f>
        <v>0.29694592599840275</v>
      </c>
      <c r="W110" s="11">
        <f>'OddsRatio_working_3-way'!V110^2+4*'OddsRatio_working_3-way'!U110^3/27</f>
        <v>-2.0994143710537094E-4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0.14864960847926428</v>
      </c>
      <c r="Y110" s="11">
        <f>IF('OddsRatio_working_3-way'!W110&gt;=0,IF('OddsRatio_working_3-way'!V110+SQRT('OddsRatio_working_3-way'!W110)&gt;0,0,PI()),ACOS('OddsRatio_working_3-way'!V110/(2*'OddsRatio_working_3-way'!X110)))</f>
        <v>4.8755924326085998E-2</v>
      </c>
      <c r="Z110" s="11">
        <f>'OddsRatio_working_3-way'!X110^(1/3)*COS('OddsRatio_working_3-way'!Y110/3)</f>
        <v>0.52966006926594333</v>
      </c>
      <c r="AA110" s="11">
        <f>'OddsRatio_working_3-way'!X110^(1/3)*COS(('OddsRatio_working_3-way'!Y110+2*PI())/3)</f>
        <v>-0.27228545683865563</v>
      </c>
      <c r="AB110" s="11">
        <f>'OddsRatio_working_3-way'!X110^(1/3)*COS(('OddsRatio_working_3-way'!Y110+4*PI())/3)</f>
        <v>-0.25737461242728782</v>
      </c>
      <c r="AC110" s="11">
        <f>'OddsRatio_working_3-way'!X110^(1/3)*SIN('OddsRatio_working_3-way'!Y110/3)</f>
        <v>8.608780034747918E-3</v>
      </c>
      <c r="AD110" s="11">
        <f>'OddsRatio_working_3-way'!X110^(1/3)*SIN(('OddsRatio_working_3-way'!Y110+2*PI())/3)</f>
        <v>0.45439468533715832</v>
      </c>
      <c r="AE110" s="11">
        <f>'OddsRatio_working_3-way'!X110^(1/3)*SIN(('OddsRatio_working_3-way'!Y110+4*PI())/3)</f>
        <v>-0.46300346537190618</v>
      </c>
      <c r="AF110" s="11">
        <f>-'OddsRatio_working_3-way'!U110/(3*'OddsRatio_working_3-way'!X110^(1/3))*COS(('OddsRatio_working_3-way'!Y110)/3)</f>
        <v>0.52966006926594333</v>
      </c>
      <c r="AG110" s="11">
        <f>-'OddsRatio_working_3-way'!U110/(3*'OddsRatio_working_3-way'!X110^(1/3))*COS(('OddsRatio_working_3-way'!Y110+2*PI())/3)</f>
        <v>-0.27228545683865563</v>
      </c>
      <c r="AH110" s="11">
        <f>-'OddsRatio_working_3-way'!U110/(3*'OddsRatio_working_3-way'!X110^(1/3))*COS(('OddsRatio_working_3-way'!Y110+4*PI())/3)</f>
        <v>-0.25737461242728782</v>
      </c>
      <c r="AI110" s="11">
        <f>'OddsRatio_working_3-way'!U110/(3*'OddsRatio_working_3-way'!X110^(1/3))*SIN(('OddsRatio_working_3-way'!Y110)/3)</f>
        <v>-8.608780034747918E-3</v>
      </c>
      <c r="AJ110" s="11">
        <f>'OddsRatio_working_3-way'!U110/(3*'OddsRatio_working_3-way'!X110^(1/3))*SIN(('OddsRatio_working_3-way'!Y110+2*PI())/3)</f>
        <v>-0.45439468533715832</v>
      </c>
      <c r="AK110" s="11">
        <f>'OddsRatio_working_3-way'!U110/(3*'OddsRatio_working_3-way'!X110^(1/3))*SIN(('OddsRatio_working_3-way'!Y110+4*PI())/3)</f>
        <v>0.46300346537190618</v>
      </c>
      <c r="AL110" s="11">
        <f>'OddsRatio_working_3-way'!Z110+'OddsRatio_working_3-way'!AF110</f>
        <v>1.0593201385318867</v>
      </c>
      <c r="AM110" s="11">
        <f>'OddsRatio_working_3-way'!AA110+'OddsRatio_working_3-way'!AG110</f>
        <v>-0.54457091367731125</v>
      </c>
      <c r="AN110" s="11">
        <f>'OddsRatio_working_3-way'!AB110+'OddsRatio_working_3-way'!AH110</f>
        <v>-0.51474922485457564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1.0593201385318867</v>
      </c>
      <c r="AS110" s="11">
        <f>IF(('OddsRatio_working_3-way'!X110=0),IF(Q110&gt;0,-Q110^(1/3),(-Q110)^(1/3)),'OddsRatio_working_3-way'!AM110-'OddsRatio_working_3-way'!R110/3)</f>
        <v>-0.54457091367731125</v>
      </c>
      <c r="AT110" s="11">
        <f>IF(('OddsRatio_working_3-way'!X110=0),IF(Q110&gt;0,-Q110^(1/3),(-Q110)^(1/3)),'OddsRatio_working_3-way'!AN110-'OddsRatio_working_3-way'!R110/3)</f>
        <v>-0.51474922485457564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1.66</v>
      </c>
      <c r="B111" s="4">
        <f>IF('True_Odds_Calculator_3-way'!B112="","",'True_Odds_Calculator_3-way'!B112)</f>
        <v>3.85</v>
      </c>
      <c r="C111" s="4">
        <f>IF('True_Odds_Calculator_3-way'!C112="","",'True_Odds_Calculator_3-way'!C112)</f>
        <v>5.49</v>
      </c>
      <c r="D111" s="9">
        <f t="shared" si="26"/>
        <v>0.58383032040073324</v>
      </c>
      <c r="E111" s="9">
        <f t="shared" si="27"/>
        <v>0.24521138311302529</v>
      </c>
      <c r="F111" s="9">
        <f t="shared" si="28"/>
        <v>0.17095829648624147</v>
      </c>
      <c r="G111" s="9">
        <f t="shared" si="29"/>
        <v>1.0800400365848446</v>
      </c>
      <c r="H111" s="9">
        <f t="shared" si="30"/>
        <v>1.7128264241459976</v>
      </c>
      <c r="I111" s="9">
        <f t="shared" si="31"/>
        <v>4.078114104266807</v>
      </c>
      <c r="J111" s="9">
        <f t="shared" si="32"/>
        <v>5.8493797642659526</v>
      </c>
      <c r="K111" s="11">
        <f t="shared" si="33"/>
        <v>0.60240963855421692</v>
      </c>
      <c r="L111" s="11">
        <f t="shared" si="34"/>
        <v>0.25974025974025972</v>
      </c>
      <c r="M111" s="11">
        <f t="shared" si="35"/>
        <v>0.18214936247723132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-0.24070991224852578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0.22800733841618692</v>
      </c>
      <c r="Q111" s="11">
        <f>2*'OddsRatio_working_3-way'!K111*'OddsRatio_working_3-way'!L111*'OddsRatio_working_3-way'!M111</f>
        <v>5.7001834604046724E-2</v>
      </c>
      <c r="R111" s="11">
        <f t="shared" si="36"/>
        <v>0</v>
      </c>
      <c r="S111" s="11">
        <f t="shared" si="37"/>
        <v>-0.94722870481867061</v>
      </c>
      <c r="T111" s="11">
        <f t="shared" si="38"/>
        <v>-0.23680717620466762</v>
      </c>
      <c r="U111" s="11">
        <f>'OddsRatio_working_3-way'!S111-'OddsRatio_working_3-way'!R111^2/3</f>
        <v>-0.94722870481867061</v>
      </c>
      <c r="V111" s="11">
        <f>'OddsRatio_working_3-way'!S111*'OddsRatio_working_3-way'!R111/3-2*'OddsRatio_working_3-way'!R111^3/27-'OddsRatio_working_3-way'!T111</f>
        <v>0.23680717620466762</v>
      </c>
      <c r="W111" s="11">
        <f>'OddsRatio_working_3-way'!V111^2+4*'OddsRatio_working_3-way'!U111^3/27</f>
        <v>-6.9832522073110637E-2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0.17741910887439602</v>
      </c>
      <c r="Y111" s="11">
        <f>IF('OddsRatio_working_3-way'!W111&gt;=0,IF('OddsRatio_working_3-way'!V111+SQRT('OddsRatio_working_3-way'!W111)&gt;0,0,PI()),ACOS('OddsRatio_working_3-way'!V111/(2*'OddsRatio_working_3-way'!X111)))</f>
        <v>0.84012921179589461</v>
      </c>
      <c r="Z111" s="11">
        <f>'OddsRatio_working_3-way'!X111^(1/3)*COS('OddsRatio_working_3-way'!Y111/3)</f>
        <v>0.5400200182924223</v>
      </c>
      <c r="AA111" s="11">
        <f>'OddsRatio_working_3-way'!X111^(1/3)*COS(('OddsRatio_working_3-way'!Y111+2*PI())/3)</f>
        <v>-0.40451265256728514</v>
      </c>
      <c r="AB111" s="11">
        <f>'OddsRatio_working_3-way'!X111^(1/3)*COS(('OddsRatio_working_3-way'!Y111+4*PI())/3)</f>
        <v>-0.13550736572513733</v>
      </c>
      <c r="AC111" s="11">
        <f>'OddsRatio_working_3-way'!X111^(1/3)*SIN('OddsRatio_working_3-way'!Y111/3)</f>
        <v>0.15531027477174653</v>
      </c>
      <c r="AD111" s="11">
        <f>'OddsRatio_working_3-way'!X111^(1/3)*SIN(('OddsRatio_working_3-way'!Y111+2*PI())/3)</f>
        <v>0.39001591700750166</v>
      </c>
      <c r="AE111" s="11">
        <f>'OddsRatio_working_3-way'!X111^(1/3)*SIN(('OddsRatio_working_3-way'!Y111+4*PI())/3)</f>
        <v>-0.54532619177924824</v>
      </c>
      <c r="AF111" s="11">
        <f>-'OddsRatio_working_3-way'!U111/(3*'OddsRatio_working_3-way'!X111^(1/3))*COS(('OddsRatio_working_3-way'!Y111)/3)</f>
        <v>0.5400200182924223</v>
      </c>
      <c r="AG111" s="11">
        <f>-'OddsRatio_working_3-way'!U111/(3*'OddsRatio_working_3-way'!X111^(1/3))*COS(('OddsRatio_working_3-way'!Y111+2*PI())/3)</f>
        <v>-0.40451265256728514</v>
      </c>
      <c r="AH111" s="11">
        <f>-'OddsRatio_working_3-way'!U111/(3*'OddsRatio_working_3-way'!X111^(1/3))*COS(('OddsRatio_working_3-way'!Y111+4*PI())/3)</f>
        <v>-0.13550736572513733</v>
      </c>
      <c r="AI111" s="11">
        <f>'OddsRatio_working_3-way'!U111/(3*'OddsRatio_working_3-way'!X111^(1/3))*SIN(('OddsRatio_working_3-way'!Y111)/3)</f>
        <v>-0.15531027477174653</v>
      </c>
      <c r="AJ111" s="11">
        <f>'OddsRatio_working_3-way'!U111/(3*'OddsRatio_working_3-way'!X111^(1/3))*SIN(('OddsRatio_working_3-way'!Y111+2*PI())/3)</f>
        <v>-0.39001591700750166</v>
      </c>
      <c r="AK111" s="11">
        <f>'OddsRatio_working_3-way'!U111/(3*'OddsRatio_working_3-way'!X111^(1/3))*SIN(('OddsRatio_working_3-way'!Y111+4*PI())/3)</f>
        <v>0.54532619177924824</v>
      </c>
      <c r="AL111" s="11">
        <f>'OddsRatio_working_3-way'!Z111+'OddsRatio_working_3-way'!AF111</f>
        <v>1.0800400365848446</v>
      </c>
      <c r="AM111" s="11">
        <f>'OddsRatio_working_3-way'!AA111+'OddsRatio_working_3-way'!AG111</f>
        <v>-0.80902530513457027</v>
      </c>
      <c r="AN111" s="11">
        <f>'OddsRatio_working_3-way'!AB111+'OddsRatio_working_3-way'!AH111</f>
        <v>-0.27101473145027466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1.0800400365848446</v>
      </c>
      <c r="AS111" s="11">
        <f>IF(('OddsRatio_working_3-way'!X111=0),IF(Q111&gt;0,-Q111^(1/3),(-Q111)^(1/3)),'OddsRatio_working_3-way'!AM111-'OddsRatio_working_3-way'!R111/3)</f>
        <v>-0.80902530513457027</v>
      </c>
      <c r="AT111" s="11">
        <f>IF(('OddsRatio_working_3-way'!X111=0),IF(Q111&gt;0,-Q111^(1/3),(-Q111)^(1/3)),'OddsRatio_working_3-way'!AN111-'OddsRatio_working_3-way'!R111/3)</f>
        <v>-0.27101473145027466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1.6</v>
      </c>
      <c r="B112" s="4">
        <f>IF('True_Odds_Calculator_3-way'!B113="","",'True_Odds_Calculator_3-way'!B113)</f>
        <v>4.58</v>
      </c>
      <c r="C112" s="4">
        <f>IF('True_Odds_Calculator_3-way'!C113="","",'True_Odds_Calculator_3-way'!C113)</f>
        <v>5.39</v>
      </c>
      <c r="D112" s="9">
        <f t="shared" si="26"/>
        <v>0.61267904051267563</v>
      </c>
      <c r="E112" s="9">
        <f t="shared" si="27"/>
        <v>0.20955647882822565</v>
      </c>
      <c r="F112" s="9">
        <f t="shared" si="28"/>
        <v>0.17776448065909875</v>
      </c>
      <c r="G112" s="9">
        <f t="shared" si="29"/>
        <v>1.0536265969514893</v>
      </c>
      <c r="H112" s="9">
        <f t="shared" si="30"/>
        <v>1.6321759581708934</v>
      </c>
      <c r="I112" s="9">
        <f t="shared" si="31"/>
        <v>4.7719832170863317</v>
      </c>
      <c r="J112" s="9">
        <f t="shared" si="32"/>
        <v>5.6254207606170379</v>
      </c>
      <c r="K112" s="11">
        <f t="shared" si="33"/>
        <v>0.625</v>
      </c>
      <c r="L112" s="11">
        <f t="shared" si="34"/>
        <v>0.2183406113537118</v>
      </c>
      <c r="M112" s="11">
        <f t="shared" si="35"/>
        <v>0.1855287569573284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-0.23873966021501891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0.21697345075386248</v>
      </c>
      <c r="Q112" s="11">
        <f>2*'OddsRatio_working_3-way'!K112*'OddsRatio_working_3-way'!L112*'OddsRatio_working_3-way'!M112</f>
        <v>5.063557777219662E-2</v>
      </c>
      <c r="R112" s="11">
        <f t="shared" si="36"/>
        <v>0</v>
      </c>
      <c r="S112" s="11">
        <f t="shared" si="37"/>
        <v>-0.9088286820817586</v>
      </c>
      <c r="T112" s="11">
        <f t="shared" si="38"/>
        <v>-0.21209537504825174</v>
      </c>
      <c r="U112" s="11">
        <f>'OddsRatio_working_3-way'!S112-'OddsRatio_working_3-way'!R112^2/3</f>
        <v>-0.9088286820817586</v>
      </c>
      <c r="V112" s="11">
        <f>'OddsRatio_working_3-way'!S112*'OddsRatio_working_3-way'!R112/3-2*'OddsRatio_working_3-way'!R112^3/27-'OddsRatio_working_3-way'!T112</f>
        <v>0.21209537504825174</v>
      </c>
      <c r="W112" s="11">
        <f>'OddsRatio_working_3-way'!V112^2+4*'OddsRatio_working_3-way'!U112^3/27</f>
        <v>-6.6225157632704174E-2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0.16674052128199277</v>
      </c>
      <c r="Y112" s="11">
        <f>IF('OddsRatio_working_3-way'!W112&gt;=0,IF('OddsRatio_working_3-way'!V112+SQRT('OddsRatio_working_3-way'!W112)&gt;0,0,PI()),ACOS('OddsRatio_working_3-way'!V112/(2*'OddsRatio_working_3-way'!X112)))</f>
        <v>0.88148707445242536</v>
      </c>
      <c r="Z112" s="11">
        <f>'OddsRatio_working_3-way'!X112^(1/3)*COS('OddsRatio_working_3-way'!Y112/3)</f>
        <v>0.52681329847574465</v>
      </c>
      <c r="AA112" s="11">
        <f>'OddsRatio_working_3-way'!X112^(1/3)*COS(('OddsRatio_working_3-way'!Y112+2*PI())/3)</f>
        <v>-0.40145729911779549</v>
      </c>
      <c r="AB112" s="11">
        <f>'OddsRatio_working_3-way'!X112^(1/3)*COS(('OddsRatio_working_3-way'!Y112+4*PI())/3)</f>
        <v>-0.12535599935794958</v>
      </c>
      <c r="AC112" s="11">
        <f>'OddsRatio_working_3-way'!X112^(1/3)*SIN('OddsRatio_working_3-way'!Y112/3)</f>
        <v>0.15940715973995281</v>
      </c>
      <c r="AD112" s="11">
        <f>'OddsRatio_working_3-way'!X112^(1/3)*SIN(('OddsRatio_working_3-way'!Y112+2*PI())/3)</f>
        <v>0.37653011966149241</v>
      </c>
      <c r="AE112" s="11">
        <f>'OddsRatio_working_3-way'!X112^(1/3)*SIN(('OddsRatio_working_3-way'!Y112+4*PI())/3)</f>
        <v>-0.53593727940144509</v>
      </c>
      <c r="AF112" s="11">
        <f>-'OddsRatio_working_3-way'!U112/(3*'OddsRatio_working_3-way'!X112^(1/3))*COS(('OddsRatio_working_3-way'!Y112)/3)</f>
        <v>0.52681329847574465</v>
      </c>
      <c r="AG112" s="11">
        <f>-'OddsRatio_working_3-way'!U112/(3*'OddsRatio_working_3-way'!X112^(1/3))*COS(('OddsRatio_working_3-way'!Y112+2*PI())/3)</f>
        <v>-0.40145729911779549</v>
      </c>
      <c r="AH112" s="11">
        <f>-'OddsRatio_working_3-way'!U112/(3*'OddsRatio_working_3-way'!X112^(1/3))*COS(('OddsRatio_working_3-way'!Y112+4*PI())/3)</f>
        <v>-0.12535599935794958</v>
      </c>
      <c r="AI112" s="11">
        <f>'OddsRatio_working_3-way'!U112/(3*'OddsRatio_working_3-way'!X112^(1/3))*SIN(('OddsRatio_working_3-way'!Y112)/3)</f>
        <v>-0.15940715973995281</v>
      </c>
      <c r="AJ112" s="11">
        <f>'OddsRatio_working_3-way'!U112/(3*'OddsRatio_working_3-way'!X112^(1/3))*SIN(('OddsRatio_working_3-way'!Y112+2*PI())/3)</f>
        <v>-0.37653011966149241</v>
      </c>
      <c r="AK112" s="11">
        <f>'OddsRatio_working_3-way'!U112/(3*'OddsRatio_working_3-way'!X112^(1/3))*SIN(('OddsRatio_working_3-way'!Y112+4*PI())/3)</f>
        <v>0.53593727940144509</v>
      </c>
      <c r="AL112" s="11">
        <f>'OddsRatio_working_3-way'!Z112+'OddsRatio_working_3-way'!AF112</f>
        <v>1.0536265969514893</v>
      </c>
      <c r="AM112" s="11">
        <f>'OddsRatio_working_3-way'!AA112+'OddsRatio_working_3-way'!AG112</f>
        <v>-0.80291459823559097</v>
      </c>
      <c r="AN112" s="11">
        <f>'OddsRatio_working_3-way'!AB112+'OddsRatio_working_3-way'!AH112</f>
        <v>-0.25071199871589916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1.0536265969514893</v>
      </c>
      <c r="AS112" s="11">
        <f>IF(('OddsRatio_working_3-way'!X112=0),IF(Q112&gt;0,-Q112^(1/3),(-Q112)^(1/3)),'OddsRatio_working_3-way'!AM112-'OddsRatio_working_3-way'!R112/3)</f>
        <v>-0.80291459823559097</v>
      </c>
      <c r="AT112" s="11">
        <f>IF(('OddsRatio_working_3-way'!X112=0),IF(Q112&gt;0,-Q112^(1/3),(-Q112)^(1/3)),'OddsRatio_working_3-way'!AN112-'OddsRatio_working_3-way'!R112/3)</f>
        <v>-0.25071199871589916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2.38</v>
      </c>
      <c r="B113" s="4">
        <f>IF('True_Odds_Calculator_3-way'!B114="","",'True_Odds_Calculator_3-way'!B114)</f>
        <v>3.62</v>
      </c>
      <c r="C113" s="4">
        <f>IF('True_Odds_Calculator_3-way'!C114="","",'True_Odds_Calculator_3-way'!C114)</f>
        <v>3.01</v>
      </c>
      <c r="D113" s="9">
        <f t="shared" si="26"/>
        <v>0.40965040968710814</v>
      </c>
      <c r="E113" s="9">
        <f t="shared" si="27"/>
        <v>0.26766505716540268</v>
      </c>
      <c r="F113" s="9">
        <f t="shared" si="28"/>
        <v>0.32268453314748924</v>
      </c>
      <c r="G113" s="9">
        <f t="shared" si="29"/>
        <v>1.044279581032262</v>
      </c>
      <c r="H113" s="9">
        <f t="shared" si="30"/>
        <v>2.4411058218245212</v>
      </c>
      <c r="I113" s="9">
        <f t="shared" si="31"/>
        <v>3.7360125023045256</v>
      </c>
      <c r="J113" s="9">
        <f t="shared" si="32"/>
        <v>3.0990019578748464</v>
      </c>
      <c r="K113" s="11">
        <f t="shared" si="33"/>
        <v>0.42016806722689076</v>
      </c>
      <c r="L113" s="11">
        <f t="shared" si="34"/>
        <v>0.27624309392265195</v>
      </c>
      <c r="M113" s="11">
        <f t="shared" si="35"/>
        <v>0.33222591362126247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-0.28023631397824456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0.23175144399273268</v>
      </c>
      <c r="Q113" s="11">
        <f>2*'OddsRatio_working_3-way'!K113*'OddsRatio_working_3-way'!L113*'OddsRatio_working_3-way'!M113</f>
        <v>7.7121944756317035E-2</v>
      </c>
      <c r="R113" s="11">
        <f t="shared" si="36"/>
        <v>0</v>
      </c>
      <c r="S113" s="11">
        <f t="shared" si="37"/>
        <v>-0.8269857703406851</v>
      </c>
      <c r="T113" s="11">
        <f t="shared" si="38"/>
        <v>-0.27520325136129292</v>
      </c>
      <c r="U113" s="11">
        <f>'OddsRatio_working_3-way'!S113-'OddsRatio_working_3-way'!R113^2/3</f>
        <v>-0.8269857703406851</v>
      </c>
      <c r="V113" s="11">
        <f>'OddsRatio_working_3-way'!S113*'OddsRatio_working_3-way'!R113/3-2*'OddsRatio_working_3-way'!R113^3/27-'OddsRatio_working_3-way'!T113</f>
        <v>0.27520325136129292</v>
      </c>
      <c r="W113" s="11">
        <f>'OddsRatio_working_3-way'!V113^2+4*'OddsRatio_working_3-way'!U113^3/27</f>
        <v>-8.0528129990413561E-3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0.14473220318822305</v>
      </c>
      <c r="Y113" s="11">
        <f>IF('OddsRatio_working_3-way'!W113&gt;=0,IF('OddsRatio_working_3-way'!V113+SQRT('OddsRatio_working_3-way'!W113)&gt;0,0,PI()),ACOS('OddsRatio_working_3-way'!V113/(2*'OddsRatio_working_3-way'!X113)))</f>
        <v>0.31520575431879871</v>
      </c>
      <c r="Z113" s="11">
        <f>'OddsRatio_working_3-way'!X113^(1/3)*COS('OddsRatio_working_3-way'!Y113/3)</f>
        <v>0.52213979051613102</v>
      </c>
      <c r="AA113" s="11">
        <f>'OddsRatio_working_3-way'!X113^(1/3)*COS(('OddsRatio_working_3-way'!Y113+2*PI())/3)</f>
        <v>-0.30875607727130072</v>
      </c>
      <c r="AB113" s="11">
        <f>'OddsRatio_working_3-way'!X113^(1/3)*COS(('OddsRatio_working_3-way'!Y113+4*PI())/3)</f>
        <v>-0.21338371324483019</v>
      </c>
      <c r="AC113" s="11">
        <f>'OddsRatio_working_3-way'!X113^(1/3)*SIN('OddsRatio_working_3-way'!Y113/3)</f>
        <v>5.506326004393379E-2</v>
      </c>
      <c r="AD113" s="11">
        <f>'OddsRatio_working_3-way'!X113^(1/3)*SIN(('OddsRatio_working_3-way'!Y113+2*PI())/3)</f>
        <v>0.42465469289168778</v>
      </c>
      <c r="AE113" s="11">
        <f>'OddsRatio_working_3-way'!X113^(1/3)*SIN(('OddsRatio_working_3-way'!Y113+4*PI())/3)</f>
        <v>-0.47971795293562142</v>
      </c>
      <c r="AF113" s="11">
        <f>-'OddsRatio_working_3-way'!U113/(3*'OddsRatio_working_3-way'!X113^(1/3))*COS(('OddsRatio_working_3-way'!Y113)/3)</f>
        <v>0.52213979051613102</v>
      </c>
      <c r="AG113" s="11">
        <f>-'OddsRatio_working_3-way'!U113/(3*'OddsRatio_working_3-way'!X113^(1/3))*COS(('OddsRatio_working_3-way'!Y113+2*PI())/3)</f>
        <v>-0.30875607727130072</v>
      </c>
      <c r="AH113" s="11">
        <f>-'OddsRatio_working_3-way'!U113/(3*'OddsRatio_working_3-way'!X113^(1/3))*COS(('OddsRatio_working_3-way'!Y113+4*PI())/3)</f>
        <v>-0.21338371324483019</v>
      </c>
      <c r="AI113" s="11">
        <f>'OddsRatio_working_3-way'!U113/(3*'OddsRatio_working_3-way'!X113^(1/3))*SIN(('OddsRatio_working_3-way'!Y113)/3)</f>
        <v>-5.506326004393379E-2</v>
      </c>
      <c r="AJ113" s="11">
        <f>'OddsRatio_working_3-way'!U113/(3*'OddsRatio_working_3-way'!X113^(1/3))*SIN(('OddsRatio_working_3-way'!Y113+2*PI())/3)</f>
        <v>-0.42465469289168778</v>
      </c>
      <c r="AK113" s="11">
        <f>'OddsRatio_working_3-way'!U113/(3*'OddsRatio_working_3-way'!X113^(1/3))*SIN(('OddsRatio_working_3-way'!Y113+4*PI())/3)</f>
        <v>0.47971795293562142</v>
      </c>
      <c r="AL113" s="11">
        <f>'OddsRatio_working_3-way'!Z113+'OddsRatio_working_3-way'!AF113</f>
        <v>1.044279581032262</v>
      </c>
      <c r="AM113" s="11">
        <f>'OddsRatio_working_3-way'!AA113+'OddsRatio_working_3-way'!AG113</f>
        <v>-0.61751215454260144</v>
      </c>
      <c r="AN113" s="11">
        <f>'OddsRatio_working_3-way'!AB113+'OddsRatio_working_3-way'!AH113</f>
        <v>-0.42676742648966037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1.044279581032262</v>
      </c>
      <c r="AS113" s="11">
        <f>IF(('OddsRatio_working_3-way'!X113=0),IF(Q113&gt;0,-Q113^(1/3),(-Q113)^(1/3)),'OddsRatio_working_3-way'!AM113-'OddsRatio_working_3-way'!R113/3)</f>
        <v>-0.61751215454260144</v>
      </c>
      <c r="AT113" s="11">
        <f>IF(('OddsRatio_working_3-way'!X113=0),IF(Q113&gt;0,-Q113^(1/3),(-Q113)^(1/3)),'OddsRatio_working_3-way'!AN113-'OddsRatio_working_3-way'!R113/3)</f>
        <v>-0.42676742648966037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</v>
      </c>
      <c r="D114" s="9">
        <f t="shared" si="26"/>
        <v>0.47462302744522245</v>
      </c>
      <c r="E114" s="9">
        <f t="shared" si="27"/>
        <v>0.25620697215352178</v>
      </c>
      <c r="F114" s="9">
        <f t="shared" si="28"/>
        <v>0.26917000040125549</v>
      </c>
      <c r="G114" s="9">
        <f t="shared" si="29"/>
        <v>1.0442785636033363</v>
      </c>
      <c r="H114" s="9">
        <f t="shared" si="30"/>
        <v>2.1069352774195362</v>
      </c>
      <c r="I114" s="9">
        <f t="shared" si="31"/>
        <v>3.9030944068172744</v>
      </c>
      <c r="J114" s="9">
        <f t="shared" si="32"/>
        <v>3.715124265368674</v>
      </c>
      <c r="K114" s="11">
        <f t="shared" si="33"/>
        <v>0.4854368932038835</v>
      </c>
      <c r="L114" s="11">
        <f t="shared" si="34"/>
        <v>0.26455026455026459</v>
      </c>
      <c r="M114" s="11">
        <f t="shared" si="35"/>
        <v>0.27777777777777779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-0.2733143838861205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0.22973350912940993</v>
      </c>
      <c r="Q114" s="11">
        <f>2*'OddsRatio_working_3-way'!K114*'OddsRatio_working_3-way'!L114*'OddsRatio_working_3-way'!M114</f>
        <v>7.1345810288636624E-2</v>
      </c>
      <c r="R114" s="11">
        <f t="shared" si="36"/>
        <v>0</v>
      </c>
      <c r="S114" s="11">
        <f t="shared" si="37"/>
        <v>-0.84054672082363202</v>
      </c>
      <c r="T114" s="11">
        <f t="shared" si="38"/>
        <v>-0.26103935429305342</v>
      </c>
      <c r="U114" s="11">
        <f>'OddsRatio_working_3-way'!S114-'OddsRatio_working_3-way'!R114^2/3</f>
        <v>-0.84054672082363202</v>
      </c>
      <c r="V114" s="11">
        <f>'OddsRatio_working_3-way'!S114*'OddsRatio_working_3-way'!R114/3-2*'OddsRatio_working_3-way'!R114^3/27-'OddsRatio_working_3-way'!T114</f>
        <v>0.26103935429305342</v>
      </c>
      <c r="W114" s="11">
        <f>'OddsRatio_working_3-way'!V114^2+4*'OddsRatio_working_3-way'!U114^3/27</f>
        <v>-1.9838018775465996E-2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0.14830674568710644</v>
      </c>
      <c r="Y114" s="11">
        <f>IF('OddsRatio_working_3-way'!W114&gt;=0,IF('OddsRatio_working_3-way'!V114+SQRT('OddsRatio_working_3-way'!W114)&gt;0,0,PI()),ACOS('OddsRatio_working_3-way'!V114/(2*'OddsRatio_working_3-way'!X114)))</f>
        <v>0.49479582507837971</v>
      </c>
      <c r="Z114" s="11">
        <f>'OddsRatio_working_3-way'!X114^(1/3)*COS('OddsRatio_working_3-way'!Y114/3)</f>
        <v>0.52213928180166813</v>
      </c>
      <c r="AA114" s="11">
        <f>'OddsRatio_working_3-way'!X114^(1/3)*COS(('OddsRatio_working_3-way'!Y114+2*PI())/3)</f>
        <v>-0.33633323107321894</v>
      </c>
      <c r="AB114" s="11">
        <f>'OddsRatio_working_3-way'!X114^(1/3)*COS(('OddsRatio_working_3-way'!Y114+4*PI())/3)</f>
        <v>-0.18580605072844883</v>
      </c>
      <c r="AC114" s="11">
        <f>'OddsRatio_working_3-way'!X114^(1/3)*SIN('OddsRatio_working_3-way'!Y114/3)</f>
        <v>8.6906908092408308E-2</v>
      </c>
      <c r="AD114" s="11">
        <f>'OddsRatio_working_3-way'!X114^(1/3)*SIN(('OddsRatio_working_3-way'!Y114+2*PI())/3)</f>
        <v>0.40873242830780232</v>
      </c>
      <c r="AE114" s="11">
        <f>'OddsRatio_working_3-way'!X114^(1/3)*SIN(('OddsRatio_working_3-way'!Y114+4*PI())/3)</f>
        <v>-0.49563933640021063</v>
      </c>
      <c r="AF114" s="11">
        <f>-'OddsRatio_working_3-way'!U114/(3*'OddsRatio_working_3-way'!X114^(1/3))*COS(('OddsRatio_working_3-way'!Y114)/3)</f>
        <v>0.52213928180166802</v>
      </c>
      <c r="AG114" s="11">
        <f>-'OddsRatio_working_3-way'!U114/(3*'OddsRatio_working_3-way'!X114^(1/3))*COS(('OddsRatio_working_3-way'!Y114+2*PI())/3)</f>
        <v>-0.33633323107321889</v>
      </c>
      <c r="AH114" s="11">
        <f>-'OddsRatio_working_3-way'!U114/(3*'OddsRatio_working_3-way'!X114^(1/3))*COS(('OddsRatio_working_3-way'!Y114+4*PI())/3)</f>
        <v>-0.1858060507284488</v>
      </c>
      <c r="AI114" s="11">
        <f>'OddsRatio_working_3-way'!U114/(3*'OddsRatio_working_3-way'!X114^(1/3))*SIN(('OddsRatio_working_3-way'!Y114)/3)</f>
        <v>-8.6906908092408294E-2</v>
      </c>
      <c r="AJ114" s="11">
        <f>'OddsRatio_working_3-way'!U114/(3*'OddsRatio_working_3-way'!X114^(1/3))*SIN(('OddsRatio_working_3-way'!Y114+2*PI())/3)</f>
        <v>-0.40873242830780226</v>
      </c>
      <c r="AK114" s="11">
        <f>'OddsRatio_working_3-way'!U114/(3*'OddsRatio_working_3-way'!X114^(1/3))*SIN(('OddsRatio_working_3-way'!Y114+4*PI())/3)</f>
        <v>0.49563933640021052</v>
      </c>
      <c r="AL114" s="11">
        <f>'OddsRatio_working_3-way'!Z114+'OddsRatio_working_3-way'!AF114</f>
        <v>1.0442785636033363</v>
      </c>
      <c r="AM114" s="11">
        <f>'OddsRatio_working_3-way'!AA114+'OddsRatio_working_3-way'!AG114</f>
        <v>-0.67266646214643777</v>
      </c>
      <c r="AN114" s="11">
        <f>'OddsRatio_working_3-way'!AB114+'OddsRatio_working_3-way'!AH114</f>
        <v>-0.3716121014568976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1.0442785636033363</v>
      </c>
      <c r="AS114" s="11">
        <f>IF(('OddsRatio_working_3-way'!X114=0),IF(Q114&gt;0,-Q114^(1/3),(-Q114)^(1/3)),'OddsRatio_working_3-way'!AM114-'OddsRatio_working_3-way'!R114/3)</f>
        <v>-0.67266646214643777</v>
      </c>
      <c r="AT114" s="11">
        <f>IF(('OddsRatio_working_3-way'!X114=0),IF(Q114&gt;0,-Q114^(1/3),(-Q114)^(1/3)),'OddsRatio_working_3-way'!AN114-'OddsRatio_working_3-way'!R114/3)</f>
        <v>-0.3716121014568976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1.97</v>
      </c>
      <c r="B115" s="4">
        <f>IF('True_Odds_Calculator_3-way'!B116="","",'True_Odds_Calculator_3-way'!B116)</f>
        <v>3.58</v>
      </c>
      <c r="C115" s="4">
        <f>IF('True_Odds_Calculator_3-way'!C116="","",'True_Odds_Calculator_3-way'!C116)</f>
        <v>4.1100000000000003</v>
      </c>
      <c r="D115" s="9">
        <f t="shared" si="26"/>
        <v>0.49562850158360805</v>
      </c>
      <c r="E115" s="9">
        <f t="shared" si="27"/>
        <v>0.26978078817575424</v>
      </c>
      <c r="F115" s="9">
        <f t="shared" si="28"/>
        <v>0.23459071024063777</v>
      </c>
      <c r="G115" s="9">
        <f t="shared" si="29"/>
        <v>1.0491136310013054</v>
      </c>
      <c r="H115" s="9">
        <f t="shared" si="30"/>
        <v>2.0176402220712664</v>
      </c>
      <c r="I115" s="9">
        <f t="shared" si="31"/>
        <v>3.7067131679833683</v>
      </c>
      <c r="J115" s="9">
        <f t="shared" si="32"/>
        <v>4.2627433924140599</v>
      </c>
      <c r="K115" s="11">
        <f t="shared" si="33"/>
        <v>0.50761421319796951</v>
      </c>
      <c r="L115" s="11">
        <f t="shared" si="34"/>
        <v>0.27932960893854747</v>
      </c>
      <c r="M115" s="11">
        <f t="shared" si="35"/>
        <v>0.24330900243309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-0.2685101792971315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0.22976461960190275</v>
      </c>
      <c r="Q115" s="11">
        <f>2*'OddsRatio_working_3-way'!K115*'OddsRatio_working_3-way'!L115*'OddsRatio_working_3-way'!M115</f>
        <v>6.8998384264835649E-2</v>
      </c>
      <c r="R115" s="11">
        <f t="shared" si="36"/>
        <v>0</v>
      </c>
      <c r="S115" s="11">
        <f t="shared" si="37"/>
        <v>-0.85570171009288565</v>
      </c>
      <c r="T115" s="11">
        <f t="shared" si="38"/>
        <v>-0.25696748050837404</v>
      </c>
      <c r="U115" s="11">
        <f>'OddsRatio_working_3-way'!S115-'OddsRatio_working_3-way'!R115^2/3</f>
        <v>-0.85570171009288565</v>
      </c>
      <c r="V115" s="11">
        <f>'OddsRatio_working_3-way'!S115*'OddsRatio_working_3-way'!R115/3-2*'OddsRatio_working_3-way'!R115^3/27-'OddsRatio_working_3-way'!T115</f>
        <v>0.25696748050837404</v>
      </c>
      <c r="W115" s="11">
        <f>'OddsRatio_working_3-way'!V115^2+4*'OddsRatio_working_3-way'!U115^3/27</f>
        <v>-2.6792386732425788E-2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0.15233570885649841</v>
      </c>
      <c r="Y115" s="11">
        <f>IF('OddsRatio_working_3-way'!W115&gt;=0,IF('OddsRatio_working_3-way'!V115+SQRT('OddsRatio_working_3-way'!W115)&gt;0,0,PI()),ACOS('OddsRatio_working_3-way'!V115/(2*'OddsRatio_working_3-way'!X115)))</f>
        <v>0.56716961510779829</v>
      </c>
      <c r="Z115" s="11">
        <f>'OddsRatio_working_3-way'!X115^(1/3)*COS('OddsRatio_working_3-way'!Y115/3)</f>
        <v>0.5245568155006527</v>
      </c>
      <c r="AA115" s="11">
        <f>'OddsRatio_working_3-way'!X115^(1/3)*COS(('OddsRatio_working_3-way'!Y115+2*PI())/3)</f>
        <v>-0.34920100554331718</v>
      </c>
      <c r="AB115" s="11">
        <f>'OddsRatio_working_3-way'!X115^(1/3)*COS(('OddsRatio_working_3-way'!Y115+4*PI())/3)</f>
        <v>-0.17535580995733563</v>
      </c>
      <c r="AC115" s="11">
        <f>'OddsRatio_working_3-way'!X115^(1/3)*SIN('OddsRatio_working_3-way'!Y115/3)</f>
        <v>0.10036957046888965</v>
      </c>
      <c r="AD115" s="11">
        <f>'OddsRatio_working_3-way'!X115^(1/3)*SIN(('OddsRatio_working_3-way'!Y115+2*PI())/3)</f>
        <v>0.40409474271738721</v>
      </c>
      <c r="AE115" s="11">
        <f>'OddsRatio_working_3-way'!X115^(1/3)*SIN(('OddsRatio_working_3-way'!Y115+4*PI())/3)</f>
        <v>-0.50446431318627682</v>
      </c>
      <c r="AF115" s="11">
        <f>-'OddsRatio_working_3-way'!U115/(3*'OddsRatio_working_3-way'!X115^(1/3))*COS(('OddsRatio_working_3-way'!Y115)/3)</f>
        <v>0.5245568155006527</v>
      </c>
      <c r="AG115" s="11">
        <f>-'OddsRatio_working_3-way'!U115/(3*'OddsRatio_working_3-way'!X115^(1/3))*COS(('OddsRatio_working_3-way'!Y115+2*PI())/3)</f>
        <v>-0.34920100554331718</v>
      </c>
      <c r="AH115" s="11">
        <f>-'OddsRatio_working_3-way'!U115/(3*'OddsRatio_working_3-way'!X115^(1/3))*COS(('OddsRatio_working_3-way'!Y115+4*PI())/3)</f>
        <v>-0.17535580995733563</v>
      </c>
      <c r="AI115" s="11">
        <f>'OddsRatio_working_3-way'!U115/(3*'OddsRatio_working_3-way'!X115^(1/3))*SIN(('OddsRatio_working_3-way'!Y115)/3)</f>
        <v>-0.10036957046888965</v>
      </c>
      <c r="AJ115" s="11">
        <f>'OddsRatio_working_3-way'!U115/(3*'OddsRatio_working_3-way'!X115^(1/3))*SIN(('OddsRatio_working_3-way'!Y115+2*PI())/3)</f>
        <v>-0.40409474271738721</v>
      </c>
      <c r="AK115" s="11">
        <f>'OddsRatio_working_3-way'!U115/(3*'OddsRatio_working_3-way'!X115^(1/3))*SIN(('OddsRatio_working_3-way'!Y115+4*PI())/3)</f>
        <v>0.50446431318627682</v>
      </c>
      <c r="AL115" s="11">
        <f>'OddsRatio_working_3-way'!Z115+'OddsRatio_working_3-way'!AF115</f>
        <v>1.0491136310013054</v>
      </c>
      <c r="AM115" s="11">
        <f>'OddsRatio_working_3-way'!AA115+'OddsRatio_working_3-way'!AG115</f>
        <v>-0.69840201108663436</v>
      </c>
      <c r="AN115" s="11">
        <f>'OddsRatio_working_3-way'!AB115+'OddsRatio_working_3-way'!AH115</f>
        <v>-0.35071161991467126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1.0491136310013054</v>
      </c>
      <c r="AS115" s="11">
        <f>IF(('OddsRatio_working_3-way'!X115=0),IF(Q115&gt;0,-Q115^(1/3),(-Q115)^(1/3)),'OddsRatio_working_3-way'!AM115-'OddsRatio_working_3-way'!R115/3)</f>
        <v>-0.69840201108663436</v>
      </c>
      <c r="AT115" s="11">
        <f>IF(('OddsRatio_working_3-way'!X115=0),IF(Q115&gt;0,-Q115^(1/3),(-Q115)^(1/3)),'OddsRatio_working_3-way'!AN115-'OddsRatio_working_3-way'!R115/3)</f>
        <v>-0.35071161991467126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2.41</v>
      </c>
      <c r="B116" s="4">
        <f>IF('True_Odds_Calculator_3-way'!B117="","",'True_Odds_Calculator_3-way'!B117)</f>
        <v>4</v>
      </c>
      <c r="C116" s="4">
        <f>IF('True_Odds_Calculator_3-way'!C117="","",'True_Odds_Calculator_3-way'!C117)</f>
        <v>2.81</v>
      </c>
      <c r="D116" s="9">
        <f t="shared" si="26"/>
        <v>0.40726125425680137</v>
      </c>
      <c r="E116" s="9">
        <f t="shared" si="27"/>
        <v>0.24410178504740332</v>
      </c>
      <c r="F116" s="9">
        <f t="shared" si="28"/>
        <v>0.34863696069579525</v>
      </c>
      <c r="G116" s="9">
        <f t="shared" si="29"/>
        <v>1.03221724331895</v>
      </c>
      <c r="H116" s="9">
        <f t="shared" si="30"/>
        <v>2.4554263130797196</v>
      </c>
      <c r="I116" s="9">
        <f t="shared" si="31"/>
        <v>4.0966517299568501</v>
      </c>
      <c r="J116" s="9">
        <f t="shared" si="32"/>
        <v>2.8683132104072997</v>
      </c>
      <c r="K116" s="11">
        <f t="shared" si="33"/>
        <v>0.41493775933609955</v>
      </c>
      <c r="L116" s="11">
        <f t="shared" si="34"/>
        <v>0.25</v>
      </c>
      <c r="M116" s="11">
        <f t="shared" si="35"/>
        <v>0.35587188612099646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-0.28264127818549634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0.22961858212371344</v>
      </c>
      <c r="Q116" s="11">
        <f>2*'OddsRatio_working_3-way'!K116*'OddsRatio_working_3-way'!L116*'OddsRatio_working_3-way'!M116</f>
        <v>7.3832341518878922E-2</v>
      </c>
      <c r="R116" s="11">
        <f t="shared" si="36"/>
        <v>0</v>
      </c>
      <c r="S116" s="11">
        <f t="shared" si="37"/>
        <v>-0.81240285777725529</v>
      </c>
      <c r="T116" s="11">
        <f t="shared" si="38"/>
        <v>-0.26122278385120751</v>
      </c>
      <c r="U116" s="11">
        <f>'OddsRatio_working_3-way'!S116-'OddsRatio_working_3-way'!R116^2/3</f>
        <v>-0.81240285777725529</v>
      </c>
      <c r="V116" s="11">
        <f>'OddsRatio_working_3-way'!S116*'OddsRatio_working_3-way'!R116/3-2*'OddsRatio_working_3-way'!R116^3/27-'OddsRatio_working_3-way'!T116</f>
        <v>0.26122278385120751</v>
      </c>
      <c r="W116" s="11">
        <f>'OddsRatio_working_3-way'!V116^2+4*'OddsRatio_working_3-way'!U116^3/27</f>
        <v>-1.1197411121376774E-2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0.14092085892829304</v>
      </c>
      <c r="Y116" s="11">
        <f>IF('OddsRatio_working_3-way'!W116&gt;=0,IF('OddsRatio_working_3-way'!V116+SQRT('OddsRatio_working_3-way'!W116)&gt;0,0,PI()),ACOS('OddsRatio_working_3-way'!V116/(2*'OddsRatio_working_3-way'!X116)))</f>
        <v>0.38488357623119041</v>
      </c>
      <c r="Z116" s="11">
        <f>'OddsRatio_working_3-way'!X116^(1/3)*COS('OddsRatio_working_3-way'!Y116/3)</f>
        <v>0.51610862165947502</v>
      </c>
      <c r="AA116" s="11">
        <f>'OddsRatio_working_3-way'!X116^(1/3)*COS(('OddsRatio_working_3-way'!Y116+2*PI())/3)</f>
        <v>-0.31571393648653068</v>
      </c>
      <c r="AB116" s="11">
        <f>'OddsRatio_working_3-way'!X116^(1/3)*COS(('OddsRatio_working_3-way'!Y116+4*PI())/3)</f>
        <v>-0.20039468517294426</v>
      </c>
      <c r="AC116" s="11">
        <f>'OddsRatio_working_3-way'!X116^(1/3)*SIN('OddsRatio_working_3-way'!Y116/3)</f>
        <v>6.6579600788645235E-2</v>
      </c>
      <c r="AD116" s="11">
        <f>'OddsRatio_working_3-way'!X116^(1/3)*SIN(('OddsRatio_working_3-way'!Y116+2*PI())/3)</f>
        <v>0.41367337707495433</v>
      </c>
      <c r="AE116" s="11">
        <f>'OddsRatio_working_3-way'!X116^(1/3)*SIN(('OddsRatio_working_3-way'!Y116+4*PI())/3)</f>
        <v>-0.4802529778635995</v>
      </c>
      <c r="AF116" s="11">
        <f>-'OddsRatio_working_3-way'!U116/(3*'OddsRatio_working_3-way'!X116^(1/3))*COS(('OddsRatio_working_3-way'!Y116)/3)</f>
        <v>0.51610862165947491</v>
      </c>
      <c r="AG116" s="11">
        <f>-'OddsRatio_working_3-way'!U116/(3*'OddsRatio_working_3-way'!X116^(1/3))*COS(('OddsRatio_working_3-way'!Y116+2*PI())/3)</f>
        <v>-0.31571393648653062</v>
      </c>
      <c r="AH116" s="11">
        <f>-'OddsRatio_working_3-way'!U116/(3*'OddsRatio_working_3-way'!X116^(1/3))*COS(('OddsRatio_working_3-way'!Y116+4*PI())/3)</f>
        <v>-0.2003946851729442</v>
      </c>
      <c r="AI116" s="11">
        <f>'OddsRatio_working_3-way'!U116/(3*'OddsRatio_working_3-way'!X116^(1/3))*SIN(('OddsRatio_working_3-way'!Y116)/3)</f>
        <v>-6.6579600788645221E-2</v>
      </c>
      <c r="AJ116" s="11">
        <f>'OddsRatio_working_3-way'!U116/(3*'OddsRatio_working_3-way'!X116^(1/3))*SIN(('OddsRatio_working_3-way'!Y116+2*PI())/3)</f>
        <v>-0.41367337707495427</v>
      </c>
      <c r="AK116" s="11">
        <f>'OddsRatio_working_3-way'!U116/(3*'OddsRatio_working_3-way'!X116^(1/3))*SIN(('OddsRatio_working_3-way'!Y116+4*PI())/3)</f>
        <v>0.48025297786359938</v>
      </c>
      <c r="AL116" s="11">
        <f>'OddsRatio_working_3-way'!Z116+'OddsRatio_working_3-way'!AF116</f>
        <v>1.03221724331895</v>
      </c>
      <c r="AM116" s="11">
        <f>'OddsRatio_working_3-way'!AA116+'OddsRatio_working_3-way'!AG116</f>
        <v>-0.63142787297306135</v>
      </c>
      <c r="AN116" s="11">
        <f>'OddsRatio_working_3-way'!AB116+'OddsRatio_working_3-way'!AH116</f>
        <v>-0.40078937034588846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1.03221724331895</v>
      </c>
      <c r="AS116" s="11">
        <f>IF(('OddsRatio_working_3-way'!X116=0),IF(Q116&gt;0,-Q116^(1/3),(-Q116)^(1/3)),'OddsRatio_working_3-way'!AM116-'OddsRatio_working_3-way'!R116/3)</f>
        <v>-0.63142787297306135</v>
      </c>
      <c r="AT116" s="11">
        <f>IF(('OddsRatio_working_3-way'!X116=0),IF(Q116&gt;0,-Q116^(1/3),(-Q116)^(1/3)),'OddsRatio_working_3-way'!AN116-'OddsRatio_working_3-way'!R116/3)</f>
        <v>-0.40078937034588846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1.26</v>
      </c>
      <c r="B117" s="4">
        <f>IF('True_Odds_Calculator_3-way'!B118="","",'True_Odds_Calculator_3-way'!B118)</f>
        <v>6.82</v>
      </c>
      <c r="C117" s="4">
        <f>IF('True_Odds_Calculator_3-way'!C118="","",'True_Odds_Calculator_3-way'!C118)</f>
        <v>11.2</v>
      </c>
      <c r="D117" s="9">
        <f t="shared" si="26"/>
        <v>0.78018053976447843</v>
      </c>
      <c r="E117" s="9">
        <f t="shared" si="27"/>
        <v>0.1368556608686525</v>
      </c>
      <c r="F117" s="9">
        <f t="shared" si="28"/>
        <v>8.296379936686929E-2</v>
      </c>
      <c r="G117" s="9">
        <f t="shared" si="29"/>
        <v>1.08367155978992</v>
      </c>
      <c r="H117" s="9">
        <f t="shared" si="30"/>
        <v>1.281754605545379</v>
      </c>
      <c r="I117" s="9">
        <f t="shared" si="31"/>
        <v>7.3069684779773345</v>
      </c>
      <c r="J117" s="9">
        <f t="shared" si="32"/>
        <v>12.053449909857182</v>
      </c>
      <c r="K117" s="11">
        <f t="shared" si="33"/>
        <v>0.79365079365079361</v>
      </c>
      <c r="L117" s="11">
        <f t="shared" si="34"/>
        <v>0.14662756598240467</v>
      </c>
      <c r="M117" s="11">
        <f t="shared" si="35"/>
        <v>8.9285714285714288E-2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-0.16037015979412306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0.16915368297856775</v>
      </c>
      <c r="Q117" s="11">
        <f>2*'OddsRatio_working_3-way'!K117*'OddsRatio_working_3-way'!L117*'OddsRatio_working_3-way'!M117</f>
        <v>2.0780550734467784E-2</v>
      </c>
      <c r="R117" s="11">
        <f t="shared" si="36"/>
        <v>0</v>
      </c>
      <c r="S117" s="11">
        <f t="shared" si="37"/>
        <v>-1.0547703088636979</v>
      </c>
      <c r="T117" s="11">
        <f t="shared" si="38"/>
        <v>-0.12957866202256729</v>
      </c>
      <c r="U117" s="11">
        <f>'OddsRatio_working_3-way'!S117-'OddsRatio_working_3-way'!R117^2/3</f>
        <v>-1.0547703088636979</v>
      </c>
      <c r="V117" s="11">
        <f>'OddsRatio_working_3-way'!S117*'OddsRatio_working_3-way'!R117/3-2*'OddsRatio_working_3-way'!R117^3/27-'OddsRatio_working_3-way'!T117</f>
        <v>0.12957866202256729</v>
      </c>
      <c r="W117" s="11">
        <f>'OddsRatio_working_3-way'!V117^2+4*'OddsRatio_working_3-way'!U117^3/27</f>
        <v>-0.15705745716859851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0.20847547027177876</v>
      </c>
      <c r="Y117" s="11">
        <f>IF('OddsRatio_working_3-way'!W117&gt;=0,IF('OddsRatio_working_3-way'!V117+SQRT('OddsRatio_working_3-way'!W117)&gt;0,0,PI()),ACOS('OddsRatio_working_3-way'!V117/(2*'OddsRatio_working_3-way'!X117)))</f>
        <v>1.2547861776549294</v>
      </c>
      <c r="Z117" s="11">
        <f>'OddsRatio_working_3-way'!X117^(1/3)*COS('OddsRatio_working_3-way'!Y117/3)</f>
        <v>0.54183577989496001</v>
      </c>
      <c r="AA117" s="11">
        <f>'OddsRatio_working_3-way'!X117^(1/3)*COS(('OddsRatio_working_3-way'!Y117+2*PI())/3)</f>
        <v>-0.47949178077550225</v>
      </c>
      <c r="AB117" s="11">
        <f>'OddsRatio_working_3-way'!X117^(1/3)*COS(('OddsRatio_working_3-way'!Y117+4*PI())/3)</f>
        <v>-6.2343999119457344E-2</v>
      </c>
      <c r="AC117" s="11">
        <f>'OddsRatio_working_3-way'!X117^(1/3)*SIN('OddsRatio_working_3-way'!Y117/3)</f>
        <v>0.24084038403097272</v>
      </c>
      <c r="AD117" s="11">
        <f>'OddsRatio_working_3-way'!X117^(1/3)*SIN(('OddsRatio_working_3-way'!Y117+2*PI())/3)</f>
        <v>0.34882335805290271</v>
      </c>
      <c r="AE117" s="11">
        <f>'OddsRatio_working_3-way'!X117^(1/3)*SIN(('OddsRatio_working_3-way'!Y117+4*PI())/3)</f>
        <v>-0.58966374208387529</v>
      </c>
      <c r="AF117" s="11">
        <f>-'OddsRatio_working_3-way'!U117/(3*'OddsRatio_working_3-way'!X117^(1/3))*COS(('OddsRatio_working_3-way'!Y117)/3)</f>
        <v>0.54183577989496012</v>
      </c>
      <c r="AG117" s="11">
        <f>-'OddsRatio_working_3-way'!U117/(3*'OddsRatio_working_3-way'!X117^(1/3))*COS(('OddsRatio_working_3-way'!Y117+2*PI())/3)</f>
        <v>-0.47949178077550236</v>
      </c>
      <c r="AH117" s="11">
        <f>-'OddsRatio_working_3-way'!U117/(3*'OddsRatio_working_3-way'!X117^(1/3))*COS(('OddsRatio_working_3-way'!Y117+4*PI())/3)</f>
        <v>-6.2343999119457351E-2</v>
      </c>
      <c r="AI117" s="11">
        <f>'OddsRatio_working_3-way'!U117/(3*'OddsRatio_working_3-way'!X117^(1/3))*SIN(('OddsRatio_working_3-way'!Y117)/3)</f>
        <v>-0.24084038403097274</v>
      </c>
      <c r="AJ117" s="11">
        <f>'OddsRatio_working_3-way'!U117/(3*'OddsRatio_working_3-way'!X117^(1/3))*SIN(('OddsRatio_working_3-way'!Y117+2*PI())/3)</f>
        <v>-0.34882335805290277</v>
      </c>
      <c r="AK117" s="11">
        <f>'OddsRatio_working_3-way'!U117/(3*'OddsRatio_working_3-way'!X117^(1/3))*SIN(('OddsRatio_working_3-way'!Y117+4*PI())/3)</f>
        <v>0.5896637420838754</v>
      </c>
      <c r="AL117" s="11">
        <f>'OddsRatio_working_3-way'!Z117+'OddsRatio_working_3-way'!AF117</f>
        <v>1.08367155978992</v>
      </c>
      <c r="AM117" s="11">
        <f>'OddsRatio_working_3-way'!AA117+'OddsRatio_working_3-way'!AG117</f>
        <v>-0.95898356155100462</v>
      </c>
      <c r="AN117" s="11">
        <f>'OddsRatio_working_3-way'!AB117+'OddsRatio_working_3-way'!AH117</f>
        <v>-0.12468799823891469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1.08367155978992</v>
      </c>
      <c r="AS117" s="11">
        <f>IF(('OddsRatio_working_3-way'!X117=0),IF(Q117&gt;0,-Q117^(1/3),(-Q117)^(1/3)),'OddsRatio_working_3-way'!AM117-'OddsRatio_working_3-way'!R117/3)</f>
        <v>-0.95898356155100462</v>
      </c>
      <c r="AT117" s="11">
        <f>IF(('OddsRatio_working_3-way'!X117=0),IF(Q117&gt;0,-Q117^(1/3),(-Q117)^(1/3)),'OddsRatio_working_3-way'!AN117-'OddsRatio_working_3-way'!R117/3)</f>
        <v>-0.12468799823891469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1.27</v>
      </c>
      <c r="B118" s="4">
        <f>IF('True_Odds_Calculator_3-way'!B119="","",'True_Odds_Calculator_3-way'!B119)</f>
        <v>6.35</v>
      </c>
      <c r="C118" s="4">
        <f>IF('True_Odds_Calculator_3-way'!C119="","",'True_Odds_Calculator_3-way'!C119)</f>
        <v>11.78</v>
      </c>
      <c r="D118" s="9">
        <f t="shared" si="26"/>
        <v>0.77382659861528724</v>
      </c>
      <c r="E118" s="9">
        <f t="shared" si="27"/>
        <v>0.14724379277342373</v>
      </c>
      <c r="F118" s="9">
        <f t="shared" si="28"/>
        <v>7.8929608611289281E-2</v>
      </c>
      <c r="G118" s="9">
        <f t="shared" si="29"/>
        <v>1.0825154703738507</v>
      </c>
      <c r="H118" s="9">
        <f t="shared" si="30"/>
        <v>1.2922791770009399</v>
      </c>
      <c r="I118" s="9">
        <f t="shared" si="31"/>
        <v>6.791457766500101</v>
      </c>
      <c r="J118" s="9">
        <f t="shared" si="32"/>
        <v>12.669516770630107</v>
      </c>
      <c r="K118" s="11">
        <f t="shared" si="33"/>
        <v>0.78740157480314954</v>
      </c>
      <c r="L118" s="11">
        <f t="shared" si="34"/>
        <v>0.15748031496062992</v>
      </c>
      <c r="M118" s="11">
        <f t="shared" si="35"/>
        <v>8.4889643463497463E-2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-0.16391306466823485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0.17263192421121684</v>
      </c>
      <c r="Q118" s="11">
        <f>2*'OddsRatio_working_3-way'!K118*'OddsRatio_working_3-way'!L118*'OddsRatio_working_3-way'!M118</f>
        <v>2.1052673684294736E-2</v>
      </c>
      <c r="R118" s="11">
        <f t="shared" si="36"/>
        <v>0</v>
      </c>
      <c r="S118" s="11">
        <f t="shared" si="37"/>
        <v>-1.0531919744202771</v>
      </c>
      <c r="T118" s="11">
        <f t="shared" si="38"/>
        <v>-0.12843804566100941</v>
      </c>
      <c r="U118" s="11">
        <f>'OddsRatio_working_3-way'!S118-'OddsRatio_working_3-way'!R118^2/3</f>
        <v>-1.0531919744202771</v>
      </c>
      <c r="V118" s="11">
        <f>'OddsRatio_working_3-way'!S118*'OddsRatio_working_3-way'!R118/3-2*'OddsRatio_working_3-way'!R118^3/27-'OddsRatio_working_3-way'!T118</f>
        <v>0.12843804566100941</v>
      </c>
      <c r="W118" s="11">
        <f>'OddsRatio_working_3-way'!V118^2+4*'OddsRatio_working_3-way'!U118^3/27</f>
        <v>-0.1565724954377942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0.2080077083974376</v>
      </c>
      <c r="Y118" s="11">
        <f>IF('OddsRatio_working_3-way'!W118&gt;=0,IF('OddsRatio_working_3-way'!V118+SQRT('OddsRatio_working_3-way'!W118)&gt;0,0,PI()),ACOS('OddsRatio_working_3-way'!V118/(2*'OddsRatio_working_3-way'!X118)))</f>
        <v>1.2569347516009202</v>
      </c>
      <c r="Z118" s="11">
        <f>'OddsRatio_working_3-way'!X118^(1/3)*COS('OddsRatio_working_3-way'!Y118/3)</f>
        <v>0.54125773518692533</v>
      </c>
      <c r="AA118" s="11">
        <f>'OddsRatio_working_3-way'!X118^(1/3)*COS(('OddsRatio_working_3-way'!Y118+2*PI())/3)</f>
        <v>-0.47938241051024622</v>
      </c>
      <c r="AB118" s="11">
        <f>'OddsRatio_working_3-way'!X118^(1/3)*COS(('OddsRatio_working_3-way'!Y118+4*PI())/3)</f>
        <v>-6.1875324676679319E-2</v>
      </c>
      <c r="AC118" s="11">
        <f>'OddsRatio_working_3-way'!X118^(1/3)*SIN('OddsRatio_working_3-way'!Y118/3)</f>
        <v>0.24104782839458622</v>
      </c>
      <c r="AD118" s="11">
        <f>'OddsRatio_working_3-way'!X118^(1/3)*SIN(('OddsRatio_working_3-way'!Y118+2*PI())/3)</f>
        <v>0.34821903446941482</v>
      </c>
      <c r="AE118" s="11">
        <f>'OddsRatio_working_3-way'!X118^(1/3)*SIN(('OddsRatio_working_3-way'!Y118+4*PI())/3)</f>
        <v>-0.58926686286400087</v>
      </c>
      <c r="AF118" s="11">
        <f>-'OddsRatio_working_3-way'!U118/(3*'OddsRatio_working_3-way'!X118^(1/3))*COS(('OddsRatio_working_3-way'!Y118)/3)</f>
        <v>0.54125773518692533</v>
      </c>
      <c r="AG118" s="11">
        <f>-'OddsRatio_working_3-way'!U118/(3*'OddsRatio_working_3-way'!X118^(1/3))*COS(('OddsRatio_working_3-way'!Y118+2*PI())/3)</f>
        <v>-0.47938241051024622</v>
      </c>
      <c r="AH118" s="11">
        <f>-'OddsRatio_working_3-way'!U118/(3*'OddsRatio_working_3-way'!X118^(1/3))*COS(('OddsRatio_working_3-way'!Y118+4*PI())/3)</f>
        <v>-6.1875324676679319E-2</v>
      </c>
      <c r="AI118" s="11">
        <f>'OddsRatio_working_3-way'!U118/(3*'OddsRatio_working_3-way'!X118^(1/3))*SIN(('OddsRatio_working_3-way'!Y118)/3)</f>
        <v>-0.24104782839458622</v>
      </c>
      <c r="AJ118" s="11">
        <f>'OddsRatio_working_3-way'!U118/(3*'OddsRatio_working_3-way'!X118^(1/3))*SIN(('OddsRatio_working_3-way'!Y118+2*PI())/3)</f>
        <v>-0.34821903446941482</v>
      </c>
      <c r="AK118" s="11">
        <f>'OddsRatio_working_3-way'!U118/(3*'OddsRatio_working_3-way'!X118^(1/3))*SIN(('OddsRatio_working_3-way'!Y118+4*PI())/3)</f>
        <v>0.58926686286400087</v>
      </c>
      <c r="AL118" s="11">
        <f>'OddsRatio_working_3-way'!Z118+'OddsRatio_working_3-way'!AF118</f>
        <v>1.0825154703738507</v>
      </c>
      <c r="AM118" s="11">
        <f>'OddsRatio_working_3-way'!AA118+'OddsRatio_working_3-way'!AG118</f>
        <v>-0.95876482102049243</v>
      </c>
      <c r="AN118" s="11">
        <f>'OddsRatio_working_3-way'!AB118+'OddsRatio_working_3-way'!AH118</f>
        <v>-0.12375064935335864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1.0825154703738507</v>
      </c>
      <c r="AS118" s="11">
        <f>IF(('OddsRatio_working_3-way'!X118=0),IF(Q118&gt;0,-Q118^(1/3),(-Q118)^(1/3)),'OddsRatio_working_3-way'!AM118-'OddsRatio_working_3-way'!R118/3)</f>
        <v>-0.95876482102049243</v>
      </c>
      <c r="AT118" s="11">
        <f>IF(('OddsRatio_working_3-way'!X118=0),IF(Q118&gt;0,-Q118^(1/3),(-Q118)^(1/3)),'OddsRatio_working_3-way'!AN118-'OddsRatio_working_3-way'!R118/3)</f>
        <v>-0.12375064935335864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12.39</v>
      </c>
      <c r="B119" s="4">
        <f>IF('True_Odds_Calculator_3-way'!B120="","",'True_Odds_Calculator_3-way'!B120)</f>
        <v>7.56</v>
      </c>
      <c r="C119" s="4">
        <f>IF('True_Odds_Calculator_3-way'!C120="","",'True_Odds_Calculator_3-way'!C120)</f>
        <v>1.21</v>
      </c>
      <c r="D119" s="9">
        <f t="shared" si="26"/>
        <v>7.2264080212970233E-2</v>
      </c>
      <c r="E119" s="9">
        <f t="shared" si="27"/>
        <v>0.11913209488368397</v>
      </c>
      <c r="F119" s="9">
        <f t="shared" si="28"/>
        <v>0.8086038249033457</v>
      </c>
      <c r="G119" s="9">
        <f t="shared" si="29"/>
        <v>1.1271407944577296</v>
      </c>
      <c r="H119" s="9">
        <f t="shared" si="30"/>
        <v>13.838133648873541</v>
      </c>
      <c r="I119" s="9">
        <f t="shared" si="31"/>
        <v>8.3940436116427044</v>
      </c>
      <c r="J119" s="9">
        <f t="shared" si="32"/>
        <v>1.2366995668361231</v>
      </c>
      <c r="K119" s="11">
        <f t="shared" si="33"/>
        <v>8.0710250201775621E-2</v>
      </c>
      <c r="L119" s="11">
        <f t="shared" si="34"/>
        <v>0.1322751322751323</v>
      </c>
      <c r="M119" s="11">
        <f t="shared" si="35"/>
        <v>0.82644628099173556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-0.13844216617714289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0.16022761638727595</v>
      </c>
      <c r="Q119" s="11">
        <f>2*'OddsRatio_working_3-way'!K119*'OddsRatio_working_3-way'!L119*'OddsRatio_working_3-way'!M119</f>
        <v>1.7646213258510568E-2</v>
      </c>
      <c r="R119" s="11">
        <f t="shared" si="36"/>
        <v>0</v>
      </c>
      <c r="S119" s="11">
        <f t="shared" si="37"/>
        <v>-1.1573613792076729</v>
      </c>
      <c r="T119" s="11">
        <f t="shared" si="38"/>
        <v>-0.12746270696119746</v>
      </c>
      <c r="U119" s="11">
        <f>'OddsRatio_working_3-way'!S119-'OddsRatio_working_3-way'!R119^2/3</f>
        <v>-1.1573613792076729</v>
      </c>
      <c r="V119" s="11">
        <f>'OddsRatio_working_3-way'!S119*'OddsRatio_working_3-way'!R119/3-2*'OddsRatio_working_3-way'!R119^3/27-'OddsRatio_working_3-way'!T119</f>
        <v>0.12746270696119746</v>
      </c>
      <c r="W119" s="11">
        <f>'OddsRatio_working_3-way'!V119^2+4*'OddsRatio_working_3-way'!U119^3/27</f>
        <v>-0.21342268442110449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0.23961919063744694</v>
      </c>
      <c r="Y119" s="11">
        <f>IF('OddsRatio_working_3-way'!W119&gt;=0,IF('OddsRatio_working_3-way'!V119+SQRT('OddsRatio_working_3-way'!W119)&gt;0,0,PI()),ACOS('OddsRatio_working_3-way'!V119/(2*'OddsRatio_working_3-way'!X119)))</f>
        <v>1.3015870045312672</v>
      </c>
      <c r="Z119" s="11">
        <f>'OddsRatio_working_3-way'!X119^(1/3)*COS('OddsRatio_working_3-way'!Y119/3)</f>
        <v>0.56357039722886493</v>
      </c>
      <c r="AA119" s="11">
        <f>'OddsRatio_working_3-way'!X119^(1/3)*COS(('OddsRatio_working_3-way'!Y119+2*PI())/3)</f>
        <v>-0.50790828528935117</v>
      </c>
      <c r="AB119" s="11">
        <f>'OddsRatio_working_3-way'!X119^(1/3)*COS(('OddsRatio_working_3-way'!Y119+4*PI())/3)</f>
        <v>-5.5662111939513946E-2</v>
      </c>
      <c r="AC119" s="11">
        <f>'OddsRatio_working_3-way'!X119^(1/3)*SIN('OddsRatio_working_3-way'!Y119/3)</f>
        <v>0.26110444992350684</v>
      </c>
      <c r="AD119" s="11">
        <f>'OddsRatio_working_3-way'!X119^(1/3)*SIN(('OddsRatio_working_3-way'!Y119+2*PI())/3)</f>
        <v>0.35751405585933088</v>
      </c>
      <c r="AE119" s="11">
        <f>'OddsRatio_working_3-way'!X119^(1/3)*SIN(('OddsRatio_working_3-way'!Y119+4*PI())/3)</f>
        <v>-0.61861850578283761</v>
      </c>
      <c r="AF119" s="11">
        <f>-'OddsRatio_working_3-way'!U119/(3*'OddsRatio_working_3-way'!X119^(1/3))*COS(('OddsRatio_working_3-way'!Y119)/3)</f>
        <v>0.56357039722886482</v>
      </c>
      <c r="AG119" s="11">
        <f>-'OddsRatio_working_3-way'!U119/(3*'OddsRatio_working_3-way'!X119^(1/3))*COS(('OddsRatio_working_3-way'!Y119+2*PI())/3)</f>
        <v>-0.50790828528935106</v>
      </c>
      <c r="AH119" s="11">
        <f>-'OddsRatio_working_3-way'!U119/(3*'OddsRatio_working_3-way'!X119^(1/3))*COS(('OddsRatio_working_3-way'!Y119+4*PI())/3)</f>
        <v>-5.5662111939513939E-2</v>
      </c>
      <c r="AI119" s="11">
        <f>'OddsRatio_working_3-way'!U119/(3*'OddsRatio_working_3-way'!X119^(1/3))*SIN(('OddsRatio_working_3-way'!Y119)/3)</f>
        <v>-0.26110444992350679</v>
      </c>
      <c r="AJ119" s="11">
        <f>'OddsRatio_working_3-way'!U119/(3*'OddsRatio_working_3-way'!X119^(1/3))*SIN(('OddsRatio_working_3-way'!Y119+2*PI())/3)</f>
        <v>-0.35751405585933077</v>
      </c>
      <c r="AK119" s="11">
        <f>'OddsRatio_working_3-way'!U119/(3*'OddsRatio_working_3-way'!X119^(1/3))*SIN(('OddsRatio_working_3-way'!Y119+4*PI())/3)</f>
        <v>0.6186185057828375</v>
      </c>
      <c r="AL119" s="11">
        <f>'OddsRatio_working_3-way'!Z119+'OddsRatio_working_3-way'!AF119</f>
        <v>1.1271407944577296</v>
      </c>
      <c r="AM119" s="11">
        <f>'OddsRatio_working_3-way'!AA119+'OddsRatio_working_3-way'!AG119</f>
        <v>-1.0158165705787021</v>
      </c>
      <c r="AN119" s="11">
        <f>'OddsRatio_working_3-way'!AB119+'OddsRatio_working_3-way'!AH119</f>
        <v>-0.11132422387902788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1.1271407944577296</v>
      </c>
      <c r="AS119" s="11">
        <f>IF(('OddsRatio_working_3-way'!X119=0),IF(Q119&gt;0,-Q119^(1/3),(-Q119)^(1/3)),'OddsRatio_working_3-way'!AM119-'OddsRatio_working_3-way'!R119/3)</f>
        <v>-1.0158165705787021</v>
      </c>
      <c r="AT119" s="11">
        <f>IF(('OddsRatio_working_3-way'!X119=0),IF(Q119&gt;0,-Q119^(1/3),(-Q119)^(1/3)),'OddsRatio_working_3-way'!AN119-'OddsRatio_working_3-way'!R119/3)</f>
        <v>-0.11132422387902788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2.59</v>
      </c>
      <c r="B120" s="4">
        <f>IF('True_Odds_Calculator_3-way'!B121="","",'True_Odds_Calculator_3-way'!B121)</f>
        <v>3.6</v>
      </c>
      <c r="C120" s="4">
        <f>IF('True_Odds_Calculator_3-way'!C121="","",'True_Odds_Calculator_3-way'!C121)</f>
        <v>2.75</v>
      </c>
      <c r="D120" s="9">
        <f t="shared" si="26"/>
        <v>0.37633656951672856</v>
      </c>
      <c r="E120" s="9">
        <f t="shared" si="27"/>
        <v>0.26955048789041552</v>
      </c>
      <c r="F120" s="9">
        <f t="shared" si="28"/>
        <v>0.35411294259285575</v>
      </c>
      <c r="G120" s="9">
        <f t="shared" si="29"/>
        <v>1.0422615898078567</v>
      </c>
      <c r="H120" s="9">
        <f t="shared" si="30"/>
        <v>2.6571959277944925</v>
      </c>
      <c r="I120" s="9">
        <f t="shared" si="31"/>
        <v>3.7098801335004272</v>
      </c>
      <c r="J120" s="9">
        <f t="shared" si="32"/>
        <v>2.8239577821637494</v>
      </c>
      <c r="K120" s="11">
        <f t="shared" si="33"/>
        <v>0.38610038610038611</v>
      </c>
      <c r="L120" s="11">
        <f t="shared" si="34"/>
        <v>0.27777777777777779</v>
      </c>
      <c r="M120" s="11">
        <f t="shared" si="35"/>
        <v>0.36363636363636365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-0.28214578214578201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0.23166023166023167</v>
      </c>
      <c r="Q120" s="11">
        <f>2*'OddsRatio_working_3-way'!K120*'OddsRatio_working_3-way'!L120*'OddsRatio_working_3-way'!M120</f>
        <v>7.8000078000078008E-2</v>
      </c>
      <c r="R120" s="11">
        <f t="shared" si="36"/>
        <v>0</v>
      </c>
      <c r="S120" s="11">
        <f t="shared" si="37"/>
        <v>-0.82106572672610456</v>
      </c>
      <c r="T120" s="11">
        <f t="shared" si="38"/>
        <v>-0.27645310664178607</v>
      </c>
      <c r="U120" s="11">
        <f>'OddsRatio_working_3-way'!S120-'OddsRatio_working_3-way'!R120^2/3</f>
        <v>-0.82106572672610456</v>
      </c>
      <c r="V120" s="11">
        <f>'OddsRatio_working_3-way'!S120*'OddsRatio_working_3-way'!R120/3-2*'OddsRatio_working_3-way'!R120^3/27-'OddsRatio_working_3-way'!T120</f>
        <v>0.27645310664178607</v>
      </c>
      <c r="W120" s="11">
        <f>'OddsRatio_working_3-way'!V120^2+4*'OddsRatio_working_3-way'!U120^3/27</f>
        <v>-5.5767285932935423E-3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0.14318087229548879</v>
      </c>
      <c r="Y120" s="11">
        <f>IF('OddsRatio_working_3-way'!W120&gt;=0,IF('OddsRatio_working_3-way'!V120+SQRT('OddsRatio_working_3-way'!W120)&gt;0,0,PI()),ACOS('OddsRatio_working_3-way'!V120/(2*'OddsRatio_working_3-way'!X120)))</f>
        <v>0.26383036629452938</v>
      </c>
      <c r="Z120" s="11">
        <f>'OddsRatio_working_3-way'!X120^(1/3)*COS('OddsRatio_working_3-way'!Y120/3)</f>
        <v>0.52113079490392833</v>
      </c>
      <c r="AA120" s="11">
        <f>'OddsRatio_working_3-way'!X120^(1/3)*COS(('OddsRatio_working_3-way'!Y120+2*PI())/3)</f>
        <v>-0.30035801779325294</v>
      </c>
      <c r="AB120" s="11">
        <f>'OddsRatio_working_3-way'!X120^(1/3)*COS(('OddsRatio_working_3-way'!Y120+4*PI())/3)</f>
        <v>-0.22077277711067533</v>
      </c>
      <c r="AC120" s="11">
        <f>'OddsRatio_working_3-way'!X120^(1/3)*SIN('OddsRatio_working_3-way'!Y120/3)</f>
        <v>4.5948560131607294E-2</v>
      </c>
      <c r="AD120" s="11">
        <f>'OddsRatio_working_3-way'!X120^(1/3)*SIN(('OddsRatio_working_3-way'!Y120+2*PI())/3)</f>
        <v>0.42833822701537644</v>
      </c>
      <c r="AE120" s="11">
        <f>'OddsRatio_working_3-way'!X120^(1/3)*SIN(('OddsRatio_working_3-way'!Y120+4*PI())/3)</f>
        <v>-0.47428678714698369</v>
      </c>
      <c r="AF120" s="11">
        <f>-'OddsRatio_working_3-way'!U120/(3*'OddsRatio_working_3-way'!X120^(1/3))*COS(('OddsRatio_working_3-way'!Y120)/3)</f>
        <v>0.52113079490392833</v>
      </c>
      <c r="AG120" s="11">
        <f>-'OddsRatio_working_3-way'!U120/(3*'OddsRatio_working_3-way'!X120^(1/3))*COS(('OddsRatio_working_3-way'!Y120+2*PI())/3)</f>
        <v>-0.30035801779325294</v>
      </c>
      <c r="AH120" s="11">
        <f>-'OddsRatio_working_3-way'!U120/(3*'OddsRatio_working_3-way'!X120^(1/3))*COS(('OddsRatio_working_3-way'!Y120+4*PI())/3)</f>
        <v>-0.22077277711067533</v>
      </c>
      <c r="AI120" s="11">
        <f>'OddsRatio_working_3-way'!U120/(3*'OddsRatio_working_3-way'!X120^(1/3))*SIN(('OddsRatio_working_3-way'!Y120)/3)</f>
        <v>-4.5948560131607294E-2</v>
      </c>
      <c r="AJ120" s="11">
        <f>'OddsRatio_working_3-way'!U120/(3*'OddsRatio_working_3-way'!X120^(1/3))*SIN(('OddsRatio_working_3-way'!Y120+2*PI())/3)</f>
        <v>-0.42833822701537644</v>
      </c>
      <c r="AK120" s="11">
        <f>'OddsRatio_working_3-way'!U120/(3*'OddsRatio_working_3-way'!X120^(1/3))*SIN(('OddsRatio_working_3-way'!Y120+4*PI())/3)</f>
        <v>0.47428678714698369</v>
      </c>
      <c r="AL120" s="11">
        <f>'OddsRatio_working_3-way'!Z120+'OddsRatio_working_3-way'!AF120</f>
        <v>1.0422615898078567</v>
      </c>
      <c r="AM120" s="11">
        <f>'OddsRatio_working_3-way'!AA120+'OddsRatio_working_3-way'!AG120</f>
        <v>-0.60071603558650588</v>
      </c>
      <c r="AN120" s="11">
        <f>'OddsRatio_working_3-way'!AB120+'OddsRatio_working_3-way'!AH120</f>
        <v>-0.44154555422135067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1.0422615898078567</v>
      </c>
      <c r="AS120" s="11">
        <f>IF(('OddsRatio_working_3-way'!X120=0),IF(Q120&gt;0,-Q120^(1/3),(-Q120)^(1/3)),'OddsRatio_working_3-way'!AM120-'OddsRatio_working_3-way'!R120/3)</f>
        <v>-0.60071603558650588</v>
      </c>
      <c r="AT120" s="11">
        <f>IF(('OddsRatio_working_3-way'!X120=0),IF(Q120&gt;0,-Q120^(1/3),(-Q120)^(1/3)),'OddsRatio_working_3-way'!AN120-'OddsRatio_working_3-way'!R120/3)</f>
        <v>-0.44154555422135067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2.09</v>
      </c>
      <c r="B121" s="4">
        <f>IF('True_Odds_Calculator_3-way'!B122="","",'True_Odds_Calculator_3-way'!B122)</f>
        <v>3.74</v>
      </c>
      <c r="C121" s="4">
        <f>IF('True_Odds_Calculator_3-way'!C122="","",'True_Odds_Calculator_3-way'!C122)</f>
        <v>3.55</v>
      </c>
      <c r="D121" s="9">
        <f t="shared" si="26"/>
        <v>0.46780362445542045</v>
      </c>
      <c r="E121" s="9">
        <f t="shared" si="27"/>
        <v>0.25908222528957348</v>
      </c>
      <c r="F121" s="9">
        <f t="shared" si="28"/>
        <v>0.27311415025500596</v>
      </c>
      <c r="G121" s="9">
        <f t="shared" si="29"/>
        <v>1.0437147769298958</v>
      </c>
      <c r="H121" s="9">
        <f t="shared" si="30"/>
        <v>2.1376491068535861</v>
      </c>
      <c r="I121" s="9">
        <f t="shared" si="31"/>
        <v>3.859778488787915</v>
      </c>
      <c r="J121" s="9">
        <f t="shared" si="32"/>
        <v>3.6614726811712344</v>
      </c>
      <c r="K121" s="11">
        <f t="shared" si="33"/>
        <v>0.47846889952153115</v>
      </c>
      <c r="L121" s="11">
        <f t="shared" si="34"/>
        <v>0.26737967914438499</v>
      </c>
      <c r="M121" s="11">
        <f t="shared" si="35"/>
        <v>0.28169014084507044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-0.27445490690992402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0.22991877524646898</v>
      </c>
      <c r="Q121" s="11">
        <f>2*'OddsRatio_working_3-way'!K121*'OddsRatio_working_3-way'!L121*'OddsRatio_working_3-way'!M121</f>
        <v>7.2074851174441679E-2</v>
      </c>
      <c r="R121" s="11">
        <f t="shared" si="36"/>
        <v>0</v>
      </c>
      <c r="S121" s="11">
        <f t="shared" si="37"/>
        <v>-0.83772878333681322</v>
      </c>
      <c r="T121" s="11">
        <f t="shared" si="38"/>
        <v>-0.26261090386733954</v>
      </c>
      <c r="U121" s="11">
        <f>'OddsRatio_working_3-way'!S121-'OddsRatio_working_3-way'!R121^2/3</f>
        <v>-0.83772878333681322</v>
      </c>
      <c r="V121" s="11">
        <f>'OddsRatio_working_3-way'!S121*'OddsRatio_working_3-way'!R121/3-2*'OddsRatio_working_3-way'!R121^3/27-'OddsRatio_working_3-way'!T121</f>
        <v>0.26261090386733954</v>
      </c>
      <c r="W121" s="11">
        <f>'OddsRatio_working_3-way'!V121^2+4*'OddsRatio_working_3-way'!U121^3/27</f>
        <v>-1.81331837007635E-2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0.14756157234421208</v>
      </c>
      <c r="Y121" s="11">
        <f>IF('OddsRatio_working_3-way'!W121&gt;=0,IF('OddsRatio_working_3-way'!V121+SQRT('OddsRatio_working_3-way'!W121)&gt;0,0,PI()),ACOS('OddsRatio_working_3-way'!V121/(2*'OddsRatio_working_3-way'!X121)))</f>
        <v>0.47381289992704478</v>
      </c>
      <c r="Z121" s="11">
        <f>'OddsRatio_working_3-way'!X121^(1/3)*COS('OddsRatio_working_3-way'!Y121/3)</f>
        <v>0.52185738846494789</v>
      </c>
      <c r="AA121" s="11">
        <f>'OddsRatio_working_3-way'!X121^(1/3)*COS(('OddsRatio_working_3-way'!Y121+2*PI())/3)</f>
        <v>-0.33290678404188517</v>
      </c>
      <c r="AB121" s="11">
        <f>'OddsRatio_working_3-way'!X121^(1/3)*COS(('OddsRatio_working_3-way'!Y121+4*PI())/3)</f>
        <v>-0.18895060442306263</v>
      </c>
      <c r="AC121" s="11">
        <f>'OddsRatio_working_3-way'!X121^(1/3)*SIN('OddsRatio_working_3-way'!Y121/3)</f>
        <v>8.3113139054437332E-2</v>
      </c>
      <c r="AD121" s="11">
        <f>'OddsRatio_working_3-way'!X121^(1/3)*SIN(('OddsRatio_working_3-way'!Y121+2*PI())/3)</f>
        <v>0.41038518603603052</v>
      </c>
      <c r="AE121" s="11">
        <f>'OddsRatio_working_3-way'!X121^(1/3)*SIN(('OddsRatio_working_3-way'!Y121+4*PI())/3)</f>
        <v>-0.49349832509046782</v>
      </c>
      <c r="AF121" s="11">
        <f>-'OddsRatio_working_3-way'!U121/(3*'OddsRatio_working_3-way'!X121^(1/3))*COS(('OddsRatio_working_3-way'!Y121)/3)</f>
        <v>0.52185738846494789</v>
      </c>
      <c r="AG121" s="11">
        <f>-'OddsRatio_working_3-way'!U121/(3*'OddsRatio_working_3-way'!X121^(1/3))*COS(('OddsRatio_working_3-way'!Y121+2*PI())/3)</f>
        <v>-0.33290678404188517</v>
      </c>
      <c r="AH121" s="11">
        <f>-'OddsRatio_working_3-way'!U121/(3*'OddsRatio_working_3-way'!X121^(1/3))*COS(('OddsRatio_working_3-way'!Y121+4*PI())/3)</f>
        <v>-0.18895060442306263</v>
      </c>
      <c r="AI121" s="11">
        <f>'OddsRatio_working_3-way'!U121/(3*'OddsRatio_working_3-way'!X121^(1/3))*SIN(('OddsRatio_working_3-way'!Y121)/3)</f>
        <v>-8.3113139054437332E-2</v>
      </c>
      <c r="AJ121" s="11">
        <f>'OddsRatio_working_3-way'!U121/(3*'OddsRatio_working_3-way'!X121^(1/3))*SIN(('OddsRatio_working_3-way'!Y121+2*PI())/3)</f>
        <v>-0.41038518603603052</v>
      </c>
      <c r="AK121" s="11">
        <f>'OddsRatio_working_3-way'!U121/(3*'OddsRatio_working_3-way'!X121^(1/3))*SIN(('OddsRatio_working_3-way'!Y121+4*PI())/3)</f>
        <v>0.49349832509046782</v>
      </c>
      <c r="AL121" s="11">
        <f>'OddsRatio_working_3-way'!Z121+'OddsRatio_working_3-way'!AF121</f>
        <v>1.0437147769298958</v>
      </c>
      <c r="AM121" s="11">
        <f>'OddsRatio_working_3-way'!AA121+'OddsRatio_working_3-way'!AG121</f>
        <v>-0.66581356808377035</v>
      </c>
      <c r="AN121" s="11">
        <f>'OddsRatio_working_3-way'!AB121+'OddsRatio_working_3-way'!AH121</f>
        <v>-0.37790120884612527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1.0437147769298958</v>
      </c>
      <c r="AS121" s="11">
        <f>IF(('OddsRatio_working_3-way'!X121=0),IF(Q121&gt;0,-Q121^(1/3),(-Q121)^(1/3)),'OddsRatio_working_3-way'!AM121-'OddsRatio_working_3-way'!R121/3)</f>
        <v>-0.66581356808377035</v>
      </c>
      <c r="AT121" s="11">
        <f>IF(('OddsRatio_working_3-way'!X121=0),IF(Q121&gt;0,-Q121^(1/3),(-Q121)^(1/3)),'OddsRatio_working_3-way'!AN121-'OddsRatio_working_3-way'!R121/3)</f>
        <v>-0.37790120884612527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1.46</v>
      </c>
      <c r="B122" s="4">
        <f>IF('True_Odds_Calculator_3-way'!B123="","",'True_Odds_Calculator_3-way'!B123)</f>
        <v>5.01</v>
      </c>
      <c r="C122" s="4">
        <f>IF('True_Odds_Calculator_3-way'!C123="","",'True_Odds_Calculator_3-way'!C123)</f>
        <v>7.04</v>
      </c>
      <c r="D122" s="9">
        <f t="shared" si="26"/>
        <v>0.67322267855193474</v>
      </c>
      <c r="E122" s="9">
        <f t="shared" si="27"/>
        <v>0.19115497537430098</v>
      </c>
      <c r="F122" s="9">
        <f t="shared" si="28"/>
        <v>0.13562234607376419</v>
      </c>
      <c r="G122" s="9">
        <f t="shared" si="29"/>
        <v>1.0552013531939206</v>
      </c>
      <c r="H122" s="9">
        <f t="shared" si="30"/>
        <v>1.4853926224692036</v>
      </c>
      <c r="I122" s="9">
        <f t="shared" si="31"/>
        <v>5.2313574263076221</v>
      </c>
      <c r="J122" s="9">
        <f t="shared" si="32"/>
        <v>7.3734161732912797</v>
      </c>
      <c r="K122" s="11">
        <f t="shared" si="33"/>
        <v>0.68493150684931503</v>
      </c>
      <c r="L122" s="11">
        <f t="shared" si="34"/>
        <v>0.19960079840319361</v>
      </c>
      <c r="M122" s="11">
        <f t="shared" si="35"/>
        <v>0.14204545454545456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-0.21635946662092986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0.2040983412999654</v>
      </c>
      <c r="Q122" s="11">
        <f>2*'OddsRatio_working_3-way'!K122*'OddsRatio_working_3-way'!L122*'OddsRatio_working_3-way'!M122</f>
        <v>3.8838885118927774E-2</v>
      </c>
      <c r="R122" s="11">
        <f t="shared" si="36"/>
        <v>0</v>
      </c>
      <c r="S122" s="11">
        <f t="shared" si="37"/>
        <v>-0.94332984124773045</v>
      </c>
      <c r="T122" s="11">
        <f t="shared" si="38"/>
        <v>-0.17951091175028178</v>
      </c>
      <c r="U122" s="11">
        <f>'OddsRatio_working_3-way'!S122-'OddsRatio_working_3-way'!R122^2/3</f>
        <v>-0.94332984124773045</v>
      </c>
      <c r="V122" s="11">
        <f>'OddsRatio_working_3-way'!S122*'OddsRatio_working_3-way'!R122/3-2*'OddsRatio_working_3-way'!R122^3/27-'OddsRatio_working_3-way'!T122</f>
        <v>0.17951091175028178</v>
      </c>
      <c r="W122" s="11">
        <f>'OddsRatio_working_3-way'!V122^2+4*'OddsRatio_working_3-way'!U122^3/27</f>
        <v>-9.213761742432372E-2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0.17632483153383499</v>
      </c>
      <c r="Y122" s="11">
        <f>IF('OddsRatio_working_3-way'!W122&gt;=0,IF('OddsRatio_working_3-way'!V122+SQRT('OddsRatio_working_3-way'!W122)&gt;0,0,PI()),ACOS('OddsRatio_working_3-way'!V122/(2*'OddsRatio_working_3-way'!X122)))</f>
        <v>1.0367333901179205</v>
      </c>
      <c r="Z122" s="11">
        <f>'OddsRatio_working_3-way'!X122^(1/3)*COS('OddsRatio_working_3-way'!Y122/3)</f>
        <v>0.52760067659696031</v>
      </c>
      <c r="AA122" s="11">
        <f>'OddsRatio_working_3-way'!X122^(1/3)*COS(('OddsRatio_working_3-way'!Y122+2*PI())/3)</f>
        <v>-0.42830141687474615</v>
      </c>
      <c r="AB122" s="11">
        <f>'OddsRatio_working_3-way'!X122^(1/3)*COS(('OddsRatio_working_3-way'!Y122+4*PI())/3)</f>
        <v>-9.9299259722214345E-2</v>
      </c>
      <c r="AC122" s="11">
        <f>'OddsRatio_working_3-way'!X122^(1/3)*SIN('OddsRatio_working_3-way'!Y122/3)</f>
        <v>0.18994948399598191</v>
      </c>
      <c r="AD122" s="11">
        <f>'OddsRatio_working_3-way'!X122^(1/3)*SIN(('OddsRatio_working_3-way'!Y122+2*PI())/3)</f>
        <v>0.36194084698883472</v>
      </c>
      <c r="AE122" s="11">
        <f>'OddsRatio_working_3-way'!X122^(1/3)*SIN(('OddsRatio_working_3-way'!Y122+4*PI())/3)</f>
        <v>-0.55189033098481655</v>
      </c>
      <c r="AF122" s="11">
        <f>-'OddsRatio_working_3-way'!U122/(3*'OddsRatio_working_3-way'!X122^(1/3))*COS(('OddsRatio_working_3-way'!Y122)/3)</f>
        <v>0.52760067659696031</v>
      </c>
      <c r="AG122" s="11">
        <f>-'OddsRatio_working_3-way'!U122/(3*'OddsRatio_working_3-way'!X122^(1/3))*COS(('OddsRatio_working_3-way'!Y122+2*PI())/3)</f>
        <v>-0.42830141687474615</v>
      </c>
      <c r="AH122" s="11">
        <f>-'OddsRatio_working_3-way'!U122/(3*'OddsRatio_working_3-way'!X122^(1/3))*COS(('OddsRatio_working_3-way'!Y122+4*PI())/3)</f>
        <v>-9.9299259722214345E-2</v>
      </c>
      <c r="AI122" s="11">
        <f>'OddsRatio_working_3-way'!U122/(3*'OddsRatio_working_3-way'!X122^(1/3))*SIN(('OddsRatio_working_3-way'!Y122)/3)</f>
        <v>-0.18994948399598191</v>
      </c>
      <c r="AJ122" s="11">
        <f>'OddsRatio_working_3-way'!U122/(3*'OddsRatio_working_3-way'!X122^(1/3))*SIN(('OddsRatio_working_3-way'!Y122+2*PI())/3)</f>
        <v>-0.36194084698883472</v>
      </c>
      <c r="AK122" s="11">
        <f>'OddsRatio_working_3-way'!U122/(3*'OddsRatio_working_3-way'!X122^(1/3))*SIN(('OddsRatio_working_3-way'!Y122+4*PI())/3)</f>
        <v>0.55189033098481655</v>
      </c>
      <c r="AL122" s="11">
        <f>'OddsRatio_working_3-way'!Z122+'OddsRatio_working_3-way'!AF122</f>
        <v>1.0552013531939206</v>
      </c>
      <c r="AM122" s="11">
        <f>'OddsRatio_working_3-way'!AA122+'OddsRatio_working_3-way'!AG122</f>
        <v>-0.85660283374949231</v>
      </c>
      <c r="AN122" s="11">
        <f>'OddsRatio_working_3-way'!AB122+'OddsRatio_working_3-way'!AH122</f>
        <v>-0.19859851944442869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1.0552013531939206</v>
      </c>
      <c r="AS122" s="11">
        <f>IF(('OddsRatio_working_3-way'!X122=0),IF(Q122&gt;0,-Q122^(1/3),(-Q122)^(1/3)),'OddsRatio_working_3-way'!AM122-'OddsRatio_working_3-way'!R122/3)</f>
        <v>-0.85660283374949231</v>
      </c>
      <c r="AT122" s="11">
        <f>IF(('OddsRatio_working_3-way'!X122=0),IF(Q122&gt;0,-Q122^(1/3),(-Q122)^(1/3)),'OddsRatio_working_3-way'!AN122-'OddsRatio_working_3-way'!R122/3)</f>
        <v>-0.19859851944442869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2.71</v>
      </c>
      <c r="B123" s="4">
        <f>IF('True_Odds_Calculator_3-way'!B124="","",'True_Odds_Calculator_3-way'!B124)</f>
        <v>3.35</v>
      </c>
      <c r="C123" s="4">
        <f>IF('True_Odds_Calculator_3-way'!C124="","",'True_Odds_Calculator_3-way'!C124)</f>
        <v>2.82</v>
      </c>
      <c r="D123" s="9">
        <f t="shared" si="26"/>
        <v>0.36132194356405545</v>
      </c>
      <c r="E123" s="9">
        <f t="shared" si="27"/>
        <v>0.29161504180801223</v>
      </c>
      <c r="F123" s="9">
        <f t="shared" si="28"/>
        <v>0.34706301462793238</v>
      </c>
      <c r="G123" s="9">
        <f t="shared" si="29"/>
        <v>1.0336929325467641</v>
      </c>
      <c r="H123" s="9">
        <f t="shared" si="30"/>
        <v>2.7676149146549665</v>
      </c>
      <c r="I123" s="9">
        <f t="shared" si="31"/>
        <v>3.4291783914848959</v>
      </c>
      <c r="J123" s="9">
        <f t="shared" si="32"/>
        <v>2.8813211372351106</v>
      </c>
      <c r="K123" s="11">
        <f t="shared" si="33"/>
        <v>0.36900369003690037</v>
      </c>
      <c r="L123" s="11">
        <f t="shared" si="34"/>
        <v>0.29850746268656714</v>
      </c>
      <c r="M123" s="11">
        <f t="shared" si="35"/>
        <v>0.3546099290780142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-0.28567494630170187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0.22967520878765468</v>
      </c>
      <c r="Q123" s="11">
        <f>2*'OddsRatio_working_3-way'!K123*'OddsRatio_working_3-way'!L123*'OddsRatio_working_3-way'!M123</f>
        <v>7.8120819315528819E-2</v>
      </c>
      <c r="R123" s="11">
        <f t="shared" si="36"/>
        <v>0</v>
      </c>
      <c r="S123" s="11">
        <f t="shared" si="37"/>
        <v>-0.80397392827404002</v>
      </c>
      <c r="T123" s="11">
        <f t="shared" si="38"/>
        <v>-0.27346051982110209</v>
      </c>
      <c r="U123" s="11">
        <f>'OddsRatio_working_3-way'!S123-'OddsRatio_working_3-way'!R123^2/3</f>
        <v>-0.80397392827404002</v>
      </c>
      <c r="V123" s="11">
        <f>'OddsRatio_working_3-way'!S123*'OddsRatio_working_3-way'!R123/3-2*'OddsRatio_working_3-way'!R123^3/27-'OddsRatio_working_3-way'!T123</f>
        <v>0.27346051982110209</v>
      </c>
      <c r="W123" s="11">
        <f>'OddsRatio_working_3-way'!V123^2+4*'OddsRatio_working_3-way'!U123^3/27</f>
        <v>-2.2071820394805319E-3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0.13873341156721036</v>
      </c>
      <c r="Y123" s="11">
        <f>IF('OddsRatio_working_3-way'!W123&gt;=0,IF('OddsRatio_working_3-way'!V123+SQRT('OddsRatio_working_3-way'!W123)&gt;0,0,PI()),ACOS('OddsRatio_working_3-way'!V123/(2*'OddsRatio_working_3-way'!X123)))</f>
        <v>0.17013956906928152</v>
      </c>
      <c r="Z123" s="11">
        <f>'OddsRatio_working_3-way'!X123^(1/3)*COS('OddsRatio_working_3-way'!Y123/3)</f>
        <v>0.51684646627338204</v>
      </c>
      <c r="AA123" s="11">
        <f>'OddsRatio_working_3-way'!X123^(1/3)*COS(('OddsRatio_working_3-way'!Y123+2*PI())/3)</f>
        <v>-0.28383543087809676</v>
      </c>
      <c r="AB123" s="11">
        <f>'OddsRatio_working_3-way'!X123^(1/3)*COS(('OddsRatio_working_3-way'!Y123+4*PI())/3)</f>
        <v>-0.23301103539528514</v>
      </c>
      <c r="AC123" s="11">
        <f>'OddsRatio_working_3-way'!X123^(1/3)*SIN('OddsRatio_working_3-way'!Y123/3)</f>
        <v>2.9343478413401326E-2</v>
      </c>
      <c r="AD123" s="11">
        <f>'OddsRatio_working_3-way'!X123^(1/3)*SIN(('OddsRatio_working_3-way'!Y123+2*PI())/3)</f>
        <v>0.43293043044226526</v>
      </c>
      <c r="AE123" s="11">
        <f>'OddsRatio_working_3-way'!X123^(1/3)*SIN(('OddsRatio_working_3-way'!Y123+4*PI())/3)</f>
        <v>-0.4622739088556666</v>
      </c>
      <c r="AF123" s="11">
        <f>-'OddsRatio_working_3-way'!U123/(3*'OddsRatio_working_3-way'!X123^(1/3))*COS(('OddsRatio_working_3-way'!Y123)/3)</f>
        <v>0.51684646627338204</v>
      </c>
      <c r="AG123" s="11">
        <f>-'OddsRatio_working_3-way'!U123/(3*'OddsRatio_working_3-way'!X123^(1/3))*COS(('OddsRatio_working_3-way'!Y123+2*PI())/3)</f>
        <v>-0.28383543087809676</v>
      </c>
      <c r="AH123" s="11">
        <f>-'OddsRatio_working_3-way'!U123/(3*'OddsRatio_working_3-way'!X123^(1/3))*COS(('OddsRatio_working_3-way'!Y123+4*PI())/3)</f>
        <v>-0.23301103539528514</v>
      </c>
      <c r="AI123" s="11">
        <f>'OddsRatio_working_3-way'!U123/(3*'OddsRatio_working_3-way'!X123^(1/3))*SIN(('OddsRatio_working_3-way'!Y123)/3)</f>
        <v>-2.9343478413401326E-2</v>
      </c>
      <c r="AJ123" s="11">
        <f>'OddsRatio_working_3-way'!U123/(3*'OddsRatio_working_3-way'!X123^(1/3))*SIN(('OddsRatio_working_3-way'!Y123+2*PI())/3)</f>
        <v>-0.43293043044226526</v>
      </c>
      <c r="AK123" s="11">
        <f>'OddsRatio_working_3-way'!U123/(3*'OddsRatio_working_3-way'!X123^(1/3))*SIN(('OddsRatio_working_3-way'!Y123+4*PI())/3)</f>
        <v>0.4622739088556666</v>
      </c>
      <c r="AL123" s="11">
        <f>'OddsRatio_working_3-way'!Z123+'OddsRatio_working_3-way'!AF123</f>
        <v>1.0336929325467641</v>
      </c>
      <c r="AM123" s="11">
        <f>'OddsRatio_working_3-way'!AA123+'OddsRatio_working_3-way'!AG123</f>
        <v>-0.56767086175619352</v>
      </c>
      <c r="AN123" s="11">
        <f>'OddsRatio_working_3-way'!AB123+'OddsRatio_working_3-way'!AH123</f>
        <v>-0.46602207079057029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1.0336929325467641</v>
      </c>
      <c r="AS123" s="11">
        <f>IF(('OddsRatio_working_3-way'!X123=0),IF(Q123&gt;0,-Q123^(1/3),(-Q123)^(1/3)),'OddsRatio_working_3-way'!AM123-'OddsRatio_working_3-way'!R123/3)</f>
        <v>-0.56767086175619352</v>
      </c>
      <c r="AT123" s="11">
        <f>IF(('OddsRatio_working_3-way'!X123=0),IF(Q123&gt;0,-Q123^(1/3),(-Q123)^(1/3)),'OddsRatio_working_3-way'!AN123-'OddsRatio_working_3-way'!R123/3)</f>
        <v>-0.46602207079057029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4.68</v>
      </c>
      <c r="B124" s="4">
        <f>IF('True_Odds_Calculator_3-way'!B125="","",'True_Odds_Calculator_3-way'!B125)</f>
        <v>3.88</v>
      </c>
      <c r="C124" s="4">
        <f>IF('True_Odds_Calculator_3-way'!C125="","",'True_Odds_Calculator_3-way'!C125)</f>
        <v>1.81</v>
      </c>
      <c r="D124" s="9">
        <f t="shared" si="26"/>
        <v>0.20709645544413202</v>
      </c>
      <c r="E124" s="9">
        <f t="shared" si="27"/>
        <v>0.25022841059903567</v>
      </c>
      <c r="F124" s="9">
        <f t="shared" si="28"/>
        <v>0.54267513395683231</v>
      </c>
      <c r="G124" s="9">
        <f t="shared" si="29"/>
        <v>1.0403988772004524</v>
      </c>
      <c r="H124" s="9">
        <f t="shared" si="30"/>
        <v>4.8286678680976651</v>
      </c>
      <c r="I124" s="9">
        <f t="shared" si="31"/>
        <v>3.9963487663373018</v>
      </c>
      <c r="J124" s="9">
        <f t="shared" si="32"/>
        <v>1.8427230905323664</v>
      </c>
      <c r="K124" s="11">
        <f t="shared" si="33"/>
        <v>0.21367521367521369</v>
      </c>
      <c r="L124" s="11">
        <f t="shared" si="34"/>
        <v>0.25773195876288663</v>
      </c>
      <c r="M124" s="11">
        <f t="shared" si="35"/>
        <v>0.5524861878453039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-0.26119759377149587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0.22423909619899826</v>
      </c>
      <c r="Q124" s="11">
        <f>2*'OddsRatio_working_3-way'!K124*'OddsRatio_working_3-way'!L124*'OddsRatio_working_3-way'!M124</f>
        <v>6.0851857855901845E-2</v>
      </c>
      <c r="R124" s="11">
        <f t="shared" si="36"/>
        <v>0</v>
      </c>
      <c r="S124" s="11">
        <f t="shared" si="37"/>
        <v>-0.85850368282936751</v>
      </c>
      <c r="T124" s="11">
        <f t="shared" si="38"/>
        <v>-0.23297250551678905</v>
      </c>
      <c r="U124" s="11">
        <f>'OddsRatio_working_3-way'!S124-'OddsRatio_working_3-way'!R124^2/3</f>
        <v>-0.85850368282936751</v>
      </c>
      <c r="V124" s="11">
        <f>'OddsRatio_working_3-way'!S124*'OddsRatio_working_3-way'!R124/3-2*'OddsRatio_working_3-way'!R124^3/27-'OddsRatio_working_3-way'!T124</f>
        <v>0.23297250551678905</v>
      </c>
      <c r="W124" s="11">
        <f>'OddsRatio_working_3-way'!V124^2+4*'OddsRatio_working_3-way'!U124^3/27</f>
        <v>-3.9463329397895264E-2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0.15308454994272411</v>
      </c>
      <c r="Y124" s="11">
        <f>IF('OddsRatio_working_3-way'!W124&gt;=0,IF('OddsRatio_working_3-way'!V124+SQRT('OddsRatio_working_3-way'!W124)&gt;0,0,PI()),ACOS('OddsRatio_working_3-way'!V124/(2*'OddsRatio_working_3-way'!X124)))</f>
        <v>0.7060548371442158</v>
      </c>
      <c r="Z124" s="11">
        <f>'OddsRatio_working_3-way'!X124^(1/3)*COS('OddsRatio_working_3-way'!Y124/3)</f>
        <v>0.52019943860022633</v>
      </c>
      <c r="AA124" s="11">
        <f>'OddsRatio_working_3-way'!X124^(1/3)*COS(('OddsRatio_working_3-way'!Y124+2*PI())/3)</f>
        <v>-0.36812901517557917</v>
      </c>
      <c r="AB124" s="11">
        <f>'OddsRatio_working_3-way'!X124^(1/3)*COS(('OddsRatio_working_3-way'!Y124+4*PI())/3)</f>
        <v>-0.15207042342464722</v>
      </c>
      <c r="AC124" s="11">
        <f>'OddsRatio_working_3-way'!X124^(1/3)*SIN('OddsRatio_working_3-way'!Y124/3)</f>
        <v>0.124741486108132</v>
      </c>
      <c r="AD124" s="11">
        <f>'OddsRatio_working_3-way'!X124^(1/3)*SIN(('OddsRatio_working_3-way'!Y124+2*PI())/3)</f>
        <v>0.38813518580813322</v>
      </c>
      <c r="AE124" s="11">
        <f>'OddsRatio_working_3-way'!X124^(1/3)*SIN(('OddsRatio_working_3-way'!Y124+4*PI())/3)</f>
        <v>-0.51287667191626529</v>
      </c>
      <c r="AF124" s="11">
        <f>-'OddsRatio_working_3-way'!U124/(3*'OddsRatio_working_3-way'!X124^(1/3))*COS(('OddsRatio_working_3-way'!Y124)/3)</f>
        <v>0.52019943860022622</v>
      </c>
      <c r="AG124" s="11">
        <f>-'OddsRatio_working_3-way'!U124/(3*'OddsRatio_working_3-way'!X124^(1/3))*COS(('OddsRatio_working_3-way'!Y124+2*PI())/3)</f>
        <v>-0.36812901517557906</v>
      </c>
      <c r="AH124" s="11">
        <f>-'OddsRatio_working_3-way'!U124/(3*'OddsRatio_working_3-way'!X124^(1/3))*COS(('OddsRatio_working_3-way'!Y124+4*PI())/3)</f>
        <v>-0.15207042342464719</v>
      </c>
      <c r="AI124" s="11">
        <f>'OddsRatio_working_3-way'!U124/(3*'OddsRatio_working_3-way'!X124^(1/3))*SIN(('OddsRatio_working_3-way'!Y124)/3)</f>
        <v>-0.12474148610813197</v>
      </c>
      <c r="AJ124" s="11">
        <f>'OddsRatio_working_3-way'!U124/(3*'OddsRatio_working_3-way'!X124^(1/3))*SIN(('OddsRatio_working_3-way'!Y124+2*PI())/3)</f>
        <v>-0.38813518580813311</v>
      </c>
      <c r="AK124" s="11">
        <f>'OddsRatio_working_3-way'!U124/(3*'OddsRatio_working_3-way'!X124^(1/3))*SIN(('OddsRatio_working_3-way'!Y124+4*PI())/3)</f>
        <v>0.51287667191626518</v>
      </c>
      <c r="AL124" s="11">
        <f>'OddsRatio_working_3-way'!Z124+'OddsRatio_working_3-way'!AF124</f>
        <v>1.0403988772004524</v>
      </c>
      <c r="AM124" s="11">
        <f>'OddsRatio_working_3-way'!AA124+'OddsRatio_working_3-way'!AG124</f>
        <v>-0.73625803035115822</v>
      </c>
      <c r="AN124" s="11">
        <f>'OddsRatio_working_3-way'!AB124+'OddsRatio_working_3-way'!AH124</f>
        <v>-0.30414084684929443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1.0403988772004524</v>
      </c>
      <c r="AS124" s="11">
        <f>IF(('OddsRatio_working_3-way'!X124=0),IF(Q124&gt;0,-Q124^(1/3),(-Q124)^(1/3)),'OddsRatio_working_3-way'!AM124-'OddsRatio_working_3-way'!R124/3)</f>
        <v>-0.73625803035115822</v>
      </c>
      <c r="AT124" s="11">
        <f>IF(('OddsRatio_working_3-way'!X124=0),IF(Q124&gt;0,-Q124^(1/3),(-Q124)^(1/3)),'OddsRatio_working_3-way'!AN124-'OddsRatio_working_3-way'!R124/3)</f>
        <v>-0.30414084684929443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1.19</v>
      </c>
      <c r="B125" s="4">
        <f>IF('True_Odds_Calculator_3-way'!B126="","",'True_Odds_Calculator_3-way'!B126)</f>
        <v>7.66</v>
      </c>
      <c r="C125" s="4">
        <f>IF('True_Odds_Calculator_3-way'!C126="","",'True_Odds_Calculator_3-way'!C126)</f>
        <v>17.22</v>
      </c>
      <c r="D125" s="9">
        <f t="shared" si="26"/>
        <v>0.82698224635094586</v>
      </c>
      <c r="E125" s="9">
        <f t="shared" si="27"/>
        <v>0.11999667248838886</v>
      </c>
      <c r="F125" s="9">
        <f t="shared" si="28"/>
        <v>5.3021081160665152E-2</v>
      </c>
      <c r="G125" s="9">
        <f t="shared" si="29"/>
        <v>1.1011357983387882</v>
      </c>
      <c r="H125" s="9">
        <f t="shared" si="30"/>
        <v>1.2092158016843697</v>
      </c>
      <c r="I125" s="9">
        <f t="shared" si="31"/>
        <v>8.3335644169363299</v>
      </c>
      <c r="J125" s="9">
        <f t="shared" si="32"/>
        <v>18.860422649055142</v>
      </c>
      <c r="K125" s="11">
        <f t="shared" si="33"/>
        <v>0.84033613445378152</v>
      </c>
      <c r="L125" s="11">
        <f t="shared" si="34"/>
        <v>0.13054830287206265</v>
      </c>
      <c r="M125" s="11">
        <f t="shared" si="35"/>
        <v>5.8072009291521488E-2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-0.13075846144354697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0.14697339166195678</v>
      </c>
      <c r="Q125" s="11">
        <f>2*'OddsRatio_working_3-way'!K125*'OddsRatio_working_3-way'!L125*'OddsRatio_working_3-way'!M125</f>
        <v>1.2741516398955937E-2</v>
      </c>
      <c r="R125" s="11">
        <f t="shared" si="36"/>
        <v>0</v>
      </c>
      <c r="S125" s="11">
        <f t="shared" si="37"/>
        <v>-1.1240067376091785</v>
      </c>
      <c r="T125" s="11">
        <f t="shared" si="38"/>
        <v>-9.744315020452346E-2</v>
      </c>
      <c r="U125" s="11">
        <f>'OddsRatio_working_3-way'!S125-'OddsRatio_working_3-way'!R125^2/3</f>
        <v>-1.1240067376091785</v>
      </c>
      <c r="V125" s="11">
        <f>'OddsRatio_working_3-way'!S125*'OddsRatio_working_3-way'!R125/3-2*'OddsRatio_working_3-way'!R125^3/27-'OddsRatio_working_3-way'!T125</f>
        <v>9.744315020452346E-2</v>
      </c>
      <c r="W125" s="11">
        <f>'OddsRatio_working_3-way'!V125^2+4*'OddsRatio_working_3-way'!U125^3/27</f>
        <v>-0.20088411552329627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0.22933560726862584</v>
      </c>
      <c r="Y125" s="11">
        <f>IF('OddsRatio_working_3-way'!W125&gt;=0,IF('OddsRatio_working_3-way'!V125+SQRT('OddsRatio_working_3-way'!W125)&gt;0,0,PI()),ACOS('OddsRatio_working_3-way'!V125/(2*'OddsRatio_working_3-way'!X125)))</f>
        <v>1.356718268836139</v>
      </c>
      <c r="Z125" s="11">
        <f>'OddsRatio_working_3-way'!X125^(1/3)*COS('OddsRatio_working_3-way'!Y125/3)</f>
        <v>0.55056789916939397</v>
      </c>
      <c r="AA125" s="11">
        <f>'OddsRatio_working_3-way'!X125^(1/3)*COS(('OddsRatio_working_3-way'!Y125+2*PI())/3)</f>
        <v>-0.50692575432953257</v>
      </c>
      <c r="AB125" s="11">
        <f>'OddsRatio_working_3-way'!X125^(1/3)*COS(('OddsRatio_working_3-way'!Y125+4*PI())/3)</f>
        <v>-4.3642144839861161E-2</v>
      </c>
      <c r="AC125" s="11">
        <f>'OddsRatio_working_3-way'!X125^(1/3)*SIN('OddsRatio_working_3-way'!Y125/3)</f>
        <v>0.26747691665000312</v>
      </c>
      <c r="AD125" s="11">
        <f>'OddsRatio_working_3-way'!X125^(1/3)*SIN(('OddsRatio_working_3-way'!Y125+2*PI())/3)</f>
        <v>0.34306732886392316</v>
      </c>
      <c r="AE125" s="11">
        <f>'OddsRatio_working_3-way'!X125^(1/3)*SIN(('OddsRatio_working_3-way'!Y125+4*PI())/3)</f>
        <v>-0.61054424551392616</v>
      </c>
      <c r="AF125" s="11">
        <f>-'OddsRatio_working_3-way'!U125/(3*'OddsRatio_working_3-way'!X125^(1/3))*COS(('OddsRatio_working_3-way'!Y125)/3)</f>
        <v>0.55056789916939408</v>
      </c>
      <c r="AG125" s="11">
        <f>-'OddsRatio_working_3-way'!U125/(3*'OddsRatio_working_3-way'!X125^(1/3))*COS(('OddsRatio_working_3-way'!Y125+2*PI())/3)</f>
        <v>-0.50692575432953269</v>
      </c>
      <c r="AH125" s="11">
        <f>-'OddsRatio_working_3-way'!U125/(3*'OddsRatio_working_3-way'!X125^(1/3))*COS(('OddsRatio_working_3-way'!Y125+4*PI())/3)</f>
        <v>-4.3642144839861167E-2</v>
      </c>
      <c r="AI125" s="11">
        <f>'OddsRatio_working_3-way'!U125/(3*'OddsRatio_working_3-way'!X125^(1/3))*SIN(('OddsRatio_working_3-way'!Y125)/3)</f>
        <v>-0.26747691665000317</v>
      </c>
      <c r="AJ125" s="11">
        <f>'OddsRatio_working_3-way'!U125/(3*'OddsRatio_working_3-way'!X125^(1/3))*SIN(('OddsRatio_working_3-way'!Y125+2*PI())/3)</f>
        <v>-0.34306732886392322</v>
      </c>
      <c r="AK125" s="11">
        <f>'OddsRatio_working_3-way'!U125/(3*'OddsRatio_working_3-way'!X125^(1/3))*SIN(('OddsRatio_working_3-way'!Y125+4*PI())/3)</f>
        <v>0.61054424551392628</v>
      </c>
      <c r="AL125" s="11">
        <f>'OddsRatio_working_3-way'!Z125+'OddsRatio_working_3-way'!AF125</f>
        <v>1.1011357983387882</v>
      </c>
      <c r="AM125" s="11">
        <f>'OddsRatio_working_3-way'!AA125+'OddsRatio_working_3-way'!AG125</f>
        <v>-1.0138515086590654</v>
      </c>
      <c r="AN125" s="11">
        <f>'OddsRatio_working_3-way'!AB125+'OddsRatio_working_3-way'!AH125</f>
        <v>-8.7284289679722321E-2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1.1011357983387882</v>
      </c>
      <c r="AS125" s="11">
        <f>IF(('OddsRatio_working_3-way'!X125=0),IF(Q125&gt;0,-Q125^(1/3),(-Q125)^(1/3)),'OddsRatio_working_3-way'!AM125-'OddsRatio_working_3-way'!R125/3)</f>
        <v>-1.0138515086590654</v>
      </c>
      <c r="AT125" s="11">
        <f>IF(('OddsRatio_working_3-way'!X125=0),IF(Q125&gt;0,-Q125^(1/3),(-Q125)^(1/3)),'OddsRatio_working_3-way'!AN125-'OddsRatio_working_3-way'!R125/3)</f>
        <v>-8.7284289679722321E-2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2.3199999999999998</v>
      </c>
      <c r="B126" s="4">
        <f>IF('True_Odds_Calculator_3-way'!B127="","",'True_Odds_Calculator_3-way'!B127)</f>
        <v>3.48</v>
      </c>
      <c r="C126" s="4">
        <f>IF('True_Odds_Calculator_3-way'!C127="","",'True_Odds_Calculator_3-way'!C127)</f>
        <v>2.97</v>
      </c>
      <c r="D126" s="9">
        <f t="shared" si="26"/>
        <v>0.41084642246266223</v>
      </c>
      <c r="E126" s="9">
        <f t="shared" si="27"/>
        <v>0.27069599906842184</v>
      </c>
      <c r="F126" s="9">
        <f t="shared" si="28"/>
        <v>0.31845757846891565</v>
      </c>
      <c r="G126" s="9">
        <f t="shared" si="29"/>
        <v>1.0863632818218805</v>
      </c>
      <c r="H126" s="9">
        <f t="shared" si="30"/>
        <v>2.4339995320048824</v>
      </c>
      <c r="I126" s="9">
        <f t="shared" si="31"/>
        <v>3.6941809389182634</v>
      </c>
      <c r="J126" s="9">
        <f t="shared" si="32"/>
        <v>3.140135665189105</v>
      </c>
      <c r="K126" s="11">
        <f t="shared" si="33"/>
        <v>0.43103448275862072</v>
      </c>
      <c r="L126" s="11">
        <f t="shared" si="34"/>
        <v>0.28735632183908044</v>
      </c>
      <c r="M126" s="11">
        <f t="shared" si="35"/>
        <v>0.33670033670033667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-0.26894790152816295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0.2406313097950038</v>
      </c>
      <c r="Q126" s="11">
        <f>2*'OddsRatio_working_3-way'!K126*'OddsRatio_working_3-way'!L126*'OddsRatio_working_3-way'!M126</f>
        <v>8.3407733031197154E-2</v>
      </c>
      <c r="R126" s="11">
        <f t="shared" si="36"/>
        <v>0</v>
      </c>
      <c r="S126" s="11">
        <f t="shared" si="37"/>
        <v>-0.89471346839940313</v>
      </c>
      <c r="T126" s="11">
        <f t="shared" si="38"/>
        <v>-0.31012598558038235</v>
      </c>
      <c r="U126" s="11">
        <f>'OddsRatio_working_3-way'!S126-'OddsRatio_working_3-way'!R126^2/3</f>
        <v>-0.89471346839940313</v>
      </c>
      <c r="V126" s="11">
        <f>'OddsRatio_working_3-way'!S126*'OddsRatio_working_3-way'!R126/3-2*'OddsRatio_working_3-way'!R126^3/27-'OddsRatio_working_3-way'!T126</f>
        <v>0.31012598558038235</v>
      </c>
      <c r="W126" s="11">
        <f>'OddsRatio_working_3-way'!V126^2+4*'OddsRatio_working_3-way'!U126^3/27</f>
        <v>-9.9298787699939606E-3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0.16287111906519636</v>
      </c>
      <c r="Y126" s="11">
        <f>IF('OddsRatio_working_3-way'!W126&gt;=0,IF('OddsRatio_working_3-way'!V126+SQRT('OddsRatio_working_3-way'!W126)&gt;0,0,PI()),ACOS('OddsRatio_working_3-way'!V126/(2*'OddsRatio_working_3-way'!X126)))</f>
        <v>0.31089722889011817</v>
      </c>
      <c r="Z126" s="11">
        <f>'OddsRatio_working_3-way'!X126^(1/3)*COS('OddsRatio_working_3-way'!Y126/3)</f>
        <v>0.54318164091094023</v>
      </c>
      <c r="AA126" s="11">
        <f>'OddsRatio_working_3-way'!X126^(1/3)*COS(('OddsRatio_working_3-way'!Y126+2*PI())/3)</f>
        <v>-0.32051572038203707</v>
      </c>
      <c r="AB126" s="11">
        <f>'OddsRatio_working_3-way'!X126^(1/3)*COS(('OddsRatio_working_3-way'!Y126+4*PI())/3)</f>
        <v>-0.22266592052890322</v>
      </c>
      <c r="AC126" s="11">
        <f>'OddsRatio_working_3-way'!X126^(1/3)*SIN('OddsRatio_working_3-way'!Y126/3)</f>
        <v>5.6493608285358043E-2</v>
      </c>
      <c r="AD126" s="11">
        <f>'OddsRatio_working_3-way'!X126^(1/3)*SIN(('OddsRatio_working_3-way'!Y126+2*PI())/3)</f>
        <v>0.44216229575551197</v>
      </c>
      <c r="AE126" s="11">
        <f>'OddsRatio_working_3-way'!X126^(1/3)*SIN(('OddsRatio_working_3-way'!Y126+4*PI())/3)</f>
        <v>-0.4986559040408699</v>
      </c>
      <c r="AF126" s="11">
        <f>-'OddsRatio_working_3-way'!U126/(3*'OddsRatio_working_3-way'!X126^(1/3))*COS(('OddsRatio_working_3-way'!Y126)/3)</f>
        <v>0.54318164091094023</v>
      </c>
      <c r="AG126" s="11">
        <f>-'OddsRatio_working_3-way'!U126/(3*'OddsRatio_working_3-way'!X126^(1/3))*COS(('OddsRatio_working_3-way'!Y126+2*PI())/3)</f>
        <v>-0.32051572038203707</v>
      </c>
      <c r="AH126" s="11">
        <f>-'OddsRatio_working_3-way'!U126/(3*'OddsRatio_working_3-way'!X126^(1/3))*COS(('OddsRatio_working_3-way'!Y126+4*PI())/3)</f>
        <v>-0.22266592052890322</v>
      </c>
      <c r="AI126" s="11">
        <f>'OddsRatio_working_3-way'!U126/(3*'OddsRatio_working_3-way'!X126^(1/3))*SIN(('OddsRatio_working_3-way'!Y126)/3)</f>
        <v>-5.6493608285358043E-2</v>
      </c>
      <c r="AJ126" s="11">
        <f>'OddsRatio_working_3-way'!U126/(3*'OddsRatio_working_3-way'!X126^(1/3))*SIN(('OddsRatio_working_3-way'!Y126+2*PI())/3)</f>
        <v>-0.44216229575551197</v>
      </c>
      <c r="AK126" s="11">
        <f>'OddsRatio_working_3-way'!U126/(3*'OddsRatio_working_3-way'!X126^(1/3))*SIN(('OddsRatio_working_3-way'!Y126+4*PI())/3)</f>
        <v>0.4986559040408699</v>
      </c>
      <c r="AL126" s="11">
        <f>'OddsRatio_working_3-way'!Z126+'OddsRatio_working_3-way'!AF126</f>
        <v>1.0863632818218805</v>
      </c>
      <c r="AM126" s="11">
        <f>'OddsRatio_working_3-way'!AA126+'OddsRatio_working_3-way'!AG126</f>
        <v>-0.64103144076407415</v>
      </c>
      <c r="AN126" s="11">
        <f>'OddsRatio_working_3-way'!AB126+'OddsRatio_working_3-way'!AH126</f>
        <v>-0.44533184105780643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1.0863632818218805</v>
      </c>
      <c r="AS126" s="11">
        <f>IF(('OddsRatio_working_3-way'!X126=0),IF(Q126&gt;0,-Q126^(1/3),(-Q126)^(1/3)),'OddsRatio_working_3-way'!AM126-'OddsRatio_working_3-way'!R126/3)</f>
        <v>-0.64103144076407415</v>
      </c>
      <c r="AT126" s="11">
        <f>IF(('OddsRatio_working_3-way'!X126=0),IF(Q126&gt;0,-Q126^(1/3),(-Q126)^(1/3)),'OddsRatio_working_3-way'!AN126-'OddsRatio_working_3-way'!R126/3)</f>
        <v>-0.44533184105780643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7.66</v>
      </c>
      <c r="B127" s="4">
        <f>IF('True_Odds_Calculator_3-way'!B128="","",'True_Odds_Calculator_3-way'!B128)</f>
        <v>5.26</v>
      </c>
      <c r="C127" s="4">
        <f>IF('True_Odds_Calculator_3-way'!C128="","",'True_Odds_Calculator_3-way'!C128)</f>
        <v>1.42</v>
      </c>
      <c r="D127" s="9">
        <f t="shared" si="26"/>
        <v>0.12469472989610686</v>
      </c>
      <c r="E127" s="9">
        <f t="shared" si="27"/>
        <v>0.18214920008785865</v>
      </c>
      <c r="F127" s="9">
        <f t="shared" si="28"/>
        <v>0.69315607001603463</v>
      </c>
      <c r="G127" s="9">
        <f t="shared" si="29"/>
        <v>1.0539917592573462</v>
      </c>
      <c r="H127" s="9">
        <f t="shared" si="30"/>
        <v>8.0195851166539267</v>
      </c>
      <c r="I127" s="9">
        <f t="shared" si="31"/>
        <v>5.4900048944362947</v>
      </c>
      <c r="J127" s="9">
        <f t="shared" si="32"/>
        <v>1.4426765388880851</v>
      </c>
      <c r="K127" s="11">
        <f t="shared" si="33"/>
        <v>0.13054830287206265</v>
      </c>
      <c r="L127" s="11">
        <f t="shared" si="34"/>
        <v>0.19011406844106465</v>
      </c>
      <c r="M127" s="11">
        <f t="shared" si="35"/>
        <v>0.70422535211267612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-0.20827169931201539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0.19820298754474253</v>
      </c>
      <c r="Q127" s="11">
        <f>2*'OddsRatio_working_3-way'!K127*'OddsRatio_working_3-way'!L127*'OddsRatio_working_3-way'!M127</f>
        <v>3.4956435193076278E-2</v>
      </c>
      <c r="R127" s="11">
        <f t="shared" si="36"/>
        <v>0</v>
      </c>
      <c r="S127" s="11">
        <f t="shared" si="37"/>
        <v>-0.95165588123334632</v>
      </c>
      <c r="T127" s="11">
        <f t="shared" si="38"/>
        <v>-0.1678405434273979</v>
      </c>
      <c r="U127" s="11">
        <f>'OddsRatio_working_3-way'!S127-'OddsRatio_working_3-way'!R127^2/3</f>
        <v>-0.95165588123334632</v>
      </c>
      <c r="V127" s="11">
        <f>'OddsRatio_working_3-way'!S127*'OddsRatio_working_3-way'!R127/3-2*'OddsRatio_working_3-way'!R127^3/27-'OddsRatio_working_3-way'!T127</f>
        <v>0.1678405434273979</v>
      </c>
      <c r="W127" s="11">
        <f>'OddsRatio_working_3-way'!V127^2+4*'OddsRatio_working_3-way'!U127^3/27</f>
        <v>-9.9513421243654213E-2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0.17866439856729882</v>
      </c>
      <c r="Y127" s="11">
        <f>IF('OddsRatio_working_3-way'!W127&gt;=0,IF('OddsRatio_working_3-way'!V127+SQRT('OddsRatio_working_3-way'!W127)&gt;0,0,PI()),ACOS('OddsRatio_working_3-way'!V127/(2*'OddsRatio_working_3-way'!X127)))</f>
        <v>1.0818352298181069</v>
      </c>
      <c r="Z127" s="11">
        <f>'OddsRatio_working_3-way'!X127^(1/3)*COS('OddsRatio_working_3-way'!Y127/3)</f>
        <v>0.52699587962867322</v>
      </c>
      <c r="AA127" s="11">
        <f>'OddsRatio_working_3-way'!X127^(1/3)*COS(('OddsRatio_working_3-way'!Y127+2*PI())/3)</f>
        <v>-0.43560394624391291</v>
      </c>
      <c r="AB127" s="11">
        <f>'OddsRatio_working_3-way'!X127^(1/3)*COS(('OddsRatio_working_3-way'!Y127+4*PI())/3)</f>
        <v>-9.1391933384760468E-2</v>
      </c>
      <c r="AC127" s="11">
        <f>'OddsRatio_working_3-way'!X127^(1/3)*SIN('OddsRatio_working_3-way'!Y127/3)</f>
        <v>0.19873089828253465</v>
      </c>
      <c r="AD127" s="11">
        <f>'OddsRatio_working_3-way'!X127^(1/3)*SIN(('OddsRatio_working_3-way'!Y127+2*PI())/3)</f>
        <v>0.35702637030688983</v>
      </c>
      <c r="AE127" s="11">
        <f>'OddsRatio_working_3-way'!X127^(1/3)*SIN(('OddsRatio_working_3-way'!Y127+4*PI())/3)</f>
        <v>-0.55575726858942442</v>
      </c>
      <c r="AF127" s="11">
        <f>-'OddsRatio_working_3-way'!U127/(3*'OddsRatio_working_3-way'!X127^(1/3))*COS(('OddsRatio_working_3-way'!Y127)/3)</f>
        <v>0.52699587962867311</v>
      </c>
      <c r="AG127" s="11">
        <f>-'OddsRatio_working_3-way'!U127/(3*'OddsRatio_working_3-way'!X127^(1/3))*COS(('OddsRatio_working_3-way'!Y127+2*PI())/3)</f>
        <v>-0.4356039462439128</v>
      </c>
      <c r="AH127" s="11">
        <f>-'OddsRatio_working_3-way'!U127/(3*'OddsRatio_working_3-way'!X127^(1/3))*COS(('OddsRatio_working_3-way'!Y127+4*PI())/3)</f>
        <v>-9.1391933384760454E-2</v>
      </c>
      <c r="AI127" s="11">
        <f>'OddsRatio_working_3-way'!U127/(3*'OddsRatio_working_3-way'!X127^(1/3))*SIN(('OddsRatio_working_3-way'!Y127)/3)</f>
        <v>-0.19873089828253462</v>
      </c>
      <c r="AJ127" s="11">
        <f>'OddsRatio_working_3-way'!U127/(3*'OddsRatio_working_3-way'!X127^(1/3))*SIN(('OddsRatio_working_3-way'!Y127+2*PI())/3)</f>
        <v>-0.35702637030688972</v>
      </c>
      <c r="AK127" s="11">
        <f>'OddsRatio_working_3-way'!U127/(3*'OddsRatio_working_3-way'!X127^(1/3))*SIN(('OddsRatio_working_3-way'!Y127+4*PI())/3)</f>
        <v>0.55575726858942431</v>
      </c>
      <c r="AL127" s="11">
        <f>'OddsRatio_working_3-way'!Z127+'OddsRatio_working_3-way'!AF127</f>
        <v>1.0539917592573462</v>
      </c>
      <c r="AM127" s="11">
        <f>'OddsRatio_working_3-way'!AA127+'OddsRatio_working_3-way'!AG127</f>
        <v>-0.87120789248782571</v>
      </c>
      <c r="AN127" s="11">
        <f>'OddsRatio_working_3-way'!AB127+'OddsRatio_working_3-way'!AH127</f>
        <v>-0.18278386676952091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1.0539917592573462</v>
      </c>
      <c r="AS127" s="11">
        <f>IF(('OddsRatio_working_3-way'!X127=0),IF(Q127&gt;0,-Q127^(1/3),(-Q127)^(1/3)),'OddsRatio_working_3-way'!AM127-'OddsRatio_working_3-way'!R127/3)</f>
        <v>-0.87120789248782571</v>
      </c>
      <c r="AT127" s="11">
        <f>IF(('OddsRatio_working_3-way'!X127=0),IF(Q127&gt;0,-Q127^(1/3),(-Q127)^(1/3)),'OddsRatio_working_3-way'!AN127-'OddsRatio_working_3-way'!R127/3)</f>
        <v>-0.18278386676952091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2.13</v>
      </c>
      <c r="B128" s="4">
        <f>IF('True_Odds_Calculator_3-way'!B129="","",'True_Odds_Calculator_3-way'!B129)</f>
        <v>3.61</v>
      </c>
      <c r="C128" s="4">
        <f>IF('True_Odds_Calculator_3-way'!C129="","",'True_Odds_Calculator_3-way'!C129)</f>
        <v>3.61</v>
      </c>
      <c r="D128" s="9">
        <f t="shared" si="26"/>
        <v>0.46043466434547703</v>
      </c>
      <c r="E128" s="9">
        <f t="shared" si="27"/>
        <v>0.2697826678272614</v>
      </c>
      <c r="F128" s="9">
        <f t="shared" si="28"/>
        <v>0.2697826678272614</v>
      </c>
      <c r="G128" s="9">
        <f t="shared" si="29"/>
        <v>1.0370449587253567</v>
      </c>
      <c r="H128" s="9">
        <f t="shared" si="30"/>
        <v>2.1718608033596531</v>
      </c>
      <c r="I128" s="9">
        <f t="shared" si="31"/>
        <v>3.706687342273181</v>
      </c>
      <c r="J128" s="9">
        <f t="shared" si="32"/>
        <v>3.706687342273181</v>
      </c>
      <c r="K128" s="11">
        <f t="shared" si="33"/>
        <v>0.46948356807511737</v>
      </c>
      <c r="L128" s="11">
        <f t="shared" si="34"/>
        <v>0.2770083102493075</v>
      </c>
      <c r="M128" s="11">
        <f t="shared" si="35"/>
        <v>0.2770083102493075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-0.27730994896566874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0.22875980519463449</v>
      </c>
      <c r="Q128" s="11">
        <f>2*'OddsRatio_working_3-way'!K128*'OddsRatio_working_3-way'!L128*'OddsRatio_working_3-way'!M128</f>
        <v>7.2050332344766765E-2</v>
      </c>
      <c r="R128" s="11">
        <f t="shared" si="36"/>
        <v>0</v>
      </c>
      <c r="S128" s="11">
        <f t="shared" si="37"/>
        <v>-0.82492462332447791</v>
      </c>
      <c r="T128" s="11">
        <f t="shared" si="38"/>
        <v>-0.25981877899983558</v>
      </c>
      <c r="U128" s="11">
        <f>'OddsRatio_working_3-way'!S128-'OddsRatio_working_3-way'!R128^2/3</f>
        <v>-0.82492462332447791</v>
      </c>
      <c r="V128" s="11">
        <f>'OddsRatio_working_3-way'!S128*'OddsRatio_working_3-way'!R128/3-2*'OddsRatio_working_3-way'!R128^3/27-'OddsRatio_working_3-way'!T128</f>
        <v>0.25981877899983558</v>
      </c>
      <c r="W128" s="11">
        <f>'OddsRatio_working_3-way'!V128^2+4*'OddsRatio_working_3-way'!U128^3/27</f>
        <v>-1.5658902717894899E-2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0.1441914531437806</v>
      </c>
      <c r="Y128" s="11">
        <f>IF('OddsRatio_working_3-way'!W128&gt;=0,IF('OddsRatio_working_3-way'!V128+SQRT('OddsRatio_working_3-way'!W128)&gt;0,0,PI()),ACOS('OddsRatio_working_3-way'!V128/(2*'OddsRatio_working_3-way'!X128)))</f>
        <v>0.44884083971985445</v>
      </c>
      <c r="Z128" s="11">
        <f>'OddsRatio_working_3-way'!X128^(1/3)*COS('OddsRatio_working_3-way'!Y128/3)</f>
        <v>0.51852247936267848</v>
      </c>
      <c r="AA128" s="11">
        <f>'OddsRatio_working_3-way'!X128^(1/3)*COS(('OddsRatio_working_3-way'!Y128+2*PI())/3)</f>
        <v>-0.32695159813662483</v>
      </c>
      <c r="AB128" s="11">
        <f>'OddsRatio_working_3-way'!X128^(1/3)*COS(('OddsRatio_working_3-way'!Y128+4*PI())/3)</f>
        <v>-0.19157088122605373</v>
      </c>
      <c r="AC128" s="11">
        <f>'OddsRatio_working_3-way'!X128^(1/3)*SIN('OddsRatio_working_3-way'!Y128/3)</f>
        <v>7.8162093351402812E-2</v>
      </c>
      <c r="AD128" s="11">
        <f>'OddsRatio_working_3-way'!X128^(1/3)*SIN(('OddsRatio_working_3-way'!Y128+2*PI())/3)</f>
        <v>0.40997259288567039</v>
      </c>
      <c r="AE128" s="11">
        <f>'OddsRatio_working_3-way'!X128^(1/3)*SIN(('OddsRatio_working_3-way'!Y128+4*PI())/3)</f>
        <v>-0.48813468623707318</v>
      </c>
      <c r="AF128" s="11">
        <f>-'OddsRatio_working_3-way'!U128/(3*'OddsRatio_working_3-way'!X128^(1/3))*COS(('OddsRatio_working_3-way'!Y128)/3)</f>
        <v>0.51852247936267837</v>
      </c>
      <c r="AG128" s="11">
        <f>-'OddsRatio_working_3-way'!U128/(3*'OddsRatio_working_3-way'!X128^(1/3))*COS(('OddsRatio_working_3-way'!Y128+2*PI())/3)</f>
        <v>-0.32695159813662472</v>
      </c>
      <c r="AH128" s="11">
        <f>-'OddsRatio_working_3-way'!U128/(3*'OddsRatio_working_3-way'!X128^(1/3))*COS(('OddsRatio_working_3-way'!Y128+4*PI())/3)</f>
        <v>-0.19157088122605367</v>
      </c>
      <c r="AI128" s="11">
        <f>'OddsRatio_working_3-way'!U128/(3*'OddsRatio_working_3-way'!X128^(1/3))*SIN(('OddsRatio_working_3-way'!Y128)/3)</f>
        <v>-7.8162093351402798E-2</v>
      </c>
      <c r="AJ128" s="11">
        <f>'OddsRatio_working_3-way'!U128/(3*'OddsRatio_working_3-way'!X128^(1/3))*SIN(('OddsRatio_working_3-way'!Y128+2*PI())/3)</f>
        <v>-0.40997259288567034</v>
      </c>
      <c r="AK128" s="11">
        <f>'OddsRatio_working_3-way'!U128/(3*'OddsRatio_working_3-way'!X128^(1/3))*SIN(('OddsRatio_working_3-way'!Y128+4*PI())/3)</f>
        <v>0.48813468623707307</v>
      </c>
      <c r="AL128" s="11">
        <f>'OddsRatio_working_3-way'!Z128+'OddsRatio_working_3-way'!AF128</f>
        <v>1.0370449587253567</v>
      </c>
      <c r="AM128" s="11">
        <f>'OddsRatio_working_3-way'!AA128+'OddsRatio_working_3-way'!AG128</f>
        <v>-0.65390319627324955</v>
      </c>
      <c r="AN128" s="11">
        <f>'OddsRatio_working_3-way'!AB128+'OddsRatio_working_3-way'!AH128</f>
        <v>-0.3831417624521074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1.0370449587253567</v>
      </c>
      <c r="AS128" s="11">
        <f>IF(('OddsRatio_working_3-way'!X128=0),IF(Q128&gt;0,-Q128^(1/3),(-Q128)^(1/3)),'OddsRatio_working_3-way'!AM128-'OddsRatio_working_3-way'!R128/3)</f>
        <v>-0.65390319627324955</v>
      </c>
      <c r="AT128" s="11">
        <f>IF(('OddsRatio_working_3-way'!X128=0),IF(Q128&gt;0,-Q128^(1/3),(-Q128)^(1/3)),'OddsRatio_working_3-way'!AN128-'OddsRatio_working_3-way'!R128/3)</f>
        <v>-0.3831417624521074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1.92</v>
      </c>
      <c r="B129" s="4">
        <f>IF('True_Odds_Calculator_3-way'!B130="","",'True_Odds_Calculator_3-way'!B130)</f>
        <v>4.1900000000000004</v>
      </c>
      <c r="C129" s="4">
        <f>IF('True_Odds_Calculator_3-way'!C130="","",'True_Odds_Calculator_3-way'!C130)</f>
        <v>3.81</v>
      </c>
      <c r="D129" s="9">
        <f t="shared" si="26"/>
        <v>0.51201076214221475</v>
      </c>
      <c r="E129" s="9">
        <f t="shared" si="27"/>
        <v>0.23230341675440083</v>
      </c>
      <c r="F129" s="9">
        <f t="shared" si="28"/>
        <v>0.25568582110338428</v>
      </c>
      <c r="G129" s="9">
        <f t="shared" si="29"/>
        <v>1.0359608114657139</v>
      </c>
      <c r="H129" s="9">
        <f t="shared" si="30"/>
        <v>1.9530839465484569</v>
      </c>
      <c r="I129" s="9">
        <f t="shared" si="31"/>
        <v>4.3047149885756282</v>
      </c>
      <c r="J129" s="9">
        <f t="shared" si="32"/>
        <v>3.9110498802186568</v>
      </c>
      <c r="K129" s="11">
        <f t="shared" si="33"/>
        <v>0.52083333333333337</v>
      </c>
      <c r="L129" s="11">
        <f t="shared" si="34"/>
        <v>0.2386634844868735</v>
      </c>
      <c r="M129" s="11">
        <f t="shared" si="35"/>
        <v>0.26246719160104987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-0.26905719049438626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0.22576980980002798</v>
      </c>
      <c r="Q129" s="11">
        <f>2*'OddsRatio_working_3-way'!K129*'OddsRatio_working_3-way'!L129*'OddsRatio_working_3-way'!M129</f>
        <v>6.5251390115615024E-2</v>
      </c>
      <c r="R129" s="11">
        <f t="shared" si="36"/>
        <v>0</v>
      </c>
      <c r="S129" s="11">
        <f t="shared" si="37"/>
        <v>-0.83911457406204704</v>
      </c>
      <c r="T129" s="11">
        <f t="shared" si="38"/>
        <v>-0.24251866302371303</v>
      </c>
      <c r="U129" s="11">
        <f>'OddsRatio_working_3-way'!S129-'OddsRatio_working_3-way'!R129^2/3</f>
        <v>-0.83911457406204704</v>
      </c>
      <c r="V129" s="11">
        <f>'OddsRatio_working_3-way'!S129*'OddsRatio_working_3-way'!R129/3-2*'OddsRatio_working_3-way'!R129^3/27-'OddsRatio_working_3-way'!T129</f>
        <v>0.24251866302371303</v>
      </c>
      <c r="W129" s="11">
        <f>'OddsRatio_working_3-way'!V129^2+4*'OddsRatio_working_3-way'!U129^3/27</f>
        <v>-2.8715321093738366E-2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0.14792787347939843</v>
      </c>
      <c r="Y129" s="11">
        <f>IF('OddsRatio_working_3-way'!W129&gt;=0,IF('OddsRatio_working_3-way'!V129+SQRT('OddsRatio_working_3-way'!W129)&gt;0,0,PI()),ACOS('OddsRatio_working_3-way'!V129/(2*'OddsRatio_working_3-way'!X129)))</f>
        <v>0.60987557484565824</v>
      </c>
      <c r="Z129" s="11">
        <f>'OddsRatio_working_3-way'!X129^(1/3)*COS('OddsRatio_working_3-way'!Y129/3)</f>
        <v>0.51798040573285697</v>
      </c>
      <c r="AA129" s="11">
        <f>'OddsRatio_working_3-way'!X129^(1/3)*COS(('OddsRatio_working_3-way'!Y129+2*PI())/3)</f>
        <v>-0.35146110625300958</v>
      </c>
      <c r="AB129" s="11">
        <f>'OddsRatio_working_3-way'!X129^(1/3)*COS(('OddsRatio_working_3-way'!Y129+4*PI())/3)</f>
        <v>-0.16651929947984737</v>
      </c>
      <c r="AC129" s="11">
        <f>'OddsRatio_working_3-way'!X129^(1/3)*SIN('OddsRatio_working_3-way'!Y129/3)</f>
        <v>0.10677620192490099</v>
      </c>
      <c r="AD129" s="11">
        <f>'OddsRatio_working_3-way'!X129^(1/3)*SIN(('OddsRatio_working_3-way'!Y129+2*PI())/3)</f>
        <v>0.39519608906477444</v>
      </c>
      <c r="AE129" s="11">
        <f>'OddsRatio_working_3-way'!X129^(1/3)*SIN(('OddsRatio_working_3-way'!Y129+4*PI())/3)</f>
        <v>-0.50197229098967533</v>
      </c>
      <c r="AF129" s="11">
        <f>-'OddsRatio_working_3-way'!U129/(3*'OddsRatio_working_3-way'!X129^(1/3))*COS(('OddsRatio_working_3-way'!Y129)/3)</f>
        <v>0.51798040573285686</v>
      </c>
      <c r="AG129" s="11">
        <f>-'OddsRatio_working_3-way'!U129/(3*'OddsRatio_working_3-way'!X129^(1/3))*COS(('OddsRatio_working_3-way'!Y129+2*PI())/3)</f>
        <v>-0.35146110625300947</v>
      </c>
      <c r="AH129" s="11">
        <f>-'OddsRatio_working_3-way'!U129/(3*'OddsRatio_working_3-way'!X129^(1/3))*COS(('OddsRatio_working_3-way'!Y129+4*PI())/3)</f>
        <v>-0.16651929947984734</v>
      </c>
      <c r="AI129" s="11">
        <f>'OddsRatio_working_3-way'!U129/(3*'OddsRatio_working_3-way'!X129^(1/3))*SIN(('OddsRatio_working_3-way'!Y129)/3)</f>
        <v>-0.10677620192490096</v>
      </c>
      <c r="AJ129" s="11">
        <f>'OddsRatio_working_3-way'!U129/(3*'OddsRatio_working_3-way'!X129^(1/3))*SIN(('OddsRatio_working_3-way'!Y129+2*PI())/3)</f>
        <v>-0.39519608906477433</v>
      </c>
      <c r="AK129" s="11">
        <f>'OddsRatio_working_3-way'!U129/(3*'OddsRatio_working_3-way'!X129^(1/3))*SIN(('OddsRatio_working_3-way'!Y129+4*PI())/3)</f>
        <v>0.50197229098967522</v>
      </c>
      <c r="AL129" s="11">
        <f>'OddsRatio_working_3-way'!Z129+'OddsRatio_working_3-way'!AF129</f>
        <v>1.0359608114657139</v>
      </c>
      <c r="AM129" s="11">
        <f>'OddsRatio_working_3-way'!AA129+'OddsRatio_working_3-way'!AG129</f>
        <v>-0.70292221250601905</v>
      </c>
      <c r="AN129" s="11">
        <f>'OddsRatio_working_3-way'!AB129+'OddsRatio_working_3-way'!AH129</f>
        <v>-0.33303859895969468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1.0359608114657139</v>
      </c>
      <c r="AS129" s="11">
        <f>IF(('OddsRatio_working_3-way'!X129=0),IF(Q129&gt;0,-Q129^(1/3),(-Q129)^(1/3)),'OddsRatio_working_3-way'!AM129-'OddsRatio_working_3-way'!R129/3)</f>
        <v>-0.70292221250601905</v>
      </c>
      <c r="AT129" s="11">
        <f>IF(('OddsRatio_working_3-way'!X129=0),IF(Q129&gt;0,-Q129^(1/3),(-Q129)^(1/3)),'OddsRatio_working_3-way'!AN129-'OddsRatio_working_3-way'!R129/3)</f>
        <v>-0.33303859895969468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3.31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2.2799999999999998</v>
      </c>
      <c r="D130" s="9">
        <f t="shared" si="26"/>
        <v>0.29471333293761187</v>
      </c>
      <c r="E130" s="9">
        <f t="shared" si="27"/>
        <v>0.27537554057541463</v>
      </c>
      <c r="F130" s="9">
        <f t="shared" si="28"/>
        <v>0.42991112648697355</v>
      </c>
      <c r="G130" s="9">
        <f t="shared" si="29"/>
        <v>1.0359860561681629</v>
      </c>
      <c r="H130" s="9">
        <f t="shared" si="30"/>
        <v>3.3931277897484566</v>
      </c>
      <c r="I130" s="9">
        <f t="shared" si="31"/>
        <v>3.631404582667134</v>
      </c>
      <c r="J130" s="9">
        <f t="shared" si="32"/>
        <v>2.3260621518952482</v>
      </c>
      <c r="K130" s="11">
        <f t="shared" si="33"/>
        <v>0.30211480362537763</v>
      </c>
      <c r="L130" s="11">
        <f t="shared" si="34"/>
        <v>0.2824858757062147</v>
      </c>
      <c r="M130" s="11">
        <f t="shared" si="35"/>
        <v>0.43859649122807021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-0.28111858837015213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0.22945333360882703</v>
      </c>
      <c r="Q130" s="11">
        <f>2*'OddsRatio_working_3-way'!K130*'OddsRatio_working_3-way'!L130*'OddsRatio_working_3-way'!M130</f>
        <v>7.4862425320987622E-2</v>
      </c>
      <c r="R130" s="11">
        <f t="shared" si="36"/>
        <v>0</v>
      </c>
      <c r="S130" s="11">
        <f t="shared" si="37"/>
        <v>-0.81621544466032658</v>
      </c>
      <c r="T130" s="11">
        <f t="shared" si="38"/>
        <v>-0.26630193953028602</v>
      </c>
      <c r="U130" s="11">
        <f>'OddsRatio_working_3-way'!S130-'OddsRatio_working_3-way'!R130^2/3</f>
        <v>-0.81621544466032658</v>
      </c>
      <c r="V130" s="11">
        <f>'OddsRatio_working_3-way'!S130*'OddsRatio_working_3-way'!R130/3-2*'OddsRatio_working_3-way'!R130^3/27-'OddsRatio_working_3-way'!T130</f>
        <v>0.26630193953028602</v>
      </c>
      <c r="W130" s="11">
        <f>'OddsRatio_working_3-way'!V130^2+4*'OddsRatio_working_3-way'!U130^3/27</f>
        <v>-9.6416436685694829E-3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0.14191402913926585</v>
      </c>
      <c r="Y130" s="11">
        <f>IF('OddsRatio_working_3-way'!W130&gt;=0,IF('OddsRatio_working_3-way'!V130+SQRT('OddsRatio_working_3-way'!W130)&gt;0,0,PI()),ACOS('OddsRatio_working_3-way'!V130/(2*'OddsRatio_working_3-way'!X130)))</f>
        <v>0.35325695547939562</v>
      </c>
      <c r="Z130" s="11">
        <f>'OddsRatio_working_3-way'!X130^(1/3)*COS('OddsRatio_working_3-way'!Y130/3)</f>
        <v>0.51799302808408143</v>
      </c>
      <c r="AA130" s="11">
        <f>'OddsRatio_working_3-way'!X130^(1/3)*COS(('OddsRatio_working_3-way'!Y130+2*PI())/3)</f>
        <v>-0.31206513289814597</v>
      </c>
      <c r="AB130" s="11">
        <f>'OddsRatio_working_3-way'!X130^(1/3)*COS(('OddsRatio_working_3-way'!Y130+4*PI())/3)</f>
        <v>-0.2059278951859356</v>
      </c>
      <c r="AC130" s="11">
        <f>'OddsRatio_working_3-way'!X130^(1/3)*SIN('OddsRatio_working_3-way'!Y130/3)</f>
        <v>6.1278362764188257E-2</v>
      </c>
      <c r="AD130" s="11">
        <f>'OddsRatio_working_3-way'!X130^(1/3)*SIN(('OddsRatio_working_3-way'!Y130+2*PI())/3)</f>
        <v>0.41795593992194674</v>
      </c>
      <c r="AE130" s="11">
        <f>'OddsRatio_working_3-way'!X130^(1/3)*SIN(('OddsRatio_working_3-way'!Y130+4*PI())/3)</f>
        <v>-0.47923430268613471</v>
      </c>
      <c r="AF130" s="11">
        <f>-'OddsRatio_working_3-way'!U130/(3*'OddsRatio_working_3-way'!X130^(1/3))*COS(('OddsRatio_working_3-way'!Y130)/3)</f>
        <v>0.51799302808408154</v>
      </c>
      <c r="AG130" s="11">
        <f>-'OddsRatio_working_3-way'!U130/(3*'OddsRatio_working_3-way'!X130^(1/3))*COS(('OddsRatio_working_3-way'!Y130+2*PI())/3)</f>
        <v>-0.31206513289814608</v>
      </c>
      <c r="AH130" s="11">
        <f>-'OddsRatio_working_3-way'!U130/(3*'OddsRatio_working_3-way'!X130^(1/3))*COS(('OddsRatio_working_3-way'!Y130+4*PI())/3)</f>
        <v>-0.20592789518593563</v>
      </c>
      <c r="AI130" s="11">
        <f>'OddsRatio_working_3-way'!U130/(3*'OddsRatio_working_3-way'!X130^(1/3))*SIN(('OddsRatio_working_3-way'!Y130)/3)</f>
        <v>-6.1278362764188271E-2</v>
      </c>
      <c r="AJ130" s="11">
        <f>'OddsRatio_working_3-way'!U130/(3*'OddsRatio_working_3-way'!X130^(1/3))*SIN(('OddsRatio_working_3-way'!Y130+2*PI())/3)</f>
        <v>-0.4179559399219468</v>
      </c>
      <c r="AK130" s="11">
        <f>'OddsRatio_working_3-way'!U130/(3*'OddsRatio_working_3-way'!X130^(1/3))*SIN(('OddsRatio_working_3-way'!Y130+4*PI())/3)</f>
        <v>0.47923430268613482</v>
      </c>
      <c r="AL130" s="11">
        <f>'OddsRatio_working_3-way'!Z130+'OddsRatio_working_3-way'!AF130</f>
        <v>1.0359860561681629</v>
      </c>
      <c r="AM130" s="11">
        <f>'OddsRatio_working_3-way'!AA130+'OddsRatio_working_3-way'!AG130</f>
        <v>-0.62413026579629205</v>
      </c>
      <c r="AN130" s="11">
        <f>'OddsRatio_working_3-way'!AB130+'OddsRatio_working_3-way'!AH130</f>
        <v>-0.41185579037187126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1.0359860561681629</v>
      </c>
      <c r="AS130" s="11">
        <f>IF(('OddsRatio_working_3-way'!X130=0),IF(Q130&gt;0,-Q130^(1/3),(-Q130)^(1/3)),'OddsRatio_working_3-way'!AM130-'OddsRatio_working_3-way'!R130/3)</f>
        <v>-0.62413026579629205</v>
      </c>
      <c r="AT130" s="11">
        <f>IF(('OddsRatio_working_3-way'!X130=0),IF(Q130&gt;0,-Q130^(1/3),(-Q130)^(1/3)),'OddsRatio_working_3-way'!AN130-'OddsRatio_working_3-way'!R130/3)</f>
        <v>-0.41185579037187126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3.93</v>
      </c>
      <c r="B131" s="4">
        <f>IF('True_Odds_Calculator_3-way'!B132="","",'True_Odds_Calculator_3-way'!B132)</f>
        <v>3.98</v>
      </c>
      <c r="C131" s="4">
        <f>IF('True_Odds_Calculator_3-way'!C132="","",'True_Odds_Calculator_3-way'!C132)</f>
        <v>1.93</v>
      </c>
      <c r="D131" s="9">
        <f t="shared" si="26"/>
        <v>0.24727298610795839</v>
      </c>
      <c r="E131" s="9">
        <f t="shared" si="27"/>
        <v>0.24413700456484161</v>
      </c>
      <c r="F131" s="9">
        <f t="shared" si="28"/>
        <v>0.5085900093272</v>
      </c>
      <c r="G131" s="9">
        <f t="shared" si="29"/>
        <v>1.0389465576253096</v>
      </c>
      <c r="H131" s="9">
        <f t="shared" si="30"/>
        <v>4.0441134138421573</v>
      </c>
      <c r="I131" s="9">
        <f t="shared" si="31"/>
        <v>4.0960607417234236</v>
      </c>
      <c r="J131" s="9">
        <f t="shared" si="32"/>
        <v>1.9662202985915374</v>
      </c>
      <c r="K131" s="11">
        <f t="shared" si="33"/>
        <v>0.2544529262086514</v>
      </c>
      <c r="L131" s="11">
        <f t="shared" si="34"/>
        <v>0.25125628140703515</v>
      </c>
      <c r="M131" s="11">
        <f t="shared" si="35"/>
        <v>0.5181347150259068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-0.26898861669817253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0.22658083360678724</v>
      </c>
      <c r="Q131" s="11">
        <f>2*'OddsRatio_working_3-way'!K131*'OddsRatio_working_3-way'!L131*'OddsRatio_working_3-way'!M131</f>
        <v>6.6251705732978727E-2</v>
      </c>
      <c r="R131" s="11">
        <f t="shared" si="36"/>
        <v>0</v>
      </c>
      <c r="S131" s="11">
        <f t="shared" si="37"/>
        <v>-0.84234357716716934</v>
      </c>
      <c r="T131" s="11">
        <f t="shared" si="38"/>
        <v>-0.24629929156934777</v>
      </c>
      <c r="U131" s="11">
        <f>'OddsRatio_working_3-way'!S131-'OddsRatio_working_3-way'!R131^2/3</f>
        <v>-0.84234357716716934</v>
      </c>
      <c r="V131" s="11">
        <f>'OddsRatio_working_3-way'!S131*'OddsRatio_working_3-way'!R131/3-2*'OddsRatio_working_3-way'!R131^3/27-'OddsRatio_working_3-way'!T131</f>
        <v>0.24629929156934777</v>
      </c>
      <c r="W131" s="11">
        <f>'OddsRatio_working_3-way'!V131^2+4*'OddsRatio_working_3-way'!U131^3/27</f>
        <v>-2.7881657157792131E-2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0.14878255793720807</v>
      </c>
      <c r="Y131" s="11">
        <f>IF('OddsRatio_working_3-way'!W131&gt;=0,IF('OddsRatio_working_3-way'!V131+SQRT('OddsRatio_working_3-way'!W131)&gt;0,0,PI()),ACOS('OddsRatio_working_3-way'!V131/(2*'OddsRatio_working_3-way'!X131)))</f>
        <v>0.59577187307403923</v>
      </c>
      <c r="Z131" s="11">
        <f>'OddsRatio_working_3-way'!X131^(1/3)*COS('OddsRatio_working_3-way'!Y131/3)</f>
        <v>0.51947327881265482</v>
      </c>
      <c r="AA131" s="11">
        <f>'OddsRatio_working_3-way'!X131^(1/3)*COS(('OddsRatio_working_3-way'!Y131+2*PI())/3)</f>
        <v>-0.35027132194023053</v>
      </c>
      <c r="AB131" s="11">
        <f>'OddsRatio_working_3-way'!X131^(1/3)*COS(('OddsRatio_working_3-way'!Y131+4*PI())/3)</f>
        <v>-0.16920195687242423</v>
      </c>
      <c r="AC131" s="11">
        <f>'OddsRatio_working_3-way'!X131^(1/3)*SIN('OddsRatio_working_3-way'!Y131/3)</f>
        <v>0.10454044666389263</v>
      </c>
      <c r="AD131" s="11">
        <f>'OddsRatio_working_3-way'!X131^(1/3)*SIN(('OddsRatio_working_3-way'!Y131+2*PI())/3)</f>
        <v>0.39760683270700942</v>
      </c>
      <c r="AE131" s="11">
        <f>'OddsRatio_working_3-way'!X131^(1/3)*SIN(('OddsRatio_working_3-way'!Y131+4*PI())/3)</f>
        <v>-0.50214727937090198</v>
      </c>
      <c r="AF131" s="11">
        <f>-'OddsRatio_working_3-way'!U131/(3*'OddsRatio_working_3-way'!X131^(1/3))*COS(('OddsRatio_working_3-way'!Y131)/3)</f>
        <v>0.51947327881265493</v>
      </c>
      <c r="AG131" s="11">
        <f>-'OddsRatio_working_3-way'!U131/(3*'OddsRatio_working_3-way'!X131^(1/3))*COS(('OddsRatio_working_3-way'!Y131+2*PI())/3)</f>
        <v>-0.35027132194023058</v>
      </c>
      <c r="AH131" s="11">
        <f>-'OddsRatio_working_3-way'!U131/(3*'OddsRatio_working_3-way'!X131^(1/3))*COS(('OddsRatio_working_3-way'!Y131+4*PI())/3)</f>
        <v>-0.16920195687242426</v>
      </c>
      <c r="AI131" s="11">
        <f>'OddsRatio_working_3-way'!U131/(3*'OddsRatio_working_3-way'!X131^(1/3))*SIN(('OddsRatio_working_3-way'!Y131)/3)</f>
        <v>-0.10454044666389264</v>
      </c>
      <c r="AJ131" s="11">
        <f>'OddsRatio_working_3-way'!U131/(3*'OddsRatio_working_3-way'!X131^(1/3))*SIN(('OddsRatio_working_3-way'!Y131+2*PI())/3)</f>
        <v>-0.39760683270700953</v>
      </c>
      <c r="AK131" s="11">
        <f>'OddsRatio_working_3-way'!U131/(3*'OddsRatio_working_3-way'!X131^(1/3))*SIN(('OddsRatio_working_3-way'!Y131+4*PI())/3)</f>
        <v>0.50214727937090209</v>
      </c>
      <c r="AL131" s="11">
        <f>'OddsRatio_working_3-way'!Z131+'OddsRatio_working_3-way'!AF131</f>
        <v>1.0389465576253096</v>
      </c>
      <c r="AM131" s="11">
        <f>'OddsRatio_working_3-way'!AA131+'OddsRatio_working_3-way'!AG131</f>
        <v>-0.70054264388046117</v>
      </c>
      <c r="AN131" s="11">
        <f>'OddsRatio_working_3-way'!AB131+'OddsRatio_working_3-way'!AH131</f>
        <v>-0.33840391374484846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1.0389465576253096</v>
      </c>
      <c r="AS131" s="11">
        <f>IF(('OddsRatio_working_3-way'!X131=0),IF(Q131&gt;0,-Q131^(1/3),(-Q131)^(1/3)),'OddsRatio_working_3-way'!AM131-'OddsRatio_working_3-way'!R131/3)</f>
        <v>-0.70054264388046117</v>
      </c>
      <c r="AT131" s="11">
        <f>IF(('OddsRatio_working_3-way'!X131=0),IF(Q131&gt;0,-Q131^(1/3),(-Q131)^(1/3)),'OddsRatio_working_3-way'!AN131-'OddsRatio_working_3-way'!R131/3)</f>
        <v>-0.33840391374484846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1.18</v>
      </c>
      <c r="B132" s="4">
        <f>IF('True_Odds_Calculator_3-way'!B133="","",'True_Odds_Calculator_3-way'!B133)</f>
        <v>8.09</v>
      </c>
      <c r="C132" s="4">
        <f>IF('True_Odds_Calculator_3-way'!C133="","",'True_Odds_Calculator_3-way'!C133)</f>
        <v>17.77</v>
      </c>
      <c r="D132" s="9">
        <f t="shared" ref="D132:D195" si="39">(K132/(AR132+K132-(AR132*K132)))</f>
        <v>0.83482259184327634</v>
      </c>
      <c r="E132" s="9">
        <f t="shared" ref="E132:E195" si="40">(L132/(AR132+L132-(AR132*L132)))</f>
        <v>0.11372090835599659</v>
      </c>
      <c r="F132" s="9">
        <f t="shared" ref="F132:F195" si="41">(M132/(AR132+M132-(AR132*M132)))</f>
        <v>5.1456499800727092E-2</v>
      </c>
      <c r="G132" s="9">
        <f t="shared" ref="G132:G195" si="42">AR132</f>
        <v>1.0992182968014697</v>
      </c>
      <c r="H132" s="9">
        <f t="shared" ref="H132:H195" si="43">IF(A132="","",1/D132)</f>
        <v>1.1978592934242642</v>
      </c>
      <c r="I132" s="9">
        <f t="shared" ref="I132:I195" si="44">IF(B132="","",1/E132)</f>
        <v>8.7934577243224172</v>
      </c>
      <c r="J132" s="9">
        <f t="shared" ref="J132:J195" si="45">IF(C132="","",1/F132)</f>
        <v>19.433890837360643</v>
      </c>
      <c r="K132" s="11">
        <f t="shared" ref="K132:K195" si="46">1/A132</f>
        <v>0.84745762711864414</v>
      </c>
      <c r="L132" s="11">
        <f t="shared" ref="L132:L195" si="47">1/B132</f>
        <v>0.12360939431396786</v>
      </c>
      <c r="M132" s="11">
        <f t="shared" ref="M132:M195" si="48">1/C132</f>
        <v>5.6274620146314014E-2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-0.12616353415697057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0.14171522368244838</v>
      </c>
      <c r="Q132" s="11">
        <f>2*'OddsRatio_working_3-way'!K132*'OddsRatio_working_3-way'!L132*'OddsRatio_working_3-way'!M132</f>
        <v>1.1789952053448287E-2</v>
      </c>
      <c r="R132" s="11">
        <f t="shared" ref="R132:R195" si="49">O132/N132</f>
        <v>0</v>
      </c>
      <c r="S132" s="11">
        <f t="shared" ref="S132:S195" si="50">P132/N132</f>
        <v>-1.1232661214620752</v>
      </c>
      <c r="T132" s="11">
        <f t="shared" ref="T132:T195" si="51">Q132/N132</f>
        <v>-9.3449760520971328E-2</v>
      </c>
      <c r="U132" s="11">
        <f>'OddsRatio_working_3-way'!S132-'OddsRatio_working_3-way'!R132^2/3</f>
        <v>-1.1232661214620752</v>
      </c>
      <c r="V132" s="11">
        <f>'OddsRatio_working_3-way'!S132*'OddsRatio_working_3-way'!R132/3-2*'OddsRatio_working_3-way'!R132^3/27-'OddsRatio_working_3-way'!T132</f>
        <v>9.3449760520971328E-2</v>
      </c>
      <c r="W132" s="11">
        <f>'OddsRatio_working_3-way'!V132^2+4*'OddsRatio_working_3-way'!U132^3/27</f>
        <v>-0.20123083797614261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0.22910897828193547</v>
      </c>
      <c r="Y132" s="11">
        <f>IF('OddsRatio_working_3-way'!W132&gt;=0,IF('OddsRatio_working_3-way'!V132+SQRT('OddsRatio_working_3-way'!W132)&gt;0,0,PI()),ACOS('OddsRatio_working_3-way'!V132/(2*'OddsRatio_working_3-way'!X132)))</f>
        <v>1.3654137356368787</v>
      </c>
      <c r="Z132" s="11">
        <f>'OddsRatio_working_3-way'!X132^(1/3)*COS('OddsRatio_working_3-way'!Y132/3)</f>
        <v>0.54960914840073494</v>
      </c>
      <c r="AA132" s="11">
        <f>'OddsRatio_working_3-way'!X132^(1/3)*COS(('OddsRatio_working_3-way'!Y132+2*PI())/3)</f>
        <v>-0.50775063740209458</v>
      </c>
      <c r="AB132" s="11">
        <f>'OddsRatio_working_3-way'!X132^(1/3)*COS(('OddsRatio_working_3-way'!Y132+4*PI())/3)</f>
        <v>-4.1858510998640512E-2</v>
      </c>
      <c r="AC132" s="11">
        <f>'OddsRatio_working_3-way'!X132^(1/3)*SIN('OddsRatio_working_3-way'!Y132/3)</f>
        <v>0.26898294459236155</v>
      </c>
      <c r="AD132" s="11">
        <f>'OddsRatio_working_3-way'!X132^(1/3)*SIN(('OddsRatio_working_3-way'!Y132+2*PI())/3)</f>
        <v>0.3414840123711872</v>
      </c>
      <c r="AE132" s="11">
        <f>'OddsRatio_working_3-way'!X132^(1/3)*SIN(('OddsRatio_working_3-way'!Y132+4*PI())/3)</f>
        <v>-0.61046695696354869</v>
      </c>
      <c r="AF132" s="11">
        <f>-'OddsRatio_working_3-way'!U132/(3*'OddsRatio_working_3-way'!X132^(1/3))*COS(('OddsRatio_working_3-way'!Y132)/3)</f>
        <v>0.54960914840073483</v>
      </c>
      <c r="AG132" s="11">
        <f>-'OddsRatio_working_3-way'!U132/(3*'OddsRatio_working_3-way'!X132^(1/3))*COS(('OddsRatio_working_3-way'!Y132+2*PI())/3)</f>
        <v>-0.50775063740209447</v>
      </c>
      <c r="AH132" s="11">
        <f>-'OddsRatio_working_3-way'!U132/(3*'OddsRatio_working_3-way'!X132^(1/3))*COS(('OddsRatio_working_3-way'!Y132+4*PI())/3)</f>
        <v>-4.1858510998640505E-2</v>
      </c>
      <c r="AI132" s="11">
        <f>'OddsRatio_working_3-way'!U132/(3*'OddsRatio_working_3-way'!X132^(1/3))*SIN(('OddsRatio_working_3-way'!Y132)/3)</f>
        <v>-0.26898294459236155</v>
      </c>
      <c r="AJ132" s="11">
        <f>'OddsRatio_working_3-way'!U132/(3*'OddsRatio_working_3-way'!X132^(1/3))*SIN(('OddsRatio_working_3-way'!Y132+2*PI())/3)</f>
        <v>-0.34148401237118714</v>
      </c>
      <c r="AK132" s="11">
        <f>'OddsRatio_working_3-way'!U132/(3*'OddsRatio_working_3-way'!X132^(1/3))*SIN(('OddsRatio_working_3-way'!Y132+4*PI())/3)</f>
        <v>0.61046695696354858</v>
      </c>
      <c r="AL132" s="11">
        <f>'OddsRatio_working_3-way'!Z132+'OddsRatio_working_3-way'!AF132</f>
        <v>1.0992182968014697</v>
      </c>
      <c r="AM132" s="11">
        <f>'OddsRatio_working_3-way'!AA132+'OddsRatio_working_3-way'!AG132</f>
        <v>-1.0155012748041892</v>
      </c>
      <c r="AN132" s="11">
        <f>'OddsRatio_working_3-way'!AB132+'OddsRatio_working_3-way'!AH132</f>
        <v>-8.371702199728101E-2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1.0992182968014697</v>
      </c>
      <c r="AS132" s="11">
        <f>IF(('OddsRatio_working_3-way'!X132=0),IF(Q132&gt;0,-Q132^(1/3),(-Q132)^(1/3)),'OddsRatio_working_3-way'!AM132-'OddsRatio_working_3-way'!R132/3)</f>
        <v>-1.0155012748041892</v>
      </c>
      <c r="AT132" s="11">
        <f>IF(('OddsRatio_working_3-way'!X132=0),IF(Q132&gt;0,-Q132^(1/3),(-Q132)^(1/3)),'OddsRatio_working_3-way'!AN132-'OddsRatio_working_3-way'!R132/3)</f>
        <v>-8.371702199728101E-2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2.64</v>
      </c>
      <c r="B133" s="4">
        <f>IF('True_Odds_Calculator_3-way'!B134="","",'True_Odds_Calculator_3-way'!B134)</f>
        <v>3.25</v>
      </c>
      <c r="C133" s="4">
        <f>IF('True_Odds_Calculator_3-way'!C134="","",'True_Odds_Calculator_3-way'!C134)</f>
        <v>2.72</v>
      </c>
      <c r="D133" s="9">
        <f t="shared" si="39"/>
        <v>0.36004117128214558</v>
      </c>
      <c r="E133" s="9">
        <f t="shared" si="40"/>
        <v>0.29081699400163097</v>
      </c>
      <c r="F133" s="9">
        <f t="shared" si="41"/>
        <v>0.34914183471622368</v>
      </c>
      <c r="G133" s="9">
        <f t="shared" si="42"/>
        <v>1.0838171551577849</v>
      </c>
      <c r="H133" s="9">
        <f t="shared" si="43"/>
        <v>2.7774601344587668</v>
      </c>
      <c r="I133" s="9">
        <f t="shared" si="44"/>
        <v>3.4385885991050156</v>
      </c>
      <c r="J133" s="9">
        <f t="shared" si="45"/>
        <v>2.8641655068713905</v>
      </c>
      <c r="K133" s="11">
        <f t="shared" si="46"/>
        <v>0.37878787878787878</v>
      </c>
      <c r="L133" s="11">
        <f t="shared" si="47"/>
        <v>0.30769230769230771</v>
      </c>
      <c r="M133" s="11">
        <f t="shared" si="48"/>
        <v>0.36764705882352938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-0.2719559851912795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0.24038461538461539</v>
      </c>
      <c r="Q133" s="11">
        <f>2*'OddsRatio_working_3-way'!K133*'OddsRatio_working_3-way'!L133*'OddsRatio_working_3-way'!M133</f>
        <v>8.5698615110379822E-2</v>
      </c>
      <c r="R133" s="11">
        <f t="shared" si="49"/>
        <v>0</v>
      </c>
      <c r="S133" s="11">
        <f t="shared" si="50"/>
        <v>-0.883910001890716</v>
      </c>
      <c r="T133" s="11">
        <f t="shared" si="51"/>
        <v>-0.31511943026406986</v>
      </c>
      <c r="U133" s="11">
        <f>'OddsRatio_working_3-way'!S133-'OddsRatio_working_3-way'!R133^2/3</f>
        <v>-0.883910001890716</v>
      </c>
      <c r="V133" s="11">
        <f>'OddsRatio_working_3-way'!S133*'OddsRatio_working_3-way'!R133/3-2*'OddsRatio_working_3-way'!R133^3/27-'OddsRatio_working_3-way'!T133</f>
        <v>0.31511943026406986</v>
      </c>
      <c r="W133" s="11">
        <f>'OddsRatio_working_3-way'!V133^2+4*'OddsRatio_working_3-way'!U133^3/27</f>
        <v>-3.0102834540632062E-3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0.15993009315323931</v>
      </c>
      <c r="Y133" s="11">
        <f>IF('OddsRatio_working_3-way'!W133&gt;=0,IF('OddsRatio_working_3-way'!V133+SQRT('OddsRatio_working_3-way'!W133)&gt;0,0,PI()),ACOS('OddsRatio_working_3-way'!V133/(2*'OddsRatio_working_3-way'!X133)))</f>
        <v>0.17238384928643713</v>
      </c>
      <c r="Z133" s="11">
        <f>'OddsRatio_working_3-way'!X133^(1/3)*COS('OddsRatio_working_3-way'!Y133/3)</f>
        <v>0.54190857757889255</v>
      </c>
      <c r="AA133" s="11">
        <f>'OddsRatio_working_3-way'!X133^(1/3)*COS(('OddsRatio_working_3-way'!Y133+2*PI())/3)</f>
        <v>-0.29795096696464257</v>
      </c>
      <c r="AB133" s="11">
        <f>'OddsRatio_working_3-way'!X133^(1/3)*COS(('OddsRatio_working_3-way'!Y133+4*PI())/3)</f>
        <v>-0.24395761061424992</v>
      </c>
      <c r="AC133" s="11">
        <f>'OddsRatio_working_3-way'!X133^(1/3)*SIN('OddsRatio_working_3-way'!Y133/3)</f>
        <v>3.1173078823350641E-2</v>
      </c>
      <c r="AD133" s="11">
        <f>'OddsRatio_working_3-way'!X133^(1/3)*SIN(('OddsRatio_working_3-way'!Y133+2*PI())/3)</f>
        <v>0.45372005530033593</v>
      </c>
      <c r="AE133" s="11">
        <f>'OddsRatio_working_3-way'!X133^(1/3)*SIN(('OddsRatio_working_3-way'!Y133+4*PI())/3)</f>
        <v>-0.48489313412368651</v>
      </c>
      <c r="AF133" s="11">
        <f>-'OddsRatio_working_3-way'!U133/(3*'OddsRatio_working_3-way'!X133^(1/3))*COS(('OddsRatio_working_3-way'!Y133)/3)</f>
        <v>0.54190857757889233</v>
      </c>
      <c r="AG133" s="11">
        <f>-'OddsRatio_working_3-way'!U133/(3*'OddsRatio_working_3-way'!X133^(1/3))*COS(('OddsRatio_working_3-way'!Y133+2*PI())/3)</f>
        <v>-0.29795096696464241</v>
      </c>
      <c r="AH133" s="11">
        <f>-'OddsRatio_working_3-way'!U133/(3*'OddsRatio_working_3-way'!X133^(1/3))*COS(('OddsRatio_working_3-way'!Y133+4*PI())/3)</f>
        <v>-0.24395761061424981</v>
      </c>
      <c r="AI133" s="11">
        <f>'OddsRatio_working_3-way'!U133/(3*'OddsRatio_working_3-way'!X133^(1/3))*SIN(('OddsRatio_working_3-way'!Y133)/3)</f>
        <v>-3.1173078823350627E-2</v>
      </c>
      <c r="AJ133" s="11">
        <f>'OddsRatio_working_3-way'!U133/(3*'OddsRatio_working_3-way'!X133^(1/3))*SIN(('OddsRatio_working_3-way'!Y133+2*PI())/3)</f>
        <v>-0.45372005530033577</v>
      </c>
      <c r="AK133" s="11">
        <f>'OddsRatio_working_3-way'!U133/(3*'OddsRatio_working_3-way'!X133^(1/3))*SIN(('OddsRatio_working_3-way'!Y133+4*PI())/3)</f>
        <v>0.48489313412368634</v>
      </c>
      <c r="AL133" s="11">
        <f>'OddsRatio_working_3-way'!Z133+'OddsRatio_working_3-way'!AF133</f>
        <v>1.0838171551577849</v>
      </c>
      <c r="AM133" s="11">
        <f>'OddsRatio_working_3-way'!AA133+'OddsRatio_working_3-way'!AG133</f>
        <v>-0.59590193392928503</v>
      </c>
      <c r="AN133" s="11">
        <f>'OddsRatio_working_3-way'!AB133+'OddsRatio_working_3-way'!AH133</f>
        <v>-0.48791522122849973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1.0838171551577849</v>
      </c>
      <c r="AS133" s="11">
        <f>IF(('OddsRatio_working_3-way'!X133=0),IF(Q133&gt;0,-Q133^(1/3),(-Q133)^(1/3)),'OddsRatio_working_3-way'!AM133-'OddsRatio_working_3-way'!R133/3)</f>
        <v>-0.59590193392928503</v>
      </c>
      <c r="AT133" s="11">
        <f>IF(('OddsRatio_working_3-way'!X133=0),IF(Q133&gt;0,-Q133^(1/3),(-Q133)^(1/3)),'OddsRatio_working_3-way'!AN133-'OddsRatio_working_3-way'!R133/3)</f>
        <v>-0.48791522122849973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4.4000000000000004</v>
      </c>
      <c r="B134" s="4">
        <f>IF('True_Odds_Calculator_3-way'!B135="","",'True_Odds_Calculator_3-way'!B135)</f>
        <v>3.23</v>
      </c>
      <c r="C134" s="4">
        <f>IF('True_Odds_Calculator_3-way'!C135="","",'True_Odds_Calculator_3-way'!C135)</f>
        <v>1.92</v>
      </c>
      <c r="D134" s="9">
        <f t="shared" si="39"/>
        <v>0.21161516754004628</v>
      </c>
      <c r="E134" s="9">
        <f t="shared" si="40"/>
        <v>0.29039980117427033</v>
      </c>
      <c r="F134" s="9">
        <f t="shared" si="41"/>
        <v>0.49798503128568339</v>
      </c>
      <c r="G134" s="9">
        <f t="shared" si="42"/>
        <v>1.0957527033411041</v>
      </c>
      <c r="H134" s="9">
        <f t="shared" si="43"/>
        <v>4.7255591913597543</v>
      </c>
      <c r="I134" s="9">
        <f t="shared" si="44"/>
        <v>3.443528528450662</v>
      </c>
      <c r="J134" s="9">
        <f t="shared" si="45"/>
        <v>2.0080924870738159</v>
      </c>
      <c r="K134" s="11">
        <f t="shared" si="46"/>
        <v>0.22727272727272727</v>
      </c>
      <c r="L134" s="11">
        <f t="shared" si="47"/>
        <v>0.30959752321981426</v>
      </c>
      <c r="M134" s="11">
        <f t="shared" si="48"/>
        <v>0.52083333333333337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-0.2556319776714514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0.24004069331081718</v>
      </c>
      <c r="Q134" s="11">
        <f>2*'OddsRatio_working_3-way'!K134*'OddsRatio_working_3-way'!L134*'OddsRatio_working_3-way'!M134</f>
        <v>7.3294868186509071E-2</v>
      </c>
      <c r="R134" s="11">
        <f t="shared" si="49"/>
        <v>0</v>
      </c>
      <c r="S134" s="11">
        <f t="shared" si="50"/>
        <v>-0.93900886539057027</v>
      </c>
      <c r="T134" s="11">
        <f t="shared" si="51"/>
        <v>-0.28672026424139552</v>
      </c>
      <c r="U134" s="11">
        <f>'OddsRatio_working_3-way'!S134-'OddsRatio_working_3-way'!R134^2/3</f>
        <v>-0.93900886539057027</v>
      </c>
      <c r="V134" s="11">
        <f>'OddsRatio_working_3-way'!S134*'OddsRatio_working_3-way'!R134/3-2*'OddsRatio_working_3-way'!R134^3/27-'OddsRatio_working_3-way'!T134</f>
        <v>0.28672026424139552</v>
      </c>
      <c r="W134" s="11">
        <f>'OddsRatio_working_3-way'!V134^2+4*'OddsRatio_working_3-way'!U134^3/27</f>
        <v>-4.0452152239939934E-2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0.17511472108777407</v>
      </c>
      <c r="Y134" s="11">
        <f>IF('OddsRatio_working_3-way'!W134&gt;=0,IF('OddsRatio_working_3-way'!V134+SQRT('OddsRatio_working_3-way'!W134)&gt;0,0,PI()),ACOS('OddsRatio_working_3-way'!V134/(2*'OddsRatio_working_3-way'!X134)))</f>
        <v>0.61171546102214258</v>
      </c>
      <c r="Z134" s="11">
        <f>'OddsRatio_working_3-way'!X134^(1/3)*COS('OddsRatio_working_3-way'!Y134/3)</f>
        <v>0.54787635167055215</v>
      </c>
      <c r="AA134" s="11">
        <f>'OddsRatio_working_3-way'!X134^(1/3)*COS(('OddsRatio_working_3-way'!Y134+2*PI())/3)</f>
        <v>-0.3720495605353541</v>
      </c>
      <c r="AB134" s="11">
        <f>'OddsRatio_working_3-way'!X134^(1/3)*COS(('OddsRatio_working_3-way'!Y134+4*PI())/3)</f>
        <v>-0.17582679113519772</v>
      </c>
      <c r="AC134" s="11">
        <f>'OddsRatio_working_3-way'!X134^(1/3)*SIN('OddsRatio_working_3-way'!Y134/3)</f>
        <v>0.11328926873431408</v>
      </c>
      <c r="AD134" s="11">
        <f>'OddsRatio_working_3-way'!X134^(1/3)*SIN(('OddsRatio_working_3-way'!Y134+2*PI())/3)</f>
        <v>0.41783020431227808</v>
      </c>
      <c r="AE134" s="11">
        <f>'OddsRatio_working_3-way'!X134^(1/3)*SIN(('OddsRatio_working_3-way'!Y134+4*PI())/3)</f>
        <v>-0.53111947304659213</v>
      </c>
      <c r="AF134" s="11">
        <f>-'OddsRatio_working_3-way'!U134/(3*'OddsRatio_working_3-way'!X134^(1/3))*COS(('OddsRatio_working_3-way'!Y134)/3)</f>
        <v>0.54787635167055204</v>
      </c>
      <c r="AG134" s="11">
        <f>-'OddsRatio_working_3-way'!U134/(3*'OddsRatio_working_3-way'!X134^(1/3))*COS(('OddsRatio_working_3-way'!Y134+2*PI())/3)</f>
        <v>-0.37204956053535404</v>
      </c>
      <c r="AH134" s="11">
        <f>-'OddsRatio_working_3-way'!U134/(3*'OddsRatio_working_3-way'!X134^(1/3))*COS(('OddsRatio_working_3-way'!Y134+4*PI())/3)</f>
        <v>-0.1758267911351977</v>
      </c>
      <c r="AI134" s="11">
        <f>'OddsRatio_working_3-way'!U134/(3*'OddsRatio_working_3-way'!X134^(1/3))*SIN(('OddsRatio_working_3-way'!Y134)/3)</f>
        <v>-0.11328926873431405</v>
      </c>
      <c r="AJ134" s="11">
        <f>'OddsRatio_working_3-way'!U134/(3*'OddsRatio_working_3-way'!X134^(1/3))*SIN(('OddsRatio_working_3-way'!Y134+2*PI())/3)</f>
        <v>-0.41783020431227802</v>
      </c>
      <c r="AK134" s="11">
        <f>'OddsRatio_working_3-way'!U134/(3*'OddsRatio_working_3-way'!X134^(1/3))*SIN(('OddsRatio_working_3-way'!Y134+4*PI())/3)</f>
        <v>0.53111947304659202</v>
      </c>
      <c r="AL134" s="11">
        <f>'OddsRatio_working_3-way'!Z134+'OddsRatio_working_3-way'!AF134</f>
        <v>1.0957527033411041</v>
      </c>
      <c r="AM134" s="11">
        <f>'OddsRatio_working_3-way'!AA134+'OddsRatio_working_3-way'!AG134</f>
        <v>-0.74409912107070819</v>
      </c>
      <c r="AN134" s="11">
        <f>'OddsRatio_working_3-way'!AB134+'OddsRatio_working_3-way'!AH134</f>
        <v>-0.35165358227039545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1.0957527033411041</v>
      </c>
      <c r="AS134" s="11">
        <f>IF(('OddsRatio_working_3-way'!X134=0),IF(Q134&gt;0,-Q134^(1/3),(-Q134)^(1/3)),'OddsRatio_working_3-way'!AM134-'OddsRatio_working_3-way'!R134/3)</f>
        <v>-0.74409912107070819</v>
      </c>
      <c r="AT134" s="11">
        <f>IF(('OddsRatio_working_3-way'!X134=0),IF(Q134&gt;0,-Q134^(1/3),(-Q134)^(1/3)),'OddsRatio_working_3-way'!AN134-'OddsRatio_working_3-way'!R134/3)</f>
        <v>-0.35165358227039545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2.14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3.96</v>
      </c>
      <c r="D135" s="9">
        <f t="shared" si="39"/>
        <v>0.44623508701811004</v>
      </c>
      <c r="E135" s="9">
        <f t="shared" si="40"/>
        <v>0.31691993220249171</v>
      </c>
      <c r="F135" s="9">
        <f t="shared" si="41"/>
        <v>0.2368449807793982</v>
      </c>
      <c r="G135" s="9">
        <f t="shared" si="42"/>
        <v>1.0885712704577957</v>
      </c>
      <c r="H135" s="9">
        <f t="shared" si="43"/>
        <v>2.2409712483218871</v>
      </c>
      <c r="I135" s="9">
        <f t="shared" si="44"/>
        <v>3.1553711155064348</v>
      </c>
      <c r="J135" s="9">
        <f t="shared" si="45"/>
        <v>4.2221709605550748</v>
      </c>
      <c r="K135" s="11">
        <f t="shared" si="46"/>
        <v>0.46728971962616822</v>
      </c>
      <c r="L135" s="11">
        <f t="shared" si="47"/>
        <v>0.33557046979865773</v>
      </c>
      <c r="M135" s="11">
        <f t="shared" si="48"/>
        <v>0.25252525252525254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-0.26456752179639964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0.24075668559140934</v>
      </c>
      <c r="Q135" s="11">
        <f>2*'OddsRatio_working_3-way'!K135*'OddsRatio_working_3-way'!L135*'OddsRatio_working_3-way'!M135</f>
        <v>7.9196278155068855E-2</v>
      </c>
      <c r="R135" s="11">
        <f t="shared" si="49"/>
        <v>0</v>
      </c>
      <c r="S135" s="11">
        <f t="shared" si="50"/>
        <v>-0.91000091000091032</v>
      </c>
      <c r="T135" s="11">
        <f t="shared" si="51"/>
        <v>-0.29934240460556255</v>
      </c>
      <c r="U135" s="11">
        <f>'OddsRatio_working_3-way'!S135-'OddsRatio_working_3-way'!R135^2/3</f>
        <v>-0.91000091000091032</v>
      </c>
      <c r="V135" s="11">
        <f>'OddsRatio_working_3-way'!S135*'OddsRatio_working_3-way'!R135/3-2*'OddsRatio_working_3-way'!R135^3/27-'OddsRatio_working_3-way'!T135</f>
        <v>0.29934240460556255</v>
      </c>
      <c r="W135" s="11">
        <f>'OddsRatio_working_3-way'!V135^2+4*'OddsRatio_working_3-way'!U135^3/27</f>
        <v>-2.203460787422222E-2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0.16706322386245165</v>
      </c>
      <c r="Y135" s="11">
        <f>IF('OddsRatio_working_3-way'!W135&gt;=0,IF('OddsRatio_working_3-way'!V135+SQRT('OddsRatio_working_3-way'!W135)&gt;0,0,PI()),ACOS('OddsRatio_working_3-way'!V135/(2*'OddsRatio_working_3-way'!X135)))</f>
        <v>0.46035335387446708</v>
      </c>
      <c r="Z135" s="11">
        <f>'OddsRatio_working_3-way'!X135^(1/3)*COS('OddsRatio_working_3-way'!Y135/3)</f>
        <v>0.54428563522889783</v>
      </c>
      <c r="AA135" s="11">
        <f>'OddsRatio_working_3-way'!X135^(1/3)*COS(('OddsRatio_working_3-way'!Y135+2*PI())/3)</f>
        <v>-0.34504746741700904</v>
      </c>
      <c r="AB135" s="11">
        <f>'OddsRatio_working_3-way'!X135^(1/3)*COS(('OddsRatio_working_3-way'!Y135+4*PI())/3)</f>
        <v>-0.19923816781188891</v>
      </c>
      <c r="AC135" s="11">
        <f>'OddsRatio_working_3-way'!X135^(1/3)*SIN('OddsRatio_working_3-way'!Y135/3)</f>
        <v>8.4183038377367084E-2</v>
      </c>
      <c r="AD135" s="11">
        <f>'OddsRatio_working_3-way'!X135^(1/3)*SIN(('OddsRatio_working_3-way'!Y135+2*PI())/3)</f>
        <v>0.42927366783449245</v>
      </c>
      <c r="AE135" s="11">
        <f>'OddsRatio_working_3-way'!X135^(1/3)*SIN(('OddsRatio_working_3-way'!Y135+4*PI())/3)</f>
        <v>-0.51345670621185935</v>
      </c>
      <c r="AF135" s="11">
        <f>-'OddsRatio_working_3-way'!U135/(3*'OddsRatio_working_3-way'!X135^(1/3))*COS(('OddsRatio_working_3-way'!Y135)/3)</f>
        <v>0.54428563522889783</v>
      </c>
      <c r="AG135" s="11">
        <f>-'OddsRatio_working_3-way'!U135/(3*'OddsRatio_working_3-way'!X135^(1/3))*COS(('OddsRatio_working_3-way'!Y135+2*PI())/3)</f>
        <v>-0.34504746741700904</v>
      </c>
      <c r="AH135" s="11">
        <f>-'OddsRatio_working_3-way'!U135/(3*'OddsRatio_working_3-way'!X135^(1/3))*COS(('OddsRatio_working_3-way'!Y135+4*PI())/3)</f>
        <v>-0.19923816781188891</v>
      </c>
      <c r="AI135" s="11">
        <f>'OddsRatio_working_3-way'!U135/(3*'OddsRatio_working_3-way'!X135^(1/3))*SIN(('OddsRatio_working_3-way'!Y135)/3)</f>
        <v>-8.4183038377367084E-2</v>
      </c>
      <c r="AJ135" s="11">
        <f>'OddsRatio_working_3-way'!U135/(3*'OddsRatio_working_3-way'!X135^(1/3))*SIN(('OddsRatio_working_3-way'!Y135+2*PI())/3)</f>
        <v>-0.42927366783449245</v>
      </c>
      <c r="AK135" s="11">
        <f>'OddsRatio_working_3-way'!U135/(3*'OddsRatio_working_3-way'!X135^(1/3))*SIN(('OddsRatio_working_3-way'!Y135+4*PI())/3)</f>
        <v>0.51345670621185935</v>
      </c>
      <c r="AL135" s="11">
        <f>'OddsRatio_working_3-way'!Z135+'OddsRatio_working_3-way'!AF135</f>
        <v>1.0885712704577957</v>
      </c>
      <c r="AM135" s="11">
        <f>'OddsRatio_working_3-way'!AA135+'OddsRatio_working_3-way'!AG135</f>
        <v>-0.69009493483401807</v>
      </c>
      <c r="AN135" s="11">
        <f>'OddsRatio_working_3-way'!AB135+'OddsRatio_working_3-way'!AH135</f>
        <v>-0.39847633562377782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1.0885712704577957</v>
      </c>
      <c r="AS135" s="11">
        <f>IF(('OddsRatio_working_3-way'!X135=0),IF(Q135&gt;0,-Q135^(1/3),(-Q135)^(1/3)),'OddsRatio_working_3-way'!AM135-'OddsRatio_working_3-way'!R135/3)</f>
        <v>-0.69009493483401807</v>
      </c>
      <c r="AT135" s="11">
        <f>IF(('OddsRatio_working_3-way'!X135=0),IF(Q135&gt;0,-Q135^(1/3),(-Q135)^(1/3)),'OddsRatio_working_3-way'!AN135-'OddsRatio_working_3-way'!R135/3)</f>
        <v>-0.39847633562377782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1.71</v>
      </c>
      <c r="B136" s="4">
        <f>IF('True_Odds_Calculator_3-way'!B137="","",'True_Odds_Calculator_3-way'!B137)</f>
        <v>3.45</v>
      </c>
      <c r="C136" s="4">
        <f>IF('True_Odds_Calculator_3-way'!C137="","",'True_Odds_Calculator_3-way'!C137)</f>
        <v>5.35</v>
      </c>
      <c r="D136" s="9">
        <f t="shared" si="39"/>
        <v>0.55938891269110069</v>
      </c>
      <c r="E136" s="9">
        <f t="shared" si="40"/>
        <v>0.26896187518479675</v>
      </c>
      <c r="F136" s="9">
        <f t="shared" si="41"/>
        <v>0.17164921212410253</v>
      </c>
      <c r="G136" s="9">
        <f t="shared" si="42"/>
        <v>1.1093873727747732</v>
      </c>
      <c r="H136" s="9">
        <f t="shared" si="43"/>
        <v>1.7876650346700891</v>
      </c>
      <c r="I136" s="9">
        <f t="shared" si="44"/>
        <v>3.7179990632981936</v>
      </c>
      <c r="J136" s="9">
        <f t="shared" si="45"/>
        <v>5.8258350715702623</v>
      </c>
      <c r="K136" s="11">
        <f t="shared" si="46"/>
        <v>0.58479532163742687</v>
      </c>
      <c r="L136" s="11">
        <f t="shared" si="47"/>
        <v>0.28985507246376813</v>
      </c>
      <c r="M136" s="11">
        <f t="shared" si="48"/>
        <v>0.18691588785046731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-0.23974231936335488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0.23794191334130166</v>
      </c>
      <c r="Q136" s="11">
        <f>2*'OddsRatio_working_3-way'!K136*'OddsRatio_working_3-way'!L136*'OddsRatio_working_3-way'!M136</f>
        <v>6.3366687973715502E-2</v>
      </c>
      <c r="R136" s="11">
        <f t="shared" si="49"/>
        <v>0</v>
      </c>
      <c r="S136" s="11">
        <f t="shared" si="50"/>
        <v>-0.99249024524817198</v>
      </c>
      <c r="T136" s="11">
        <f t="shared" si="51"/>
        <v>-0.26431164986635747</v>
      </c>
      <c r="U136" s="11">
        <f>'OddsRatio_working_3-way'!S136-'OddsRatio_working_3-way'!R136^2/3</f>
        <v>-0.99249024524817198</v>
      </c>
      <c r="V136" s="11">
        <f>'OddsRatio_working_3-way'!S136*'OddsRatio_working_3-way'!R136/3-2*'OddsRatio_working_3-way'!R136^3/27-'OddsRatio_working_3-way'!T136</f>
        <v>0.26431164986635747</v>
      </c>
      <c r="W136" s="11">
        <f>'OddsRatio_working_3-way'!V136^2+4*'OddsRatio_working_3-way'!U136^3/27</f>
        <v>-7.4974833444265906E-2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0.19028628543548656</v>
      </c>
      <c r="Y136" s="11">
        <f>IF('OddsRatio_working_3-way'!W136&gt;=0,IF('OddsRatio_working_3-way'!V136+SQRT('OddsRatio_working_3-way'!W136)&gt;0,0,PI()),ACOS('OddsRatio_working_3-way'!V136/(2*'OddsRatio_working_3-way'!X136)))</f>
        <v>0.8030569872873855</v>
      </c>
      <c r="Z136" s="11">
        <f>'OddsRatio_working_3-way'!X136^(1/3)*COS('OddsRatio_working_3-way'!Y136/3)</f>
        <v>0.55469368638738659</v>
      </c>
      <c r="AA136" s="11">
        <f>'OddsRatio_working_3-way'!X136^(1/3)*COS(('OddsRatio_working_3-way'!Y136+2*PI())/3)</f>
        <v>-0.40909944098030909</v>
      </c>
      <c r="AB136" s="11">
        <f>'OddsRatio_working_3-way'!X136^(1/3)*COS(('OddsRatio_working_3-way'!Y136+4*PI())/3)</f>
        <v>-0.14559424540707769</v>
      </c>
      <c r="AC136" s="11">
        <f>'OddsRatio_working_3-way'!X136^(1/3)*SIN('OddsRatio_working_3-way'!Y136/3)</f>
        <v>0.15213479559707027</v>
      </c>
      <c r="AD136" s="11">
        <f>'OddsRatio_working_3-way'!X136^(1/3)*SIN(('OddsRatio_working_3-way'!Y136+2*PI())/3)</f>
        <v>0.40431142593178016</v>
      </c>
      <c r="AE136" s="11">
        <f>'OddsRatio_working_3-way'!X136^(1/3)*SIN(('OddsRatio_working_3-way'!Y136+4*PI())/3)</f>
        <v>-0.55644622152885037</v>
      </c>
      <c r="AF136" s="11">
        <f>-'OddsRatio_working_3-way'!U136/(3*'OddsRatio_working_3-way'!X136^(1/3))*COS(('OddsRatio_working_3-way'!Y136)/3)</f>
        <v>0.55469368638738648</v>
      </c>
      <c r="AG136" s="11">
        <f>-'OddsRatio_working_3-way'!U136/(3*'OddsRatio_working_3-way'!X136^(1/3))*COS(('OddsRatio_working_3-way'!Y136+2*PI())/3)</f>
        <v>-0.40909944098030898</v>
      </c>
      <c r="AH136" s="11">
        <f>-'OddsRatio_working_3-way'!U136/(3*'OddsRatio_working_3-way'!X136^(1/3))*COS(('OddsRatio_working_3-way'!Y136+4*PI())/3)</f>
        <v>-0.14559424540707766</v>
      </c>
      <c r="AI136" s="11">
        <f>'OddsRatio_working_3-way'!U136/(3*'OddsRatio_working_3-way'!X136^(1/3))*SIN(('OddsRatio_working_3-way'!Y136)/3)</f>
        <v>-0.15213479559707024</v>
      </c>
      <c r="AJ136" s="11">
        <f>'OddsRatio_working_3-way'!U136/(3*'OddsRatio_working_3-way'!X136^(1/3))*SIN(('OddsRatio_working_3-way'!Y136+2*PI())/3)</f>
        <v>-0.4043114259317801</v>
      </c>
      <c r="AK136" s="11">
        <f>'OddsRatio_working_3-way'!U136/(3*'OddsRatio_working_3-way'!X136^(1/3))*SIN(('OddsRatio_working_3-way'!Y136+4*PI())/3)</f>
        <v>0.55644622152885026</v>
      </c>
      <c r="AL136" s="11">
        <f>'OddsRatio_working_3-way'!Z136+'OddsRatio_working_3-way'!AF136</f>
        <v>1.1093873727747732</v>
      </c>
      <c r="AM136" s="11">
        <f>'OddsRatio_working_3-way'!AA136+'OddsRatio_working_3-way'!AG136</f>
        <v>-0.81819888196061807</v>
      </c>
      <c r="AN136" s="11">
        <f>'OddsRatio_working_3-way'!AB136+'OddsRatio_working_3-way'!AH136</f>
        <v>-0.29118849081415532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1.1093873727747732</v>
      </c>
      <c r="AS136" s="11">
        <f>IF(('OddsRatio_working_3-way'!X136=0),IF(Q136&gt;0,-Q136^(1/3),(-Q136)^(1/3)),'OddsRatio_working_3-way'!AM136-'OddsRatio_working_3-way'!R136/3)</f>
        <v>-0.81819888196061807</v>
      </c>
      <c r="AT136" s="11">
        <f>IF(('OddsRatio_working_3-way'!X136=0),IF(Q136&gt;0,-Q136^(1/3),(-Q136)^(1/3)),'OddsRatio_working_3-way'!AN136-'OddsRatio_working_3-way'!R136/3)</f>
        <v>-0.29118849081415532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6.45</v>
      </c>
      <c r="B137" s="4">
        <f>IF('True_Odds_Calculator_3-way'!B138="","",'True_Odds_Calculator_3-way'!B138)</f>
        <v>4.92</v>
      </c>
      <c r="C137" s="4">
        <f>IF('True_Odds_Calculator_3-way'!C138="","",'True_Odds_Calculator_3-way'!C138)</f>
        <v>1.5</v>
      </c>
      <c r="D137" s="9">
        <f t="shared" si="39"/>
        <v>0.14876484419515867</v>
      </c>
      <c r="E137" s="9">
        <f t="shared" si="40"/>
        <v>0.19547844650214008</v>
      </c>
      <c r="F137" s="9">
        <f t="shared" si="41"/>
        <v>0.65575670930270125</v>
      </c>
      <c r="G137" s="9">
        <f t="shared" si="42"/>
        <v>1.0499116084175482</v>
      </c>
      <c r="H137" s="9">
        <f t="shared" si="43"/>
        <v>6.7220182658756382</v>
      </c>
      <c r="I137" s="9">
        <f t="shared" si="44"/>
        <v>5.1156535049967875</v>
      </c>
      <c r="J137" s="9">
        <f t="shared" si="45"/>
        <v>1.5249558042087741</v>
      </c>
      <c r="K137" s="11">
        <f t="shared" si="46"/>
        <v>0.15503875968992248</v>
      </c>
      <c r="L137" s="11">
        <f t="shared" si="47"/>
        <v>0.2032520325203252</v>
      </c>
      <c r="M137" s="11">
        <f t="shared" si="48"/>
        <v>0.66666666666666663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-0.2244070502720531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0.20734858511375814</v>
      </c>
      <c r="Q137" s="11">
        <f>2*'OddsRatio_working_3-way'!K137*'OddsRatio_working_3-way'!L137*'OddsRatio_working_3-way'!M137</f>
        <v>4.2015924035209345E-2</v>
      </c>
      <c r="R137" s="11">
        <f t="shared" si="49"/>
        <v>0</v>
      </c>
      <c r="S137" s="11">
        <f t="shared" si="50"/>
        <v>-0.92398427260812599</v>
      </c>
      <c r="T137" s="11">
        <f t="shared" si="51"/>
        <v>-0.1872308556450103</v>
      </c>
      <c r="U137" s="11">
        <f>'OddsRatio_working_3-way'!S137-'OddsRatio_working_3-way'!R137^2/3</f>
        <v>-0.92398427260812599</v>
      </c>
      <c r="V137" s="11">
        <f>'OddsRatio_working_3-way'!S137*'OddsRatio_working_3-way'!R137/3-2*'OddsRatio_working_3-way'!R137^3/27-'OddsRatio_working_3-way'!T137</f>
        <v>0.1872308556450103</v>
      </c>
      <c r="W137" s="11">
        <f>'OddsRatio_working_3-way'!V137^2+4*'OddsRatio_working_3-way'!U137^3/27</f>
        <v>-8.1811086942804534E-2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0.17092869876674252</v>
      </c>
      <c r="Y137" s="11">
        <f>IF('OddsRatio_working_3-way'!W137&gt;=0,IF('OddsRatio_working_3-way'!V137+SQRT('OddsRatio_working_3-way'!W137)&gt;0,0,PI()),ACOS('OddsRatio_working_3-way'!V137/(2*'OddsRatio_working_3-way'!X137)))</f>
        <v>0.99119907413222275</v>
      </c>
      <c r="Z137" s="11">
        <f>'OddsRatio_working_3-way'!X137^(1/3)*COS('OddsRatio_working_3-way'!Y137/3)</f>
        <v>0.52495580420877408</v>
      </c>
      <c r="AA137" s="11">
        <f>'OddsRatio_working_3-way'!X137^(1/3)*COS(('OddsRatio_working_3-way'!Y137+2*PI())/3)</f>
        <v>-0.41840134765594911</v>
      </c>
      <c r="AB137" s="11">
        <f>'OddsRatio_working_3-way'!X137^(1/3)*COS(('OddsRatio_working_3-way'!Y137+4*PI())/3)</f>
        <v>-0.10655445655282514</v>
      </c>
      <c r="AC137" s="11">
        <f>'OddsRatio_working_3-way'!X137^(1/3)*SIN('OddsRatio_working_3-way'!Y137/3)</f>
        <v>0.18004488652433667</v>
      </c>
      <c r="AD137" s="11">
        <f>'OddsRatio_working_3-way'!X137^(1/3)*SIN(('OddsRatio_working_3-way'!Y137+2*PI())/3)</f>
        <v>0.36460261904672003</v>
      </c>
      <c r="AE137" s="11">
        <f>'OddsRatio_working_3-way'!X137^(1/3)*SIN(('OddsRatio_working_3-way'!Y137+4*PI())/3)</f>
        <v>-0.54464750557105657</v>
      </c>
      <c r="AF137" s="11">
        <f>-'OddsRatio_working_3-way'!U137/(3*'OddsRatio_working_3-way'!X137^(1/3))*COS(('OddsRatio_working_3-way'!Y137)/3)</f>
        <v>0.52495580420877408</v>
      </c>
      <c r="AG137" s="11">
        <f>-'OddsRatio_working_3-way'!U137/(3*'OddsRatio_working_3-way'!X137^(1/3))*COS(('OddsRatio_working_3-way'!Y137+2*PI())/3)</f>
        <v>-0.41840134765594911</v>
      </c>
      <c r="AH137" s="11">
        <f>-'OddsRatio_working_3-way'!U137/(3*'OddsRatio_working_3-way'!X137^(1/3))*COS(('OddsRatio_working_3-way'!Y137+4*PI())/3)</f>
        <v>-0.10655445655282514</v>
      </c>
      <c r="AI137" s="11">
        <f>'OddsRatio_working_3-way'!U137/(3*'OddsRatio_working_3-way'!X137^(1/3))*SIN(('OddsRatio_working_3-way'!Y137)/3)</f>
        <v>-0.18004488652433667</v>
      </c>
      <c r="AJ137" s="11">
        <f>'OddsRatio_working_3-way'!U137/(3*'OddsRatio_working_3-way'!X137^(1/3))*SIN(('OddsRatio_working_3-way'!Y137+2*PI())/3)</f>
        <v>-0.36460261904672003</v>
      </c>
      <c r="AK137" s="11">
        <f>'OddsRatio_working_3-way'!U137/(3*'OddsRatio_working_3-way'!X137^(1/3))*SIN(('OddsRatio_working_3-way'!Y137+4*PI())/3)</f>
        <v>0.54464750557105657</v>
      </c>
      <c r="AL137" s="11">
        <f>'OddsRatio_working_3-way'!Z137+'OddsRatio_working_3-way'!AF137</f>
        <v>1.0499116084175482</v>
      </c>
      <c r="AM137" s="11">
        <f>'OddsRatio_working_3-way'!AA137+'OddsRatio_working_3-way'!AG137</f>
        <v>-0.83680269531189821</v>
      </c>
      <c r="AN137" s="11">
        <f>'OddsRatio_working_3-way'!AB137+'OddsRatio_working_3-way'!AH137</f>
        <v>-0.21310891310565028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1.0499116084175482</v>
      </c>
      <c r="AS137" s="11">
        <f>IF(('OddsRatio_working_3-way'!X137=0),IF(Q137&gt;0,-Q137^(1/3),(-Q137)^(1/3)),'OddsRatio_working_3-way'!AM137-'OddsRatio_working_3-way'!R137/3)</f>
        <v>-0.83680269531189821</v>
      </c>
      <c r="AT137" s="11">
        <f>IF(('OddsRatio_working_3-way'!X137=0),IF(Q137&gt;0,-Q137^(1/3),(-Q137)^(1/3)),'OddsRatio_working_3-way'!AN137-'OddsRatio_working_3-way'!R137/3)</f>
        <v>-0.21310891310565028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3.11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2.3199999999999998</v>
      </c>
      <c r="D138" s="9">
        <f t="shared" si="39"/>
        <v>0.31424143807550586</v>
      </c>
      <c r="E138" s="9">
        <f t="shared" si="40"/>
        <v>0.26296301075081868</v>
      </c>
      <c r="F138" s="9">
        <f t="shared" si="41"/>
        <v>0.42279555117367534</v>
      </c>
      <c r="G138" s="9">
        <f t="shared" si="42"/>
        <v>1.0342495241064562</v>
      </c>
      <c r="H138" s="9">
        <f t="shared" si="43"/>
        <v>3.182266495864623</v>
      </c>
      <c r="I138" s="9">
        <f t="shared" si="44"/>
        <v>3.8028162103284964</v>
      </c>
      <c r="J138" s="9">
        <f t="shared" si="45"/>
        <v>2.365209371820522</v>
      </c>
      <c r="K138" s="11">
        <f t="shared" si="46"/>
        <v>0.32154340836012862</v>
      </c>
      <c r="L138" s="11">
        <f t="shared" si="47"/>
        <v>0.26954177897574122</v>
      </c>
      <c r="M138" s="11">
        <f t="shared" si="48"/>
        <v>0.43103448275862072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-0.28197031782857929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0.22937500317538689</v>
      </c>
      <c r="Q138" s="11">
        <f>2*'OddsRatio_working_3-way'!K138*'OddsRatio_working_3-way'!L138*'OddsRatio_working_3-way'!M138</f>
        <v>7.4714984747683011E-2</v>
      </c>
      <c r="R138" s="11">
        <f t="shared" si="49"/>
        <v>0</v>
      </c>
      <c r="S138" s="11">
        <f t="shared" si="50"/>
        <v>-0.81347215884911994</v>
      </c>
      <c r="T138" s="11">
        <f t="shared" si="51"/>
        <v>-0.26497464457626052</v>
      </c>
      <c r="U138" s="11">
        <f>'OddsRatio_working_3-way'!S138-'OddsRatio_working_3-way'!R138^2/3</f>
        <v>-0.81347215884911994</v>
      </c>
      <c r="V138" s="11">
        <f>'OddsRatio_working_3-way'!S138*'OddsRatio_working_3-way'!R138/3-2*'OddsRatio_working_3-way'!R138^3/27-'OddsRatio_working_3-way'!T138</f>
        <v>0.26497464457626052</v>
      </c>
      <c r="W138" s="11">
        <f>'OddsRatio_working_3-way'!V138^2+4*'OddsRatio_working_3-way'!U138^3/27</f>
        <v>-9.5372655729090705E-3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0.14119917478620816</v>
      </c>
      <c r="Y138" s="11">
        <f>IF('OddsRatio_working_3-way'!W138&gt;=0,IF('OddsRatio_working_3-way'!V138+SQRT('OddsRatio_working_3-way'!W138)&gt;0,0,PI()),ACOS('OddsRatio_working_3-way'!V138/(2*'OddsRatio_working_3-way'!X138)))</f>
        <v>0.35311229081121254</v>
      </c>
      <c r="Z138" s="11">
        <f>'OddsRatio_working_3-way'!X138^(1/3)*COS('OddsRatio_working_3-way'!Y138/3)</f>
        <v>0.5171247620532281</v>
      </c>
      <c r="AA138" s="11">
        <f>'OddsRatio_working_3-way'!X138^(1/3)*COS(('OddsRatio_working_3-way'!Y138+2*PI())/3)</f>
        <v>-0.31152014783965254</v>
      </c>
      <c r="AB138" s="11">
        <f>'OddsRatio_working_3-way'!X138^(1/3)*COS(('OddsRatio_working_3-way'!Y138+4*PI())/3)</f>
        <v>-0.20560461421357545</v>
      </c>
      <c r="AC138" s="11">
        <f>'OddsRatio_working_3-way'!X138^(1/3)*SIN('OddsRatio_working_3-way'!Y138/3)</f>
        <v>6.1150361850378393E-2</v>
      </c>
      <c r="AD138" s="11">
        <f>'OddsRatio_working_3-way'!X138^(1/3)*SIN(('OddsRatio_working_3-way'!Y138+2*PI())/3)</f>
        <v>0.41726799993888941</v>
      </c>
      <c r="AE138" s="11">
        <f>'OddsRatio_working_3-way'!X138^(1/3)*SIN(('OddsRatio_working_3-way'!Y138+4*PI())/3)</f>
        <v>-0.47841836178926783</v>
      </c>
      <c r="AF138" s="11">
        <f>-'OddsRatio_working_3-way'!U138/(3*'OddsRatio_working_3-way'!X138^(1/3))*COS(('OddsRatio_working_3-way'!Y138)/3)</f>
        <v>0.5171247620532281</v>
      </c>
      <c r="AG138" s="11">
        <f>-'OddsRatio_working_3-way'!U138/(3*'OddsRatio_working_3-way'!X138^(1/3))*COS(('OddsRatio_working_3-way'!Y138+2*PI())/3)</f>
        <v>-0.31152014783965254</v>
      </c>
      <c r="AH138" s="11">
        <f>-'OddsRatio_working_3-way'!U138/(3*'OddsRatio_working_3-way'!X138^(1/3))*COS(('OddsRatio_working_3-way'!Y138+4*PI())/3)</f>
        <v>-0.20560461421357545</v>
      </c>
      <c r="AI138" s="11">
        <f>'OddsRatio_working_3-way'!U138/(3*'OddsRatio_working_3-way'!X138^(1/3))*SIN(('OddsRatio_working_3-way'!Y138)/3)</f>
        <v>-6.1150361850378393E-2</v>
      </c>
      <c r="AJ138" s="11">
        <f>'OddsRatio_working_3-way'!U138/(3*'OddsRatio_working_3-way'!X138^(1/3))*SIN(('OddsRatio_working_3-way'!Y138+2*PI())/3)</f>
        <v>-0.41726799993888941</v>
      </c>
      <c r="AK138" s="11">
        <f>'OddsRatio_working_3-way'!U138/(3*'OddsRatio_working_3-way'!X138^(1/3))*SIN(('OddsRatio_working_3-way'!Y138+4*PI())/3)</f>
        <v>0.47841836178926783</v>
      </c>
      <c r="AL138" s="11">
        <f>'OddsRatio_working_3-way'!Z138+'OddsRatio_working_3-way'!AF138</f>
        <v>1.0342495241064562</v>
      </c>
      <c r="AM138" s="11">
        <f>'OddsRatio_working_3-way'!AA138+'OddsRatio_working_3-way'!AG138</f>
        <v>-0.62304029567930508</v>
      </c>
      <c r="AN138" s="11">
        <f>'OddsRatio_working_3-way'!AB138+'OddsRatio_working_3-way'!AH138</f>
        <v>-0.41120922842715091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1.0342495241064562</v>
      </c>
      <c r="AS138" s="11">
        <f>IF(('OddsRatio_working_3-way'!X138=0),IF(Q138&gt;0,-Q138^(1/3),(-Q138)^(1/3)),'OddsRatio_working_3-way'!AM138-'OddsRatio_working_3-way'!R138/3)</f>
        <v>-0.62304029567930508</v>
      </c>
      <c r="AT138" s="11">
        <f>IF(('OddsRatio_working_3-way'!X138=0),IF(Q138&gt;0,-Q138^(1/3),(-Q138)^(1/3)),'OddsRatio_working_3-way'!AN138-'OddsRatio_working_3-way'!R138/3)</f>
        <v>-0.41120922842715091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</v>
      </c>
      <c r="B139" s="4">
        <f>IF('True_Odds_Calculator_3-way'!B140="","",'True_Odds_Calculator_3-way'!B140)</f>
        <v>3.4</v>
      </c>
      <c r="C139" s="4">
        <f>IF('True_Odds_Calculator_3-way'!C140="","",'True_Odds_Calculator_3-way'!C140)</f>
        <v>3.08</v>
      </c>
      <c r="D139" s="9">
        <f t="shared" si="39"/>
        <v>0.39527245084440926</v>
      </c>
      <c r="E139" s="9">
        <f t="shared" si="40"/>
        <v>0.28728038664977745</v>
      </c>
      <c r="F139" s="9">
        <f t="shared" si="41"/>
        <v>0.31744716250581323</v>
      </c>
      <c r="G139" s="9">
        <f t="shared" si="42"/>
        <v>1.0337166035794279</v>
      </c>
      <c r="H139" s="9">
        <f t="shared" si="43"/>
        <v>2.5299005732975535</v>
      </c>
      <c r="I139" s="9">
        <f t="shared" si="44"/>
        <v>3.4809198485906268</v>
      </c>
      <c r="J139" s="9">
        <f t="shared" si="45"/>
        <v>3.1501305354452098</v>
      </c>
      <c r="K139" s="11">
        <f t="shared" si="46"/>
        <v>0.40322580645161293</v>
      </c>
      <c r="L139" s="11">
        <f t="shared" si="47"/>
        <v>0.29411764705882354</v>
      </c>
      <c r="M139" s="11">
        <f t="shared" si="48"/>
        <v>0.32467532467532467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-0.28448212129426553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0.22949062322876365</v>
      </c>
      <c r="Q139" s="11">
        <f>2*'OddsRatio_working_3-way'!K139*'OddsRatio_working_3-way'!L139*'OddsRatio_working_3-way'!M139</f>
        <v>7.7010276251262971E-2</v>
      </c>
      <c r="R139" s="11">
        <f t="shared" si="49"/>
        <v>0</v>
      </c>
      <c r="S139" s="11">
        <f t="shared" si="50"/>
        <v>-0.80669611919611917</v>
      </c>
      <c r="T139" s="11">
        <f t="shared" si="51"/>
        <v>-0.27070339570339569</v>
      </c>
      <c r="U139" s="11">
        <f>'OddsRatio_working_3-way'!S139-'OddsRatio_working_3-way'!R139^2/3</f>
        <v>-0.80669611919611917</v>
      </c>
      <c r="V139" s="11">
        <f>'OddsRatio_working_3-way'!S139*'OddsRatio_working_3-way'!R139/3-2*'OddsRatio_working_3-way'!R139^3/27-'OddsRatio_working_3-way'!T139</f>
        <v>0.27070339570339569</v>
      </c>
      <c r="W139" s="11">
        <f>'OddsRatio_working_3-way'!V139^2+4*'OddsRatio_working_3-way'!U139^3/27</f>
        <v>-4.4921841956457875E-3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0.13943861789421449</v>
      </c>
      <c r="Y139" s="11">
        <f>IF('OddsRatio_working_3-way'!W139&gt;=0,IF('OddsRatio_working_3-way'!V139+SQRT('OddsRatio_working_3-way'!W139)&gt;0,0,PI()),ACOS('OddsRatio_working_3-way'!V139/(2*'OddsRatio_working_3-way'!X139)))</f>
        <v>0.24271020534674981</v>
      </c>
      <c r="Z139" s="11">
        <f>'OddsRatio_working_3-way'!X139^(1/3)*COS('OddsRatio_working_3-way'!Y139/3)</f>
        <v>0.51685830178971393</v>
      </c>
      <c r="AA139" s="11">
        <f>'OddsRatio_working_3-way'!X139^(1/3)*COS(('OddsRatio_working_3-way'!Y139+2*PI())/3)</f>
        <v>-0.29472173556885861</v>
      </c>
      <c r="AB139" s="11">
        <f>'OddsRatio_working_3-way'!X139^(1/3)*COS(('OddsRatio_working_3-way'!Y139+4*PI())/3)</f>
        <v>-0.22213656622085537</v>
      </c>
      <c r="AC139" s="11">
        <f>'OddsRatio_working_3-way'!X139^(1/3)*SIN('OddsRatio_working_3-way'!Y139/3)</f>
        <v>4.1907067062244223E-2</v>
      </c>
      <c r="AD139" s="11">
        <f>'OddsRatio_working_3-way'!X139^(1/3)*SIN(('OddsRatio_working_3-way'!Y139+2*PI())/3)</f>
        <v>0.42665888597565405</v>
      </c>
      <c r="AE139" s="11">
        <f>'OddsRatio_working_3-way'!X139^(1/3)*SIN(('OddsRatio_working_3-way'!Y139+4*PI())/3)</f>
        <v>-0.46856595303789828</v>
      </c>
      <c r="AF139" s="11">
        <f>-'OddsRatio_working_3-way'!U139/(3*'OddsRatio_working_3-way'!X139^(1/3))*COS(('OddsRatio_working_3-way'!Y139)/3)</f>
        <v>0.51685830178971404</v>
      </c>
      <c r="AG139" s="11">
        <f>-'OddsRatio_working_3-way'!U139/(3*'OddsRatio_working_3-way'!X139^(1/3))*COS(('OddsRatio_working_3-way'!Y139+2*PI())/3)</f>
        <v>-0.29472173556885867</v>
      </c>
      <c r="AH139" s="11">
        <f>-'OddsRatio_working_3-way'!U139/(3*'OddsRatio_working_3-way'!X139^(1/3))*COS(('OddsRatio_working_3-way'!Y139+4*PI())/3)</f>
        <v>-0.22213656622085542</v>
      </c>
      <c r="AI139" s="11">
        <f>'OddsRatio_working_3-way'!U139/(3*'OddsRatio_working_3-way'!X139^(1/3))*SIN(('OddsRatio_working_3-way'!Y139)/3)</f>
        <v>-4.1907067062244237E-2</v>
      </c>
      <c r="AJ139" s="11">
        <f>'OddsRatio_working_3-way'!U139/(3*'OddsRatio_working_3-way'!X139^(1/3))*SIN(('OddsRatio_working_3-way'!Y139+2*PI())/3)</f>
        <v>-0.42665888597565416</v>
      </c>
      <c r="AK139" s="11">
        <f>'OddsRatio_working_3-way'!U139/(3*'OddsRatio_working_3-way'!X139^(1/3))*SIN(('OddsRatio_working_3-way'!Y139+4*PI())/3)</f>
        <v>0.46856595303789839</v>
      </c>
      <c r="AL139" s="11">
        <f>'OddsRatio_working_3-way'!Z139+'OddsRatio_working_3-way'!AF139</f>
        <v>1.0337166035794279</v>
      </c>
      <c r="AM139" s="11">
        <f>'OddsRatio_working_3-way'!AA139+'OddsRatio_working_3-way'!AG139</f>
        <v>-0.58944347113771722</v>
      </c>
      <c r="AN139" s="11">
        <f>'OddsRatio_working_3-way'!AB139+'OddsRatio_working_3-way'!AH139</f>
        <v>-0.44427313244171079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1.0337166035794279</v>
      </c>
      <c r="AS139" s="11">
        <f>IF(('OddsRatio_working_3-way'!X139=0),IF(Q139&gt;0,-Q139^(1/3),(-Q139)^(1/3)),'OddsRatio_working_3-way'!AM139-'OddsRatio_working_3-way'!R139/3)</f>
        <v>-0.58944347113771722</v>
      </c>
      <c r="AT139" s="11">
        <f>IF(('OddsRatio_working_3-way'!X139=0),IF(Q139&gt;0,-Q139^(1/3),(-Q139)^(1/3)),'OddsRatio_working_3-way'!AN139-'OddsRatio_working_3-way'!R139/3)</f>
        <v>-0.44427313244171079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4.5599999999999996</v>
      </c>
      <c r="B140" s="4">
        <f>IF('True_Odds_Calculator_3-way'!B141="","",'True_Odds_Calculator_3-way'!B141)</f>
        <v>4.25</v>
      </c>
      <c r="C140" s="4">
        <f>IF('True_Odds_Calculator_3-way'!C141="","",'True_Odds_Calculator_3-way'!C141)</f>
        <v>1.76</v>
      </c>
      <c r="D140" s="9">
        <f t="shared" si="39"/>
        <v>0.21279858602327872</v>
      </c>
      <c r="E140" s="9">
        <f t="shared" si="40"/>
        <v>0.22845910044487325</v>
      </c>
      <c r="F140" s="9">
        <f t="shared" si="41"/>
        <v>0.558742313531848</v>
      </c>
      <c r="G140" s="9">
        <f t="shared" si="42"/>
        <v>1.0391234115902481</v>
      </c>
      <c r="H140" s="9">
        <f t="shared" si="43"/>
        <v>4.6992793452612824</v>
      </c>
      <c r="I140" s="9">
        <f t="shared" si="44"/>
        <v>4.3771510876683069</v>
      </c>
      <c r="J140" s="9">
        <f t="shared" si="45"/>
        <v>1.7897337928085888</v>
      </c>
      <c r="K140" s="11">
        <f t="shared" si="46"/>
        <v>0.2192982456140351</v>
      </c>
      <c r="L140" s="11">
        <f t="shared" si="47"/>
        <v>0.23529411764705882</v>
      </c>
      <c r="M140" s="11">
        <f t="shared" si="48"/>
        <v>0.56818181818181823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-0.25779857397504458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0.22193686086874942</v>
      </c>
      <c r="Q140" s="11">
        <f>2*'OddsRatio_working_3-way'!K140*'OddsRatio_working_3-way'!L140*'OddsRatio_working_3-way'!M140</f>
        <v>5.863589454920725E-2</v>
      </c>
      <c r="R140" s="11">
        <f t="shared" si="49"/>
        <v>0</v>
      </c>
      <c r="S140" s="11">
        <f t="shared" si="50"/>
        <v>-0.86089250784697269</v>
      </c>
      <c r="T140" s="11">
        <f t="shared" si="51"/>
        <v>-0.22744848291861894</v>
      </c>
      <c r="U140" s="11">
        <f>'OddsRatio_working_3-way'!S140-'OddsRatio_working_3-way'!R140^2/3</f>
        <v>-0.86089250784697269</v>
      </c>
      <c r="V140" s="11">
        <f>'OddsRatio_working_3-way'!S140*'OddsRatio_working_3-way'!R140/3-2*'OddsRatio_working_3-way'!R140^3/27-'OddsRatio_working_3-way'!T140</f>
        <v>0.22744848291861894</v>
      </c>
      <c r="W140" s="11">
        <f>'OddsRatio_working_3-way'!V140^2+4*'OddsRatio_working_3-way'!U140^3/27</f>
        <v>-4.2791387954769979E-2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0.15372394115487611</v>
      </c>
      <c r="Y140" s="11">
        <f>IF('OddsRatio_working_3-way'!W140&gt;=0,IF('OddsRatio_working_3-way'!V140+SQRT('OddsRatio_working_3-way'!W140)&gt;0,0,PI()),ACOS('OddsRatio_working_3-way'!V140/(2*'OddsRatio_working_3-way'!X140)))</f>
        <v>0.73803033026791032</v>
      </c>
      <c r="Z140" s="11">
        <f>'OddsRatio_working_3-way'!X140^(1/3)*COS('OddsRatio_working_3-way'!Y140/3)</f>
        <v>0.51956170579512406</v>
      </c>
      <c r="AA140" s="11">
        <f>'OddsRatio_working_3-way'!X140^(1/3)*COS(('OddsRatio_working_3-way'!Y140+2*PI())/3)</f>
        <v>-0.37276249904059194</v>
      </c>
      <c r="AB140" s="11">
        <f>'OddsRatio_working_3-way'!X140^(1/3)*COS(('OddsRatio_working_3-way'!Y140+4*PI())/3)</f>
        <v>-0.14679920675453209</v>
      </c>
      <c r="AC140" s="11">
        <f>'OddsRatio_working_3-way'!X140^(1/3)*SIN('OddsRatio_working_3-way'!Y140/3)</f>
        <v>0.13045996762833076</v>
      </c>
      <c r="AD140" s="11">
        <f>'OddsRatio_working_3-way'!X140^(1/3)*SIN(('OddsRatio_working_3-way'!Y140+2*PI())/3)</f>
        <v>0.38472365223798877</v>
      </c>
      <c r="AE140" s="11">
        <f>'OddsRatio_working_3-way'!X140^(1/3)*SIN(('OddsRatio_working_3-way'!Y140+4*PI())/3)</f>
        <v>-0.51518361986631944</v>
      </c>
      <c r="AF140" s="11">
        <f>-'OddsRatio_working_3-way'!U140/(3*'OddsRatio_working_3-way'!X140^(1/3))*COS(('OddsRatio_working_3-way'!Y140)/3)</f>
        <v>0.51956170579512417</v>
      </c>
      <c r="AG140" s="11">
        <f>-'OddsRatio_working_3-way'!U140/(3*'OddsRatio_working_3-way'!X140^(1/3))*COS(('OddsRatio_working_3-way'!Y140+2*PI())/3)</f>
        <v>-0.372762499040592</v>
      </c>
      <c r="AH140" s="11">
        <f>-'OddsRatio_working_3-way'!U140/(3*'OddsRatio_working_3-way'!X140^(1/3))*COS(('OddsRatio_working_3-way'!Y140+4*PI())/3)</f>
        <v>-0.14679920675453212</v>
      </c>
      <c r="AI140" s="11">
        <f>'OddsRatio_working_3-way'!U140/(3*'OddsRatio_working_3-way'!X140^(1/3))*SIN(('OddsRatio_working_3-way'!Y140)/3)</f>
        <v>-0.13045996762833079</v>
      </c>
      <c r="AJ140" s="11">
        <f>'OddsRatio_working_3-way'!U140/(3*'OddsRatio_working_3-way'!X140^(1/3))*SIN(('OddsRatio_working_3-way'!Y140+2*PI())/3)</f>
        <v>-0.38472365223798882</v>
      </c>
      <c r="AK140" s="11">
        <f>'OddsRatio_working_3-way'!U140/(3*'OddsRatio_working_3-way'!X140^(1/3))*SIN(('OddsRatio_working_3-way'!Y140+4*PI())/3)</f>
        <v>0.51518361986631955</v>
      </c>
      <c r="AL140" s="11">
        <f>'OddsRatio_working_3-way'!Z140+'OddsRatio_working_3-way'!AF140</f>
        <v>1.0391234115902481</v>
      </c>
      <c r="AM140" s="11">
        <f>'OddsRatio_working_3-way'!AA140+'OddsRatio_working_3-way'!AG140</f>
        <v>-0.745524998081184</v>
      </c>
      <c r="AN140" s="11">
        <f>'OddsRatio_working_3-way'!AB140+'OddsRatio_working_3-way'!AH140</f>
        <v>-0.29359841350906424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1.0391234115902481</v>
      </c>
      <c r="AS140" s="11">
        <f>IF(('OddsRatio_working_3-way'!X140=0),IF(Q140&gt;0,-Q140^(1/3),(-Q140)^(1/3)),'OddsRatio_working_3-way'!AM140-'OddsRatio_working_3-way'!R140/3)</f>
        <v>-0.745524998081184</v>
      </c>
      <c r="AT140" s="11">
        <f>IF(('OddsRatio_working_3-way'!X140=0),IF(Q140&gt;0,-Q140^(1/3),(-Q140)^(1/3)),'OddsRatio_working_3-way'!AN140-'OddsRatio_working_3-way'!R140/3)</f>
        <v>-0.29359841350906424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3.64</v>
      </c>
      <c r="C141" s="4">
        <f>IF('True_Odds_Calculator_3-way'!C142="","",'True_Odds_Calculator_3-way'!C142)</f>
        <v>3.48</v>
      </c>
      <c r="D141" s="9">
        <f t="shared" si="39"/>
        <v>0.45470213482935151</v>
      </c>
      <c r="E141" s="9">
        <f t="shared" si="40"/>
        <v>0.26645049781222901</v>
      </c>
      <c r="F141" s="9">
        <f t="shared" si="41"/>
        <v>0.2788473673584192</v>
      </c>
      <c r="G141" s="9">
        <f t="shared" si="42"/>
        <v>1.0428190684613448</v>
      </c>
      <c r="H141" s="9">
        <f t="shared" si="43"/>
        <v>2.1992419287305465</v>
      </c>
      <c r="I141" s="9">
        <f t="shared" si="44"/>
        <v>3.7530423407379501</v>
      </c>
      <c r="J141" s="9">
        <f t="shared" si="45"/>
        <v>3.5861912897841357</v>
      </c>
      <c r="K141" s="11">
        <f t="shared" si="46"/>
        <v>0.46511627906976744</v>
      </c>
      <c r="L141" s="11">
        <f t="shared" si="47"/>
        <v>0.27472527472527469</v>
      </c>
      <c r="M141" s="11">
        <f t="shared" si="48"/>
        <v>0.28735632183908044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-0.27646130934021862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0.23022286454523827</v>
      </c>
      <c r="Q141" s="11">
        <f>2*'OddsRatio_working_3-way'!K141*'OddsRatio_working_3-way'!L141*'OddsRatio_working_3-way'!M141</f>
        <v>7.3436320429103086E-2</v>
      </c>
      <c r="R141" s="11">
        <f t="shared" si="49"/>
        <v>0</v>
      </c>
      <c r="S141" s="11">
        <f t="shared" si="50"/>
        <v>-0.83274894810659228</v>
      </c>
      <c r="T141" s="11">
        <f t="shared" si="51"/>
        <v>-0.26562964851884913</v>
      </c>
      <c r="U141" s="11">
        <f>'OddsRatio_working_3-way'!S141-'OddsRatio_working_3-way'!R141^2/3</f>
        <v>-0.83274894810659228</v>
      </c>
      <c r="V141" s="11">
        <f>'OddsRatio_working_3-way'!S141*'OddsRatio_working_3-way'!R141/3-2*'OddsRatio_working_3-way'!R141^3/27-'OddsRatio_working_3-way'!T141</f>
        <v>0.26562964851884913</v>
      </c>
      <c r="W141" s="11">
        <f>'OddsRatio_working_3-way'!V141^2+4*'OddsRatio_working_3-way'!U141^3/27</f>
        <v>-1.4994532501380595E-2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0.14624777149894277</v>
      </c>
      <c r="Y141" s="11">
        <f>IF('OddsRatio_working_3-way'!W141&gt;=0,IF('OddsRatio_working_3-way'!V141+SQRT('OddsRatio_working_3-way'!W141)&gt;0,0,PI()),ACOS('OddsRatio_working_3-way'!V141/(2*'OddsRatio_working_3-way'!X141)))</f>
        <v>0.43195414536335863</v>
      </c>
      <c r="Z141" s="11">
        <f>'OddsRatio_working_3-way'!X141^(1/3)*COS('OddsRatio_working_3-way'!Y141/3)</f>
        <v>0.52140953423067227</v>
      </c>
      <c r="AA141" s="11">
        <f>'OddsRatio_working_3-way'!X141^(1/3)*COS(('OddsRatio_working_3-way'!Y141+2*PI())/3)</f>
        <v>-0.32617468567846791</v>
      </c>
      <c r="AB141" s="11">
        <f>'OddsRatio_working_3-way'!X141^(1/3)*COS(('OddsRatio_working_3-way'!Y141+4*PI())/3)</f>
        <v>-0.1952348485522046</v>
      </c>
      <c r="AC141" s="11">
        <f>'OddsRatio_working_3-way'!X141^(1/3)*SIN('OddsRatio_working_3-way'!Y141/3)</f>
        <v>7.5598150212494067E-2</v>
      </c>
      <c r="AD141" s="11">
        <f>'OddsRatio_working_3-way'!X141^(1/3)*SIN(('OddsRatio_working_3-way'!Y141+2*PI())/3)</f>
        <v>0.41375482731292701</v>
      </c>
      <c r="AE141" s="11">
        <f>'OddsRatio_working_3-way'!X141^(1/3)*SIN(('OddsRatio_working_3-way'!Y141+4*PI())/3)</f>
        <v>-0.48935297752542095</v>
      </c>
      <c r="AF141" s="11">
        <f>-'OddsRatio_working_3-way'!U141/(3*'OddsRatio_working_3-way'!X141^(1/3))*COS(('OddsRatio_working_3-way'!Y141)/3)</f>
        <v>0.52140953423067238</v>
      </c>
      <c r="AG141" s="11">
        <f>-'OddsRatio_working_3-way'!U141/(3*'OddsRatio_working_3-way'!X141^(1/3))*COS(('OddsRatio_working_3-way'!Y141+2*PI())/3)</f>
        <v>-0.32617468567846802</v>
      </c>
      <c r="AH141" s="11">
        <f>-'OddsRatio_working_3-way'!U141/(3*'OddsRatio_working_3-way'!X141^(1/3))*COS(('OddsRatio_working_3-way'!Y141+4*PI())/3)</f>
        <v>-0.19523484855220466</v>
      </c>
      <c r="AI141" s="11">
        <f>'OddsRatio_working_3-way'!U141/(3*'OddsRatio_working_3-way'!X141^(1/3))*SIN(('OddsRatio_working_3-way'!Y141)/3)</f>
        <v>-7.5598150212494095E-2</v>
      </c>
      <c r="AJ141" s="11">
        <f>'OddsRatio_working_3-way'!U141/(3*'OddsRatio_working_3-way'!X141^(1/3))*SIN(('OddsRatio_working_3-way'!Y141+2*PI())/3)</f>
        <v>-0.41375482731292706</v>
      </c>
      <c r="AK141" s="11">
        <f>'OddsRatio_working_3-way'!U141/(3*'OddsRatio_working_3-way'!X141^(1/3))*SIN(('OddsRatio_working_3-way'!Y141+4*PI())/3)</f>
        <v>0.48935297752542101</v>
      </c>
      <c r="AL141" s="11">
        <f>'OddsRatio_working_3-way'!Z141+'OddsRatio_working_3-way'!AF141</f>
        <v>1.0428190684613448</v>
      </c>
      <c r="AM141" s="11">
        <f>'OddsRatio_working_3-way'!AA141+'OddsRatio_working_3-way'!AG141</f>
        <v>-0.65234937135693594</v>
      </c>
      <c r="AN141" s="11">
        <f>'OddsRatio_working_3-way'!AB141+'OddsRatio_working_3-way'!AH141</f>
        <v>-0.39046969710440926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1.0428190684613448</v>
      </c>
      <c r="AS141" s="11">
        <f>IF(('OddsRatio_working_3-way'!X141=0),IF(Q141&gt;0,-Q141^(1/3),(-Q141)^(1/3)),'OddsRatio_working_3-way'!AM141-'OddsRatio_working_3-way'!R141/3)</f>
        <v>-0.65234937135693594</v>
      </c>
      <c r="AT141" s="11">
        <f>IF(('OddsRatio_working_3-way'!X141=0),IF(Q141&gt;0,-Q141^(1/3),(-Q141)^(1/3)),'OddsRatio_working_3-way'!AN141-'OddsRatio_working_3-way'!R141/3)</f>
        <v>-0.39046969710440926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4.3899999999999997</v>
      </c>
      <c r="B142" s="4">
        <f>IF('True_Odds_Calculator_3-way'!B143="","",'True_Odds_Calculator_3-way'!B143)</f>
        <v>4.3099999999999996</v>
      </c>
      <c r="C142" s="4">
        <f>IF('True_Odds_Calculator_3-way'!C143="","",'True_Odds_Calculator_3-way'!C143)</f>
        <v>1.75</v>
      </c>
      <c r="D142" s="9">
        <f t="shared" si="39"/>
        <v>0.21868502654225197</v>
      </c>
      <c r="E142" s="9">
        <f t="shared" si="40"/>
        <v>0.22279290699572551</v>
      </c>
      <c r="F142" s="9">
        <f t="shared" si="41"/>
        <v>0.55852206646202252</v>
      </c>
      <c r="G142" s="9">
        <f t="shared" si="42"/>
        <v>1.0539194063469086</v>
      </c>
      <c r="H142" s="9">
        <f t="shared" si="43"/>
        <v>4.5727867875160202</v>
      </c>
      <c r="I142" s="9">
        <f t="shared" si="44"/>
        <v>4.488473235008267</v>
      </c>
      <c r="J142" s="9">
        <f t="shared" si="45"/>
        <v>1.7904395547601812</v>
      </c>
      <c r="K142" s="11">
        <f t="shared" si="46"/>
        <v>0.22779043280182235</v>
      </c>
      <c r="L142" s="11">
        <f t="shared" si="47"/>
        <v>0.23201856148491881</v>
      </c>
      <c r="M142" s="11">
        <f t="shared" si="48"/>
        <v>0.5714285714285714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-0.25416112039369909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0.22499684777906215</v>
      </c>
      <c r="Q142" s="11">
        <f>2*'OddsRatio_working_3-way'!K142*'OddsRatio_working_3-way'!L142*'OddsRatio_working_3-way'!M142</f>
        <v>6.0401838329949581E-2</v>
      </c>
      <c r="R142" s="11">
        <f t="shared" si="49"/>
        <v>0</v>
      </c>
      <c r="S142" s="11">
        <f t="shared" si="50"/>
        <v>-0.88525281691605273</v>
      </c>
      <c r="T142" s="11">
        <f t="shared" si="51"/>
        <v>-0.23765176293048401</v>
      </c>
      <c r="U142" s="11">
        <f>'OddsRatio_working_3-way'!S142-'OddsRatio_working_3-way'!R142^2/3</f>
        <v>-0.88525281691605273</v>
      </c>
      <c r="V142" s="11">
        <f>'OddsRatio_working_3-way'!S142*'OddsRatio_working_3-way'!R142/3-2*'OddsRatio_working_3-way'!R142^3/27-'OddsRatio_working_3-way'!T142</f>
        <v>0.23765176293048401</v>
      </c>
      <c r="W142" s="11">
        <f>'OddsRatio_working_3-way'!V142^2+4*'OddsRatio_working_3-way'!U142^3/27</f>
        <v>-4.629917028735285E-2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0.16029467451487575</v>
      </c>
      <c r="Y142" s="11">
        <f>IF('OddsRatio_working_3-way'!W142&gt;=0,IF('OddsRatio_working_3-way'!V142+SQRT('OddsRatio_working_3-way'!W142)&gt;0,0,PI()),ACOS('OddsRatio_working_3-way'!V142/(2*'OddsRatio_working_3-way'!X142)))</f>
        <v>0.73579634167720231</v>
      </c>
      <c r="Z142" s="11">
        <f>'OddsRatio_working_3-way'!X142^(1/3)*COS('OddsRatio_working_3-way'!Y142/3)</f>
        <v>0.52695970317345431</v>
      </c>
      <c r="AA142" s="11">
        <f>'OddsRatio_working_3-way'!X142^(1/3)*COS(('OddsRatio_working_3-way'!Y142+2*PI())/3)</f>
        <v>-0.37770904073084166</v>
      </c>
      <c r="AB142" s="11">
        <f>'OddsRatio_working_3-way'!X142^(1/3)*COS(('OddsRatio_working_3-way'!Y142+4*PI())/3)</f>
        <v>-0.14925066244261276</v>
      </c>
      <c r="AC142" s="11">
        <f>'OddsRatio_working_3-way'!X142^(1/3)*SIN('OddsRatio_working_3-way'!Y142/3)</f>
        <v>0.13190050620333427</v>
      </c>
      <c r="AD142" s="11">
        <f>'OddsRatio_working_3-way'!X142^(1/3)*SIN(('OddsRatio_working_3-way'!Y142+2*PI())/3)</f>
        <v>0.39041023661725149</v>
      </c>
      <c r="AE142" s="11">
        <f>'OddsRatio_working_3-way'!X142^(1/3)*SIN(('OddsRatio_working_3-way'!Y142+4*PI())/3)</f>
        <v>-0.52231074282058587</v>
      </c>
      <c r="AF142" s="11">
        <f>-'OddsRatio_working_3-way'!U142/(3*'OddsRatio_working_3-way'!X142^(1/3))*COS(('OddsRatio_working_3-way'!Y142)/3)</f>
        <v>0.52695970317345442</v>
      </c>
      <c r="AG142" s="11">
        <f>-'OddsRatio_working_3-way'!U142/(3*'OddsRatio_working_3-way'!X142^(1/3))*COS(('OddsRatio_working_3-way'!Y142+2*PI())/3)</f>
        <v>-0.37770904073084172</v>
      </c>
      <c r="AH142" s="11">
        <f>-'OddsRatio_working_3-way'!U142/(3*'OddsRatio_working_3-way'!X142^(1/3))*COS(('OddsRatio_working_3-way'!Y142+4*PI())/3)</f>
        <v>-0.14925066244261279</v>
      </c>
      <c r="AI142" s="11">
        <f>'OddsRatio_working_3-way'!U142/(3*'OddsRatio_working_3-way'!X142^(1/3))*SIN(('OddsRatio_working_3-way'!Y142)/3)</f>
        <v>-0.13190050620333429</v>
      </c>
      <c r="AJ142" s="11">
        <f>'OddsRatio_working_3-way'!U142/(3*'OddsRatio_working_3-way'!X142^(1/3))*SIN(('OddsRatio_working_3-way'!Y142+2*PI())/3)</f>
        <v>-0.3904102366172516</v>
      </c>
      <c r="AK142" s="11">
        <f>'OddsRatio_working_3-way'!U142/(3*'OddsRatio_working_3-way'!X142^(1/3))*SIN(('OddsRatio_working_3-way'!Y142+4*PI())/3)</f>
        <v>0.52231074282058598</v>
      </c>
      <c r="AL142" s="11">
        <f>'OddsRatio_working_3-way'!Z142+'OddsRatio_working_3-way'!AF142</f>
        <v>1.0539194063469086</v>
      </c>
      <c r="AM142" s="11">
        <f>'OddsRatio_working_3-way'!AA142+'OddsRatio_working_3-way'!AG142</f>
        <v>-0.75541808146168332</v>
      </c>
      <c r="AN142" s="11">
        <f>'OddsRatio_working_3-way'!AB142+'OddsRatio_working_3-way'!AH142</f>
        <v>-0.29850132488522552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1.0539194063469086</v>
      </c>
      <c r="AS142" s="11">
        <f>IF(('OddsRatio_working_3-way'!X142=0),IF(Q142&gt;0,-Q142^(1/3),(-Q142)^(1/3)),'OddsRatio_working_3-way'!AM142-'OddsRatio_working_3-way'!R142/3)</f>
        <v>-0.75541808146168332</v>
      </c>
      <c r="AT142" s="11">
        <f>IF(('OddsRatio_working_3-way'!X142=0),IF(Q142&gt;0,-Q142^(1/3),(-Q142)^(1/3)),'OddsRatio_working_3-way'!AN142-'OddsRatio_working_3-way'!R142/3)</f>
        <v>-0.29850132488522552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1.91</v>
      </c>
      <c r="B143" s="4">
        <f>IF('True_Odds_Calculator_3-way'!B144="","",'True_Odds_Calculator_3-way'!B144)</f>
        <v>4.07</v>
      </c>
      <c r="C143" s="4">
        <f>IF('True_Odds_Calculator_3-way'!C144="","",'True_Odds_Calculator_3-way'!C144)</f>
        <v>3.85</v>
      </c>
      <c r="D143" s="9">
        <f t="shared" si="39"/>
        <v>0.5119363528708345</v>
      </c>
      <c r="E143" s="9">
        <f t="shared" si="40"/>
        <v>0.23717438948485517</v>
      </c>
      <c r="F143" s="9">
        <f t="shared" si="41"/>
        <v>0.25088925764431008</v>
      </c>
      <c r="G143" s="9">
        <f t="shared" si="42"/>
        <v>1.0476569502366231</v>
      </c>
      <c r="H143" s="9">
        <f t="shared" si="43"/>
        <v>1.953367824715327</v>
      </c>
      <c r="I143" s="9">
        <f t="shared" si="44"/>
        <v>4.2163068372264334</v>
      </c>
      <c r="J143" s="9">
        <f t="shared" si="45"/>
        <v>3.9858223081743773</v>
      </c>
      <c r="K143" s="11">
        <f t="shared" si="46"/>
        <v>0.52356020942408377</v>
      </c>
      <c r="L143" s="11">
        <f t="shared" si="47"/>
        <v>0.24570024570024568</v>
      </c>
      <c r="M143" s="11">
        <f t="shared" si="48"/>
        <v>0.25974025974025972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-0.26603337360119839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0.2282087003648165</v>
      </c>
      <c r="Q143" s="11">
        <f>2*'OddsRatio_working_3-way'!K143*'OddsRatio_working_3-way'!L143*'OddsRatio_working_3-way'!M143</f>
        <v>6.6825388100971148E-2</v>
      </c>
      <c r="R143" s="11">
        <f t="shared" si="49"/>
        <v>0</v>
      </c>
      <c r="S143" s="11">
        <f t="shared" si="50"/>
        <v>-0.85781981890330961</v>
      </c>
      <c r="T143" s="11">
        <f t="shared" si="51"/>
        <v>-0.25119174784869969</v>
      </c>
      <c r="U143" s="11">
        <f>'OddsRatio_working_3-way'!S143-'OddsRatio_working_3-way'!R143^2/3</f>
        <v>-0.85781981890330961</v>
      </c>
      <c r="V143" s="11">
        <f>'OddsRatio_working_3-way'!S143*'OddsRatio_working_3-way'!R143/3-2*'OddsRatio_working_3-way'!R143^3/27-'OddsRatio_working_3-way'!T143</f>
        <v>0.25119174784869969</v>
      </c>
      <c r="W143" s="11">
        <f>'OddsRatio_working_3-way'!V143^2+4*'OddsRatio_working_3-way'!U143^3/27</f>
        <v>-3.0418389819982558E-2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0.15290167102362492</v>
      </c>
      <c r="Y143" s="11">
        <f>IF('OddsRatio_working_3-way'!W143&gt;=0,IF('OddsRatio_working_3-way'!V143+SQRT('OddsRatio_working_3-way'!W143)&gt;0,0,PI()),ACOS('OddsRatio_working_3-way'!V143/(2*'OddsRatio_working_3-way'!X143)))</f>
        <v>0.60690701168948247</v>
      </c>
      <c r="Z143" s="11">
        <f>'OddsRatio_working_3-way'!X143^(1/3)*COS('OddsRatio_working_3-way'!Y143/3)</f>
        <v>0.52382847511831154</v>
      </c>
      <c r="AA143" s="11">
        <f>'OddsRatio_working_3-way'!X143^(1/3)*COS(('OddsRatio_working_3-way'!Y143+2*PI())/3)</f>
        <v>-0.35496127521885668</v>
      </c>
      <c r="AB143" s="11">
        <f>'OddsRatio_working_3-way'!X143^(1/3)*COS(('OddsRatio_working_3-way'!Y143+4*PI())/3)</f>
        <v>-0.16886719989945495</v>
      </c>
      <c r="AC143" s="11">
        <f>'OddsRatio_working_3-way'!X143^(1/3)*SIN('OddsRatio_working_3-way'!Y143/3)</f>
        <v>0.1074414644802512</v>
      </c>
      <c r="AD143" s="11">
        <f>'OddsRatio_working_3-way'!X143^(1/3)*SIN(('OddsRatio_working_3-way'!Y143+2*PI())/3)</f>
        <v>0.39992803443799696</v>
      </c>
      <c r="AE143" s="11">
        <f>'OddsRatio_working_3-way'!X143^(1/3)*SIN(('OddsRatio_working_3-way'!Y143+4*PI())/3)</f>
        <v>-0.50736949891824801</v>
      </c>
      <c r="AF143" s="11">
        <f>-'OddsRatio_working_3-way'!U143/(3*'OddsRatio_working_3-way'!X143^(1/3))*COS(('OddsRatio_working_3-way'!Y143)/3)</f>
        <v>0.52382847511831143</v>
      </c>
      <c r="AG143" s="11">
        <f>-'OddsRatio_working_3-way'!U143/(3*'OddsRatio_working_3-way'!X143^(1/3))*COS(('OddsRatio_working_3-way'!Y143+2*PI())/3)</f>
        <v>-0.35496127521885656</v>
      </c>
      <c r="AH143" s="11">
        <f>-'OddsRatio_working_3-way'!U143/(3*'OddsRatio_working_3-way'!X143^(1/3))*COS(('OddsRatio_working_3-way'!Y143+4*PI())/3)</f>
        <v>-0.16886719989945492</v>
      </c>
      <c r="AI143" s="11">
        <f>'OddsRatio_working_3-way'!U143/(3*'OddsRatio_working_3-way'!X143^(1/3))*SIN(('OddsRatio_working_3-way'!Y143)/3)</f>
        <v>-0.10744146448025117</v>
      </c>
      <c r="AJ143" s="11">
        <f>'OddsRatio_working_3-way'!U143/(3*'OddsRatio_working_3-way'!X143^(1/3))*SIN(('OddsRatio_working_3-way'!Y143+2*PI())/3)</f>
        <v>-0.39992803443799685</v>
      </c>
      <c r="AK143" s="11">
        <f>'OddsRatio_working_3-way'!U143/(3*'OddsRatio_working_3-way'!X143^(1/3))*SIN(('OddsRatio_working_3-way'!Y143+4*PI())/3)</f>
        <v>0.5073694989182479</v>
      </c>
      <c r="AL143" s="11">
        <f>'OddsRatio_working_3-way'!Z143+'OddsRatio_working_3-way'!AF143</f>
        <v>1.0476569502366231</v>
      </c>
      <c r="AM143" s="11">
        <f>'OddsRatio_working_3-way'!AA143+'OddsRatio_working_3-way'!AG143</f>
        <v>-0.70992255043771324</v>
      </c>
      <c r="AN143" s="11">
        <f>'OddsRatio_working_3-way'!AB143+'OddsRatio_working_3-way'!AH143</f>
        <v>-0.33773439979890985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1.0476569502366231</v>
      </c>
      <c r="AS143" s="11">
        <f>IF(('OddsRatio_working_3-way'!X143=0),IF(Q143&gt;0,-Q143^(1/3),(-Q143)^(1/3)),'OddsRatio_working_3-way'!AM143-'OddsRatio_working_3-way'!R143/3)</f>
        <v>-0.70992255043771324</v>
      </c>
      <c r="AT143" s="11">
        <f>IF(('OddsRatio_working_3-way'!X143=0),IF(Q143&gt;0,-Q143^(1/3),(-Q143)^(1/3)),'OddsRatio_working_3-way'!AN143-'OddsRatio_working_3-way'!R143/3)</f>
        <v>-0.33773439979890985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2.44</v>
      </c>
      <c r="B144" s="4">
        <f>IF('True_Odds_Calculator_3-way'!B145="","",'True_Odds_Calculator_3-way'!B145)</f>
        <v>4</v>
      </c>
      <c r="C144" s="4">
        <f>IF('True_Odds_Calculator_3-way'!C145="","",'True_Odds_Calculator_3-way'!C145)</f>
        <v>2.72</v>
      </c>
      <c r="D144" s="9">
        <f t="shared" si="39"/>
        <v>0.39976746061837892</v>
      </c>
      <c r="E144" s="9">
        <f t="shared" si="40"/>
        <v>0.24224632393362472</v>
      </c>
      <c r="F144" s="9">
        <f t="shared" si="41"/>
        <v>0.35798621544799641</v>
      </c>
      <c r="G144" s="9">
        <f t="shared" si="42"/>
        <v>1.0426765392650488</v>
      </c>
      <c r="H144" s="9">
        <f t="shared" si="43"/>
        <v>2.5014542165416702</v>
      </c>
      <c r="I144" s="9">
        <f t="shared" si="44"/>
        <v>4.1280296177951463</v>
      </c>
      <c r="J144" s="9">
        <f t="shared" si="45"/>
        <v>2.7934036475358841</v>
      </c>
      <c r="K144" s="11">
        <f t="shared" si="46"/>
        <v>0.4098360655737705</v>
      </c>
      <c r="L144" s="11">
        <f t="shared" si="47"/>
        <v>0.25</v>
      </c>
      <c r="M144" s="11">
        <f t="shared" si="48"/>
        <v>0.36764705882352938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-0.27989392478302799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0.23203953712632597</v>
      </c>
      <c r="Q144" s="11">
        <f>2*'OddsRatio_working_3-way'!K144*'OddsRatio_working_3-way'!L144*'OddsRatio_working_3-way'!M144</f>
        <v>7.5337512054001923E-2</v>
      </c>
      <c r="R144" s="11">
        <f t="shared" si="49"/>
        <v>0</v>
      </c>
      <c r="S144" s="11">
        <f t="shared" si="50"/>
        <v>-0.82902670111972443</v>
      </c>
      <c r="T144" s="11">
        <f t="shared" si="51"/>
        <v>-0.2691645133505598</v>
      </c>
      <c r="U144" s="11">
        <f>'OddsRatio_working_3-way'!S144-'OddsRatio_working_3-way'!R144^2/3</f>
        <v>-0.82902670111972443</v>
      </c>
      <c r="V144" s="11">
        <f>'OddsRatio_working_3-way'!S144*'OddsRatio_working_3-way'!R144/3-2*'OddsRatio_working_3-way'!R144^3/27-'OddsRatio_working_3-way'!T144</f>
        <v>0.2691645133505598</v>
      </c>
      <c r="W144" s="11">
        <f>'OddsRatio_working_3-way'!V144^2+4*'OddsRatio_working_3-way'!U144^3/27</f>
        <v>-1.1961996765465471E-2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0.14526831383057107</v>
      </c>
      <c r="Y144" s="11">
        <f>IF('OddsRatio_working_3-way'!W144&gt;=0,IF('OddsRatio_working_3-way'!V144+SQRT('OddsRatio_working_3-way'!W144)&gt;0,0,PI()),ACOS('OddsRatio_working_3-way'!V144/(2*'OddsRatio_working_3-way'!X144)))</f>
        <v>0.38595547047781231</v>
      </c>
      <c r="Z144" s="11">
        <f>'OddsRatio_working_3-way'!X144^(1/3)*COS('OddsRatio_working_3-way'!Y144/3)</f>
        <v>0.52133826963252439</v>
      </c>
      <c r="AA144" s="11">
        <f>'OddsRatio_working_3-way'!X144^(1/3)*COS(('OddsRatio_working_3-way'!Y144+2*PI())/3)</f>
        <v>-0.319077025912886</v>
      </c>
      <c r="AB144" s="11">
        <f>'OddsRatio_working_3-way'!X144^(1/3)*COS(('OddsRatio_working_3-way'!Y144+4*PI())/3)</f>
        <v>-0.20226124371963852</v>
      </c>
      <c r="AC144" s="11">
        <f>'OddsRatio_working_3-way'!X144^(1/3)*SIN('OddsRatio_working_3-way'!Y144/3)</f>
        <v>6.7443623294868152E-2</v>
      </c>
      <c r="AD144" s="11">
        <f>'OddsRatio_working_3-way'!X144^(1/3)*SIN(('OddsRatio_working_3-way'!Y144+2*PI())/3)</f>
        <v>0.41777037381935339</v>
      </c>
      <c r="AE144" s="11">
        <f>'OddsRatio_working_3-way'!X144^(1/3)*SIN(('OddsRatio_working_3-way'!Y144+4*PI())/3)</f>
        <v>-0.48521399711422153</v>
      </c>
      <c r="AF144" s="11">
        <f>-'OddsRatio_working_3-way'!U144/(3*'OddsRatio_working_3-way'!X144^(1/3))*COS(('OddsRatio_working_3-way'!Y144)/3)</f>
        <v>0.52133826963252439</v>
      </c>
      <c r="AG144" s="11">
        <f>-'OddsRatio_working_3-way'!U144/(3*'OddsRatio_working_3-way'!X144^(1/3))*COS(('OddsRatio_working_3-way'!Y144+2*PI())/3)</f>
        <v>-0.319077025912886</v>
      </c>
      <c r="AH144" s="11">
        <f>-'OddsRatio_working_3-way'!U144/(3*'OddsRatio_working_3-way'!X144^(1/3))*COS(('OddsRatio_working_3-way'!Y144+4*PI())/3)</f>
        <v>-0.20226124371963852</v>
      </c>
      <c r="AI144" s="11">
        <f>'OddsRatio_working_3-way'!U144/(3*'OddsRatio_working_3-way'!X144^(1/3))*SIN(('OddsRatio_working_3-way'!Y144)/3)</f>
        <v>-6.7443623294868152E-2</v>
      </c>
      <c r="AJ144" s="11">
        <f>'OddsRatio_working_3-way'!U144/(3*'OddsRatio_working_3-way'!X144^(1/3))*SIN(('OddsRatio_working_3-way'!Y144+2*PI())/3)</f>
        <v>-0.41777037381935339</v>
      </c>
      <c r="AK144" s="11">
        <f>'OddsRatio_working_3-way'!U144/(3*'OddsRatio_working_3-way'!X144^(1/3))*SIN(('OddsRatio_working_3-way'!Y144+4*PI())/3)</f>
        <v>0.48521399711422153</v>
      </c>
      <c r="AL144" s="11">
        <f>'OddsRatio_working_3-way'!Z144+'OddsRatio_working_3-way'!AF144</f>
        <v>1.0426765392650488</v>
      </c>
      <c r="AM144" s="11">
        <f>'OddsRatio_working_3-way'!AA144+'OddsRatio_working_3-way'!AG144</f>
        <v>-0.63815405182577201</v>
      </c>
      <c r="AN144" s="11">
        <f>'OddsRatio_working_3-way'!AB144+'OddsRatio_working_3-way'!AH144</f>
        <v>-0.40452248743927705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1.0426765392650488</v>
      </c>
      <c r="AS144" s="11">
        <f>IF(('OddsRatio_working_3-way'!X144=0),IF(Q144&gt;0,-Q144^(1/3),(-Q144)^(1/3)),'OddsRatio_working_3-way'!AM144-'OddsRatio_working_3-way'!R144/3)</f>
        <v>-0.63815405182577201</v>
      </c>
      <c r="AT144" s="11">
        <f>IF(('OddsRatio_working_3-way'!X144=0),IF(Q144&gt;0,-Q144^(1/3),(-Q144)^(1/3)),'OddsRatio_working_3-way'!AN144-'OddsRatio_working_3-way'!R144/3)</f>
        <v>-0.40452248743927705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1.85</v>
      </c>
      <c r="B145" s="4">
        <f>IF('True_Odds_Calculator_3-way'!B146="","",'True_Odds_Calculator_3-way'!B146)</f>
        <v>3.69</v>
      </c>
      <c r="C145" s="4">
        <f>IF('True_Odds_Calculator_3-way'!C146="","",'True_Odds_Calculator_3-way'!C146)</f>
        <v>4.6100000000000003</v>
      </c>
      <c r="D145" s="9">
        <f t="shared" si="39"/>
        <v>0.52896740023352162</v>
      </c>
      <c r="E145" s="9">
        <f t="shared" si="40"/>
        <v>0.26191081406279731</v>
      </c>
      <c r="F145" s="9">
        <f t="shared" si="41"/>
        <v>0.20912178570368103</v>
      </c>
      <c r="G145" s="9">
        <f t="shared" si="42"/>
        <v>1.0476184344831592</v>
      </c>
      <c r="H145" s="9">
        <f t="shared" si="43"/>
        <v>1.8904756693106854</v>
      </c>
      <c r="I145" s="9">
        <f t="shared" si="44"/>
        <v>3.818093588759699</v>
      </c>
      <c r="J145" s="9">
        <f t="shared" si="45"/>
        <v>4.7819025484842044</v>
      </c>
      <c r="K145" s="11">
        <f t="shared" si="46"/>
        <v>0.54054054054054046</v>
      </c>
      <c r="L145" s="11">
        <f t="shared" si="47"/>
        <v>0.2710027100271003</v>
      </c>
      <c r="M145" s="11">
        <f t="shared" si="48"/>
        <v>0.21691973969631234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-0.26228858348852002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0.22719931719455555</v>
      </c>
      <c r="Q145" s="11">
        <f>2*'OddsRatio_working_3-way'!K145*'OddsRatio_working_3-way'!L145*'OddsRatio_working_3-way'!M145</f>
        <v>6.355225655791763E-2</v>
      </c>
      <c r="R145" s="11">
        <f t="shared" si="49"/>
        <v>0</v>
      </c>
      <c r="S145" s="11">
        <f t="shared" si="50"/>
        <v>-0.86621885776625773</v>
      </c>
      <c r="T145" s="11">
        <f t="shared" si="51"/>
        <v>-0.2422989811933588</v>
      </c>
      <c r="U145" s="11">
        <f>'OddsRatio_working_3-way'!S145-'OddsRatio_working_3-way'!R145^2/3</f>
        <v>-0.86621885776625773</v>
      </c>
      <c r="V145" s="11">
        <f>'OddsRatio_working_3-way'!S145*'OddsRatio_working_3-way'!R145/3-2*'OddsRatio_working_3-way'!R145^3/27-'OddsRatio_working_3-way'!T145</f>
        <v>0.2422989811933588</v>
      </c>
      <c r="W145" s="11">
        <f>'OddsRatio_working_3-way'!V145^2+4*'OddsRatio_working_3-way'!U145^3/27</f>
        <v>-3.7580747643951799E-2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0.1551527827105362</v>
      </c>
      <c r="Y145" s="11">
        <f>IF('OddsRatio_working_3-way'!W145&gt;=0,IF('OddsRatio_working_3-way'!V145+SQRT('OddsRatio_working_3-way'!W145)&gt;0,0,PI()),ACOS('OddsRatio_working_3-way'!V145/(2*'OddsRatio_working_3-way'!X145)))</f>
        <v>0.67478714367090475</v>
      </c>
      <c r="Z145" s="11">
        <f>'OddsRatio_working_3-way'!X145^(1/3)*COS('OddsRatio_working_3-way'!Y145/3)</f>
        <v>0.52380921724157969</v>
      </c>
      <c r="AA145" s="11">
        <f>'OddsRatio_working_3-way'!X145^(1/3)*COS(('OddsRatio_working_3-way'!Y145+2*PI())/3)</f>
        <v>-0.36569594925736321</v>
      </c>
      <c r="AB145" s="11">
        <f>'OddsRatio_working_3-way'!X145^(1/3)*COS(('OddsRatio_working_3-way'!Y145+4*PI())/3)</f>
        <v>-0.15811326798421663</v>
      </c>
      <c r="AC145" s="11">
        <f>'OddsRatio_working_3-way'!X145^(1/3)*SIN('OddsRatio_working_3-way'!Y145/3)</f>
        <v>0.11984791691215549</v>
      </c>
      <c r="AD145" s="11">
        <f>'OddsRatio_working_3-way'!X145^(1/3)*SIN(('OddsRatio_working_3-way'!Y145+2*PI())/3)</f>
        <v>0.39370813041157204</v>
      </c>
      <c r="AE145" s="11">
        <f>'OddsRatio_working_3-way'!X145^(1/3)*SIN(('OddsRatio_working_3-way'!Y145+4*PI())/3)</f>
        <v>-0.5135560473237275</v>
      </c>
      <c r="AF145" s="11">
        <f>-'OddsRatio_working_3-way'!U145/(3*'OddsRatio_working_3-way'!X145^(1/3))*COS(('OddsRatio_working_3-way'!Y145)/3)</f>
        <v>0.52380921724157947</v>
      </c>
      <c r="AG145" s="11">
        <f>-'OddsRatio_working_3-way'!U145/(3*'OddsRatio_working_3-way'!X145^(1/3))*COS(('OddsRatio_working_3-way'!Y145+2*PI())/3)</f>
        <v>-0.36569594925736304</v>
      </c>
      <c r="AH145" s="11">
        <f>-'OddsRatio_working_3-way'!U145/(3*'OddsRatio_working_3-way'!X145^(1/3))*COS(('OddsRatio_working_3-way'!Y145+4*PI())/3)</f>
        <v>-0.15811326798421654</v>
      </c>
      <c r="AI145" s="11">
        <f>'OddsRatio_working_3-way'!U145/(3*'OddsRatio_working_3-way'!X145^(1/3))*SIN(('OddsRatio_working_3-way'!Y145)/3)</f>
        <v>-0.11984791691215543</v>
      </c>
      <c r="AJ145" s="11">
        <f>'OddsRatio_working_3-way'!U145/(3*'OddsRatio_working_3-way'!X145^(1/3))*SIN(('OddsRatio_working_3-way'!Y145+2*PI())/3)</f>
        <v>-0.39370813041157188</v>
      </c>
      <c r="AK145" s="11">
        <f>'OddsRatio_working_3-way'!U145/(3*'OddsRatio_working_3-way'!X145^(1/3))*SIN(('OddsRatio_working_3-way'!Y145+4*PI())/3)</f>
        <v>0.51355604732372728</v>
      </c>
      <c r="AL145" s="11">
        <f>'OddsRatio_working_3-way'!Z145+'OddsRatio_working_3-way'!AF145</f>
        <v>1.0476184344831592</v>
      </c>
      <c r="AM145" s="11">
        <f>'OddsRatio_working_3-way'!AA145+'OddsRatio_working_3-way'!AG145</f>
        <v>-0.7313918985147263</v>
      </c>
      <c r="AN145" s="11">
        <f>'OddsRatio_working_3-way'!AB145+'OddsRatio_working_3-way'!AH145</f>
        <v>-0.3162265359684332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1.0476184344831592</v>
      </c>
      <c r="AS145" s="11">
        <f>IF(('OddsRatio_working_3-way'!X145=0),IF(Q145&gt;0,-Q145^(1/3),(-Q145)^(1/3)),'OddsRatio_working_3-way'!AM145-'OddsRatio_working_3-way'!R145/3)</f>
        <v>-0.7313918985147263</v>
      </c>
      <c r="AT145" s="11">
        <f>IF(('OddsRatio_working_3-way'!X145=0),IF(Q145&gt;0,-Q145^(1/3),(-Q145)^(1/3)),'OddsRatio_working_3-way'!AN145-'OddsRatio_working_3-way'!R145/3)</f>
        <v>-0.3162265359684332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</v>
      </c>
      <c r="B146" s="4">
        <f>IF('True_Odds_Calculator_3-way'!B147="","",'True_Odds_Calculator_3-way'!B147)</f>
        <v>3.5</v>
      </c>
      <c r="C146" s="4">
        <f>IF('True_Odds_Calculator_3-way'!C147="","",'True_Odds_Calculator_3-way'!C147)</f>
        <v>3.74</v>
      </c>
      <c r="D146" s="9">
        <f t="shared" si="39"/>
        <v>0.46487999274782638</v>
      </c>
      <c r="E146" s="9">
        <f t="shared" si="40"/>
        <v>0.27653949733874467</v>
      </c>
      <c r="F146" s="9">
        <f t="shared" si="41"/>
        <v>0.25858050991342879</v>
      </c>
      <c r="G146" s="9">
        <f t="shared" si="42"/>
        <v>1.0464479897062353</v>
      </c>
      <c r="H146" s="9">
        <f t="shared" si="43"/>
        <v>2.1510927886768592</v>
      </c>
      <c r="I146" s="9">
        <f t="shared" si="44"/>
        <v>3.6161199742655881</v>
      </c>
      <c r="J146" s="9">
        <f t="shared" si="45"/>
        <v>3.8672674917950856</v>
      </c>
      <c r="K146" s="11">
        <f t="shared" si="46"/>
        <v>0.47619047619047616</v>
      </c>
      <c r="L146" s="11">
        <f t="shared" si="47"/>
        <v>0.2857142857142857</v>
      </c>
      <c r="M146" s="11">
        <f t="shared" si="48"/>
        <v>0.26737967914438499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-0.27410964385754299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0.23063770962930624</v>
      </c>
      <c r="Q146" s="11">
        <f>2*'OddsRatio_working_3-way'!K146*'OddsRatio_working_3-way'!L146*'OddsRatio_working_3-way'!M146</f>
        <v>7.2756375277383656E-2</v>
      </c>
      <c r="R146" s="11">
        <f t="shared" si="49"/>
        <v>0</v>
      </c>
      <c r="S146" s="11">
        <f t="shared" si="50"/>
        <v>-0.8414067684140677</v>
      </c>
      <c r="T146" s="11">
        <f t="shared" si="51"/>
        <v>-0.26542800265427996</v>
      </c>
      <c r="U146" s="11">
        <f>'OddsRatio_working_3-way'!S146-'OddsRatio_working_3-way'!R146^2/3</f>
        <v>-0.8414067684140677</v>
      </c>
      <c r="V146" s="11">
        <f>'OddsRatio_working_3-way'!S146*'OddsRatio_working_3-way'!R146/3-2*'OddsRatio_working_3-way'!R146^3/27-'OddsRatio_working_3-way'!T146</f>
        <v>0.26542800265427996</v>
      </c>
      <c r="W146" s="11">
        <f>'OddsRatio_working_3-way'!V146^2+4*'OddsRatio_working_3-way'!U146^3/27</f>
        <v>-1.7797877219739383E-2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0.14853442514513246</v>
      </c>
      <c r="Y146" s="11">
        <f>IF('OddsRatio_working_3-way'!W146&gt;=0,IF('OddsRatio_working_3-way'!V146+SQRT('OddsRatio_working_3-way'!W146)&gt;0,0,PI()),ACOS('OddsRatio_working_3-way'!V146/(2*'OddsRatio_working_3-way'!X146)))</f>
        <v>0.46573919272857212</v>
      </c>
      <c r="Z146" s="11">
        <f>'OddsRatio_working_3-way'!X146^(1/3)*COS('OddsRatio_working_3-way'!Y146/3)</f>
        <v>0.52322399485311766</v>
      </c>
      <c r="AA146" s="11">
        <f>'OddsRatio_working_3-way'!X146^(1/3)*COS(('OddsRatio_working_3-way'!Y146+2*PI())/3)</f>
        <v>-0.33252871274090107</v>
      </c>
      <c r="AB146" s="11">
        <f>'OddsRatio_working_3-way'!X146^(1/3)*COS(('OddsRatio_working_3-way'!Y146+4*PI())/3)</f>
        <v>-0.19069528211221676</v>
      </c>
      <c r="AC146" s="11">
        <f>'OddsRatio_working_3-way'!X146^(1/3)*SIN('OddsRatio_working_3-way'!Y146/3)</f>
        <v>8.1887569353559231E-2</v>
      </c>
      <c r="AD146" s="11">
        <f>'OddsRatio_working_3-way'!X146^(1/3)*SIN(('OddsRatio_working_3-way'!Y146+2*PI())/3)</f>
        <v>0.41218148673559879</v>
      </c>
      <c r="AE146" s="11">
        <f>'OddsRatio_working_3-way'!X146^(1/3)*SIN(('OddsRatio_working_3-way'!Y146+4*PI())/3)</f>
        <v>-0.4940690560891578</v>
      </c>
      <c r="AF146" s="11">
        <f>-'OddsRatio_working_3-way'!U146/(3*'OddsRatio_working_3-way'!X146^(1/3))*COS(('OddsRatio_working_3-way'!Y146)/3)</f>
        <v>0.52322399485311755</v>
      </c>
      <c r="AG146" s="11">
        <f>-'OddsRatio_working_3-way'!U146/(3*'OddsRatio_working_3-way'!X146^(1/3))*COS(('OddsRatio_working_3-way'!Y146+2*PI())/3)</f>
        <v>-0.33252871274090096</v>
      </c>
      <c r="AH146" s="11">
        <f>-'OddsRatio_working_3-way'!U146/(3*'OddsRatio_working_3-way'!X146^(1/3))*COS(('OddsRatio_working_3-way'!Y146+4*PI())/3)</f>
        <v>-0.1906952821122167</v>
      </c>
      <c r="AI146" s="11">
        <f>'OddsRatio_working_3-way'!U146/(3*'OddsRatio_working_3-way'!X146^(1/3))*SIN(('OddsRatio_working_3-way'!Y146)/3)</f>
        <v>-8.1887569353559217E-2</v>
      </c>
      <c r="AJ146" s="11">
        <f>'OddsRatio_working_3-way'!U146/(3*'OddsRatio_working_3-way'!X146^(1/3))*SIN(('OddsRatio_working_3-way'!Y146+2*PI())/3)</f>
        <v>-0.41218148673559873</v>
      </c>
      <c r="AK146" s="11">
        <f>'OddsRatio_working_3-way'!U146/(3*'OddsRatio_working_3-way'!X146^(1/3))*SIN(('OddsRatio_working_3-way'!Y146+4*PI())/3)</f>
        <v>0.49406905608915769</v>
      </c>
      <c r="AL146" s="11">
        <f>'OddsRatio_working_3-way'!Z146+'OddsRatio_working_3-way'!AF146</f>
        <v>1.0464479897062353</v>
      </c>
      <c r="AM146" s="11">
        <f>'OddsRatio_working_3-way'!AA146+'OddsRatio_working_3-way'!AG146</f>
        <v>-0.66505742548180202</v>
      </c>
      <c r="AN146" s="11">
        <f>'OddsRatio_working_3-way'!AB146+'OddsRatio_working_3-way'!AH146</f>
        <v>-0.38139056422443346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1.0464479897062353</v>
      </c>
      <c r="AS146" s="11">
        <f>IF(('OddsRatio_working_3-way'!X146=0),IF(Q146&gt;0,-Q146^(1/3),(-Q146)^(1/3)),'OddsRatio_working_3-way'!AM146-'OddsRatio_working_3-way'!R146/3)</f>
        <v>-0.66505742548180202</v>
      </c>
      <c r="AT146" s="11">
        <f>IF(('OddsRatio_working_3-way'!X146=0),IF(Q146&gt;0,-Q146^(1/3),(-Q146)^(1/3)),'OddsRatio_working_3-way'!AN146-'OddsRatio_working_3-way'!R146/3)</f>
        <v>-0.38139056422443346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1.68</v>
      </c>
      <c r="B147" s="4">
        <f>IF('True_Odds_Calculator_3-way'!B148="","",'True_Odds_Calculator_3-way'!B148)</f>
        <v>4.1500000000000004</v>
      </c>
      <c r="C147" s="4">
        <f>IF('True_Odds_Calculator_3-way'!C148="","",'True_Odds_Calculator_3-way'!C148)</f>
        <v>5.19</v>
      </c>
      <c r="D147" s="9">
        <f t="shared" si="39"/>
        <v>0.58309656968248125</v>
      </c>
      <c r="E147" s="9">
        <f t="shared" si="40"/>
        <v>0.23190836426957465</v>
      </c>
      <c r="F147" s="9">
        <f t="shared" si="41"/>
        <v>0.18499506604794405</v>
      </c>
      <c r="G147" s="9">
        <f t="shared" si="42"/>
        <v>1.0514438118072911</v>
      </c>
      <c r="H147" s="9">
        <f t="shared" si="43"/>
        <v>1.7149817920289583</v>
      </c>
      <c r="I147" s="9">
        <f t="shared" si="44"/>
        <v>4.312048007192967</v>
      </c>
      <c r="J147" s="9">
        <f t="shared" si="45"/>
        <v>5.4055495714725499</v>
      </c>
      <c r="K147" s="11">
        <f t="shared" si="46"/>
        <v>0.59523809523809523</v>
      </c>
      <c r="L147" s="11">
        <f t="shared" si="47"/>
        <v>0.24096385542168672</v>
      </c>
      <c r="M147" s="11">
        <f t="shared" si="48"/>
        <v>0.19267822736030826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-0.24803259279894152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0.22164076067551242</v>
      </c>
      <c r="Q147" s="11">
        <f>2*'OddsRatio_working_3-way'!K147*'OddsRatio_working_3-way'!L147*'OddsRatio_working_3-way'!M147</f>
        <v>5.527201014351929E-2</v>
      </c>
      <c r="R147" s="11">
        <f t="shared" si="49"/>
        <v>0</v>
      </c>
      <c r="S147" s="11">
        <f t="shared" si="50"/>
        <v>-0.89359530606196313</v>
      </c>
      <c r="T147" s="11">
        <f t="shared" si="51"/>
        <v>-0.22284172220996579</v>
      </c>
      <c r="U147" s="11">
        <f>'OddsRatio_working_3-way'!S147-'OddsRatio_working_3-way'!R147^2/3</f>
        <v>-0.89359530606196313</v>
      </c>
      <c r="V147" s="11">
        <f>'OddsRatio_working_3-way'!S147*'OddsRatio_working_3-way'!R147/3-2*'OddsRatio_working_3-way'!R147^3/27-'OddsRatio_working_3-way'!T147</f>
        <v>0.22284172220996579</v>
      </c>
      <c r="W147" s="11">
        <f>'OddsRatio_working_3-way'!V147^2+4*'OddsRatio_working_3-way'!U147^3/27</f>
        <v>-5.6052246144917779E-2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0.16256589379573236</v>
      </c>
      <c r="Y147" s="11">
        <f>IF('OddsRatio_working_3-way'!W147&gt;=0,IF('OddsRatio_working_3-way'!V147+SQRT('OddsRatio_working_3-way'!W147)&gt;0,0,PI()),ACOS('OddsRatio_working_3-way'!V147/(2*'OddsRatio_working_3-way'!X147)))</f>
        <v>0.81565867208511655</v>
      </c>
      <c r="Z147" s="11">
        <f>'OddsRatio_working_3-way'!X147^(1/3)*COS('OddsRatio_working_3-way'!Y147/3)</f>
        <v>0.52572190590364554</v>
      </c>
      <c r="AA147" s="11">
        <f>'OddsRatio_working_3-way'!X147^(1/3)*COS(('OddsRatio_working_3-way'!Y147+2*PI())/3)</f>
        <v>-0.38979079481444245</v>
      </c>
      <c r="AB147" s="11">
        <f>'OddsRatio_working_3-way'!X147^(1/3)*COS(('OddsRatio_working_3-way'!Y147+4*PI())/3)</f>
        <v>-0.13593111108920278</v>
      </c>
      <c r="AC147" s="11">
        <f>'OddsRatio_working_3-way'!X147^(1/3)*SIN('OddsRatio_working_3-way'!Y147/3)</f>
        <v>0.14656595673516032</v>
      </c>
      <c r="AD147" s="11">
        <f>'OddsRatio_working_3-way'!X147^(1/3)*SIN(('OddsRatio_working_3-way'!Y147+2*PI())/3)</f>
        <v>0.38200554747094928</v>
      </c>
      <c r="AE147" s="11">
        <f>'OddsRatio_working_3-way'!X147^(1/3)*SIN(('OddsRatio_working_3-way'!Y147+4*PI())/3)</f>
        <v>-0.52857150420610954</v>
      </c>
      <c r="AF147" s="11">
        <f>-'OddsRatio_working_3-way'!U147/(3*'OddsRatio_working_3-way'!X147^(1/3))*COS(('OddsRatio_working_3-way'!Y147)/3)</f>
        <v>0.52572190590364543</v>
      </c>
      <c r="AG147" s="11">
        <f>-'OddsRatio_working_3-way'!U147/(3*'OddsRatio_working_3-way'!X147^(1/3))*COS(('OddsRatio_working_3-way'!Y147+2*PI())/3)</f>
        <v>-0.38979079481444234</v>
      </c>
      <c r="AH147" s="11">
        <f>-'OddsRatio_working_3-way'!U147/(3*'OddsRatio_working_3-way'!X147^(1/3))*COS(('OddsRatio_working_3-way'!Y147+4*PI())/3)</f>
        <v>-0.13593111108920275</v>
      </c>
      <c r="AI147" s="11">
        <f>'OddsRatio_working_3-way'!U147/(3*'OddsRatio_working_3-way'!X147^(1/3))*SIN(('OddsRatio_working_3-way'!Y147)/3)</f>
        <v>-0.14656595673516029</v>
      </c>
      <c r="AJ147" s="11">
        <f>'OddsRatio_working_3-way'!U147/(3*'OddsRatio_working_3-way'!X147^(1/3))*SIN(('OddsRatio_working_3-way'!Y147+2*PI())/3)</f>
        <v>-0.38200554747094917</v>
      </c>
      <c r="AK147" s="11">
        <f>'OddsRatio_working_3-way'!U147/(3*'OddsRatio_working_3-way'!X147^(1/3))*SIN(('OddsRatio_working_3-way'!Y147+4*PI())/3)</f>
        <v>0.52857150420610943</v>
      </c>
      <c r="AL147" s="11">
        <f>'OddsRatio_working_3-way'!Z147+'OddsRatio_working_3-way'!AF147</f>
        <v>1.0514438118072911</v>
      </c>
      <c r="AM147" s="11">
        <f>'OddsRatio_working_3-way'!AA147+'OddsRatio_working_3-way'!AG147</f>
        <v>-0.7795815896288848</v>
      </c>
      <c r="AN147" s="11">
        <f>'OddsRatio_working_3-way'!AB147+'OddsRatio_working_3-way'!AH147</f>
        <v>-0.2718622221784055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1.0514438118072911</v>
      </c>
      <c r="AS147" s="11">
        <f>IF(('OddsRatio_working_3-way'!X147=0),IF(Q147&gt;0,-Q147^(1/3),(-Q147)^(1/3)),'OddsRatio_working_3-way'!AM147-'OddsRatio_working_3-way'!R147/3)</f>
        <v>-0.7795815896288848</v>
      </c>
      <c r="AT147" s="11">
        <f>IF(('OddsRatio_working_3-way'!X147=0),IF(Q147&gt;0,-Q147^(1/3),(-Q147)^(1/3)),'OddsRatio_working_3-way'!AN147-'OddsRatio_working_3-way'!R147/3)</f>
        <v>-0.2718622221784055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2.13</v>
      </c>
      <c r="B148" s="4">
        <f>IF('True_Odds_Calculator_3-way'!B149="","",'True_Odds_Calculator_3-way'!B149)</f>
        <v>3.47</v>
      </c>
      <c r="C148" s="4">
        <f>IF('True_Odds_Calculator_3-way'!C149="","",'True_Odds_Calculator_3-way'!C149)</f>
        <v>3.7</v>
      </c>
      <c r="D148" s="9">
        <f t="shared" si="39"/>
        <v>0.45874767034895808</v>
      </c>
      <c r="E148" s="9">
        <f t="shared" si="40"/>
        <v>0.27941086644749108</v>
      </c>
      <c r="F148" s="9">
        <f t="shared" si="41"/>
        <v>0.26184146320355073</v>
      </c>
      <c r="G148" s="9">
        <f t="shared" si="42"/>
        <v>1.0441129045052029</v>
      </c>
      <c r="H148" s="9">
        <f t="shared" si="43"/>
        <v>2.1798475820908791</v>
      </c>
      <c r="I148" s="9">
        <f t="shared" si="44"/>
        <v>3.5789588741278511</v>
      </c>
      <c r="J148" s="9">
        <f t="shared" si="45"/>
        <v>3.8191048421640481</v>
      </c>
      <c r="K148" s="11">
        <f t="shared" si="46"/>
        <v>0.46948356807511737</v>
      </c>
      <c r="L148" s="11">
        <f t="shared" si="47"/>
        <v>0.28818443804034583</v>
      </c>
      <c r="M148" s="11">
        <f t="shared" si="48"/>
        <v>0.27027027027027023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-0.27556772992499745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0.23037202888645836</v>
      </c>
      <c r="Q148" s="11">
        <f>2*'OddsRatio_working_3-way'!K148*'OddsRatio_working_3-way'!L148*'OddsRatio_working_3-way'!M148</f>
        <v>7.3133977424272495E-2</v>
      </c>
      <c r="R148" s="11">
        <f t="shared" si="49"/>
        <v>0</v>
      </c>
      <c r="S148" s="11">
        <f t="shared" si="50"/>
        <v>-0.83599058913451074</v>
      </c>
      <c r="T148" s="11">
        <f t="shared" si="51"/>
        <v>-0.26539383782047959</v>
      </c>
      <c r="U148" s="11">
        <f>'OddsRatio_working_3-way'!S148-'OddsRatio_working_3-way'!R148^2/3</f>
        <v>-0.83599058913451074</v>
      </c>
      <c r="V148" s="11">
        <f>'OddsRatio_working_3-way'!S148*'OddsRatio_working_3-way'!R148/3-2*'OddsRatio_working_3-way'!R148^3/27-'OddsRatio_working_3-way'!T148</f>
        <v>0.26539383782047959</v>
      </c>
      <c r="W148" s="11">
        <f>'OddsRatio_working_3-way'!V148^2+4*'OddsRatio_working_3-way'!U148^3/27</f>
        <v>-1.6122751524454415E-2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0.14710254983984594</v>
      </c>
      <c r="Y148" s="11">
        <f>IF('OddsRatio_working_3-way'!W148&gt;=0,IF('OddsRatio_working_3-way'!V148+SQRT('OddsRatio_working_3-way'!W148)&gt;0,0,PI()),ACOS('OddsRatio_working_3-way'!V148/(2*'OddsRatio_working_3-way'!X148)))</f>
        <v>0.44625245649084921</v>
      </c>
      <c r="Z148" s="11">
        <f>'OddsRatio_working_3-way'!X148^(1/3)*COS('OddsRatio_working_3-way'!Y148/3)</f>
        <v>0.52205645225260144</v>
      </c>
      <c r="AA148" s="11">
        <f>'OddsRatio_working_3-way'!X148^(1/3)*COS(('OddsRatio_working_3-way'!Y148+2*PI())/3)</f>
        <v>-0.32878103256041269</v>
      </c>
      <c r="AB148" s="11">
        <f>'OddsRatio_working_3-way'!X148^(1/3)*COS(('OddsRatio_working_3-way'!Y148+4*PI())/3)</f>
        <v>-0.19327541969218884</v>
      </c>
      <c r="AC148" s="11">
        <f>'OddsRatio_working_3-way'!X148^(1/3)*SIN('OddsRatio_working_3-way'!Y148/3)</f>
        <v>7.8234202066174291E-2</v>
      </c>
      <c r="AD148" s="11">
        <f>'OddsRatio_working_3-way'!X148^(1/3)*SIN(('OddsRatio_working_3-way'!Y148+2*PI())/3)</f>
        <v>0.41299704882724347</v>
      </c>
      <c r="AE148" s="11">
        <f>'OddsRatio_working_3-way'!X148^(1/3)*SIN(('OddsRatio_working_3-way'!Y148+4*PI())/3)</f>
        <v>-0.49123125089341774</v>
      </c>
      <c r="AF148" s="11">
        <f>-'OddsRatio_working_3-way'!U148/(3*'OddsRatio_working_3-way'!X148^(1/3))*COS(('OddsRatio_working_3-way'!Y148)/3)</f>
        <v>0.52205645225260133</v>
      </c>
      <c r="AG148" s="11">
        <f>-'OddsRatio_working_3-way'!U148/(3*'OddsRatio_working_3-way'!X148^(1/3))*COS(('OddsRatio_working_3-way'!Y148+2*PI())/3)</f>
        <v>-0.32878103256041258</v>
      </c>
      <c r="AH148" s="11">
        <f>-'OddsRatio_working_3-way'!U148/(3*'OddsRatio_working_3-way'!X148^(1/3))*COS(('OddsRatio_working_3-way'!Y148+4*PI())/3)</f>
        <v>-0.19327541969218881</v>
      </c>
      <c r="AI148" s="11">
        <f>'OddsRatio_working_3-way'!U148/(3*'OddsRatio_working_3-way'!X148^(1/3))*SIN(('OddsRatio_working_3-way'!Y148)/3)</f>
        <v>-7.8234202066174277E-2</v>
      </c>
      <c r="AJ148" s="11">
        <f>'OddsRatio_working_3-way'!U148/(3*'OddsRatio_working_3-way'!X148^(1/3))*SIN(('OddsRatio_working_3-way'!Y148+2*PI())/3)</f>
        <v>-0.41299704882724336</v>
      </c>
      <c r="AK148" s="11">
        <f>'OddsRatio_working_3-way'!U148/(3*'OddsRatio_working_3-way'!X148^(1/3))*SIN(('OddsRatio_working_3-way'!Y148+4*PI())/3)</f>
        <v>0.49123125089341763</v>
      </c>
      <c r="AL148" s="11">
        <f>'OddsRatio_working_3-way'!Z148+'OddsRatio_working_3-way'!AF148</f>
        <v>1.0441129045052029</v>
      </c>
      <c r="AM148" s="11">
        <f>'OddsRatio_working_3-way'!AA148+'OddsRatio_working_3-way'!AG148</f>
        <v>-0.65756206512082527</v>
      </c>
      <c r="AN148" s="11">
        <f>'OddsRatio_working_3-way'!AB148+'OddsRatio_working_3-way'!AH148</f>
        <v>-0.38655083938437762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1.0441129045052029</v>
      </c>
      <c r="AS148" s="11">
        <f>IF(('OddsRatio_working_3-way'!X148=0),IF(Q148&gt;0,-Q148^(1/3),(-Q148)^(1/3)),'OddsRatio_working_3-way'!AM148-'OddsRatio_working_3-way'!R148/3)</f>
        <v>-0.65756206512082527</v>
      </c>
      <c r="AT148" s="11">
        <f>IF(('OddsRatio_working_3-way'!X148=0),IF(Q148&gt;0,-Q148^(1/3),(-Q148)^(1/3)),'OddsRatio_working_3-way'!AN148-'OddsRatio_working_3-way'!R148/3)</f>
        <v>-0.38655083938437762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1.19</v>
      </c>
      <c r="B149" s="4">
        <f>IF('True_Odds_Calculator_3-way'!B150="","",'True_Odds_Calculator_3-way'!B150)</f>
        <v>7.54</v>
      </c>
      <c r="C149" s="4">
        <f>IF('True_Odds_Calculator_3-way'!C150="","",'True_Odds_Calculator_3-way'!C150)</f>
        <v>16.04</v>
      </c>
      <c r="D149" s="9">
        <f t="shared" si="39"/>
        <v>0.82420402825023098</v>
      </c>
      <c r="E149" s="9">
        <f t="shared" si="40"/>
        <v>0.11987922791709872</v>
      </c>
      <c r="F149" s="9">
        <f t="shared" si="41"/>
        <v>5.5916743832670535E-2</v>
      </c>
      <c r="G149" s="9">
        <f t="shared" si="42"/>
        <v>1.1225884912768553</v>
      </c>
      <c r="H149" s="9">
        <f t="shared" si="43"/>
        <v>1.2132918133426021</v>
      </c>
      <c r="I149" s="9">
        <f t="shared" si="44"/>
        <v>8.3417287329506316</v>
      </c>
      <c r="J149" s="9">
        <f t="shared" si="45"/>
        <v>17.883730908803901</v>
      </c>
      <c r="K149" s="11">
        <f t="shared" si="46"/>
        <v>0.84033613445378152</v>
      </c>
      <c r="L149" s="11">
        <f t="shared" si="47"/>
        <v>0.13262599469496023</v>
      </c>
      <c r="M149" s="11">
        <f t="shared" si="48"/>
        <v>6.2344139650872821E-2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-0.12985435348392049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0.15126406172118464</v>
      </c>
      <c r="Q149" s="11">
        <f>2*'OddsRatio_working_3-way'!K149*'OddsRatio_working_3-way'!L149*'OddsRatio_working_3-way'!M149</f>
        <v>1.3896560562350451E-2</v>
      </c>
      <c r="R149" s="11">
        <f t="shared" si="49"/>
        <v>0</v>
      </c>
      <c r="S149" s="11">
        <f t="shared" si="50"/>
        <v>-1.164874782114373</v>
      </c>
      <c r="T149" s="11">
        <f t="shared" si="51"/>
        <v>-0.10701651650109077</v>
      </c>
      <c r="U149" s="11">
        <f>'OddsRatio_working_3-way'!S149-'OddsRatio_working_3-way'!R149^2/3</f>
        <v>-1.164874782114373</v>
      </c>
      <c r="V149" s="11">
        <f>'OddsRatio_working_3-way'!S149*'OddsRatio_working_3-way'!R149/3-2*'OddsRatio_working_3-way'!R149^3/27-'OddsRatio_working_3-way'!T149</f>
        <v>0.10701651650109077</v>
      </c>
      <c r="W149" s="11">
        <f>'OddsRatio_working_3-way'!V149^2+4*'OddsRatio_working_3-way'!U149^3/27</f>
        <v>-0.22271892197574883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0.24195632704053072</v>
      </c>
      <c r="Y149" s="11">
        <f>IF('OddsRatio_working_3-way'!W149&gt;=0,IF('OddsRatio_working_3-way'!V149+SQRT('OddsRatio_working_3-way'!W149)&gt;0,0,PI()),ACOS('OddsRatio_working_3-way'!V149/(2*'OddsRatio_working_3-way'!X149)))</f>
        <v>1.3478044416199277</v>
      </c>
      <c r="Z149" s="11">
        <f>'OddsRatio_working_3-way'!X149^(1/3)*COS('OddsRatio_working_3-way'!Y149/3)</f>
        <v>0.56129424563842767</v>
      </c>
      <c r="AA149" s="11">
        <f>'OddsRatio_working_3-way'!X149^(1/3)*COS(('OddsRatio_working_3-way'!Y149+2*PI())/3)</f>
        <v>-0.51501920496315123</v>
      </c>
      <c r="AB149" s="11">
        <f>'OddsRatio_working_3-way'!X149^(1/3)*COS(('OddsRatio_working_3-way'!Y149+4*PI())/3)</f>
        <v>-4.6275040675276248E-2</v>
      </c>
      <c r="AC149" s="11">
        <f>'OddsRatio_working_3-way'!X149^(1/3)*SIN('OddsRatio_working_3-way'!Y149/3)</f>
        <v>0.27062956943267069</v>
      </c>
      <c r="AD149" s="11">
        <f>'OddsRatio_working_3-way'!X149^(1/3)*SIN(('OddsRatio_working_3-way'!Y149+2*PI())/3)</f>
        <v>0.35078029100456587</v>
      </c>
      <c r="AE149" s="11">
        <f>'OddsRatio_working_3-way'!X149^(1/3)*SIN(('OddsRatio_working_3-way'!Y149+4*PI())/3)</f>
        <v>-0.62140986043723667</v>
      </c>
      <c r="AF149" s="11">
        <f>-'OddsRatio_working_3-way'!U149/(3*'OddsRatio_working_3-way'!X149^(1/3))*COS(('OddsRatio_working_3-way'!Y149)/3)</f>
        <v>0.56129424563842767</v>
      </c>
      <c r="AG149" s="11">
        <f>-'OddsRatio_working_3-way'!U149/(3*'OddsRatio_working_3-way'!X149^(1/3))*COS(('OddsRatio_working_3-way'!Y149+2*PI())/3)</f>
        <v>-0.51501920496315123</v>
      </c>
      <c r="AH149" s="11">
        <f>-'OddsRatio_working_3-way'!U149/(3*'OddsRatio_working_3-way'!X149^(1/3))*COS(('OddsRatio_working_3-way'!Y149+4*PI())/3)</f>
        <v>-4.6275040675276248E-2</v>
      </c>
      <c r="AI149" s="11">
        <f>'OddsRatio_working_3-way'!U149/(3*'OddsRatio_working_3-way'!X149^(1/3))*SIN(('OddsRatio_working_3-way'!Y149)/3)</f>
        <v>-0.27062956943267069</v>
      </c>
      <c r="AJ149" s="11">
        <f>'OddsRatio_working_3-way'!U149/(3*'OddsRatio_working_3-way'!X149^(1/3))*SIN(('OddsRatio_working_3-way'!Y149+2*PI())/3)</f>
        <v>-0.35078029100456587</v>
      </c>
      <c r="AK149" s="11">
        <f>'OddsRatio_working_3-way'!U149/(3*'OddsRatio_working_3-way'!X149^(1/3))*SIN(('OddsRatio_working_3-way'!Y149+4*PI())/3)</f>
        <v>0.62140986043723667</v>
      </c>
      <c r="AL149" s="11">
        <f>'OddsRatio_working_3-way'!Z149+'OddsRatio_working_3-way'!AF149</f>
        <v>1.1225884912768553</v>
      </c>
      <c r="AM149" s="11">
        <f>'OddsRatio_working_3-way'!AA149+'OddsRatio_working_3-way'!AG149</f>
        <v>-1.0300384099263025</v>
      </c>
      <c r="AN149" s="11">
        <f>'OddsRatio_working_3-way'!AB149+'OddsRatio_working_3-way'!AH149</f>
        <v>-9.2550081350552496E-2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1.1225884912768553</v>
      </c>
      <c r="AS149" s="11">
        <f>IF(('OddsRatio_working_3-way'!X149=0),IF(Q149&gt;0,-Q149^(1/3),(-Q149)^(1/3)),'OddsRatio_working_3-way'!AM149-'OddsRatio_working_3-way'!R149/3)</f>
        <v>-1.0300384099263025</v>
      </c>
      <c r="AT149" s="11">
        <f>IF(('OddsRatio_working_3-way'!X149=0),IF(Q149&gt;0,-Q149^(1/3),(-Q149)^(1/3)),'OddsRatio_working_3-way'!AN149-'OddsRatio_working_3-way'!R149/3)</f>
        <v>-9.2550081350552496E-2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2.16</v>
      </c>
      <c r="B150" s="4">
        <f>IF('True_Odds_Calculator_3-way'!B151="","",'True_Odds_Calculator_3-way'!B151)</f>
        <v>3.04</v>
      </c>
      <c r="C150" s="4">
        <f>IF('True_Odds_Calculator_3-way'!C151="","",'True_Odds_Calculator_3-way'!C151)</f>
        <v>4.34</v>
      </c>
      <c r="D150" s="9">
        <f t="shared" si="39"/>
        <v>0.45434736205240145</v>
      </c>
      <c r="E150" s="9">
        <f t="shared" si="40"/>
        <v>0.32133349065779993</v>
      </c>
      <c r="F150" s="9">
        <f t="shared" si="41"/>
        <v>0.22431914728979863</v>
      </c>
      <c r="G150" s="9">
        <f t="shared" si="42"/>
        <v>1.0353096428300343</v>
      </c>
      <c r="H150" s="9">
        <f t="shared" si="43"/>
        <v>2.2009591856828399</v>
      </c>
      <c r="I150" s="9">
        <f t="shared" si="44"/>
        <v>3.1120316713732694</v>
      </c>
      <c r="J150" s="9">
        <f t="shared" si="45"/>
        <v>4.4579342070523156</v>
      </c>
      <c r="K150" s="11">
        <f t="shared" si="46"/>
        <v>0.46296296296296291</v>
      </c>
      <c r="L150" s="11">
        <f t="shared" si="47"/>
        <v>0.32894736842105265</v>
      </c>
      <c r="M150" s="11">
        <f t="shared" si="48"/>
        <v>0.2304147465437788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-0.27734322365052422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0.22948837146630019</v>
      </c>
      <c r="Q150" s="11">
        <f>2*'OddsRatio_working_3-way'!K150*'OddsRatio_working_3-way'!L150*'OddsRatio_working_3-way'!M150</f>
        <v>7.0179930112018396E-2</v>
      </c>
      <c r="R150" s="11">
        <f t="shared" si="49"/>
        <v>0</v>
      </c>
      <c r="S150" s="11">
        <f t="shared" si="50"/>
        <v>-0.8274525998712513</v>
      </c>
      <c r="T150" s="11">
        <f t="shared" si="51"/>
        <v>-0.25304360852331842</v>
      </c>
      <c r="U150" s="11">
        <f>'OddsRatio_working_3-way'!S150-'OddsRatio_working_3-way'!R150^2/3</f>
        <v>-0.8274525998712513</v>
      </c>
      <c r="V150" s="11">
        <f>'OddsRatio_working_3-way'!S150*'OddsRatio_working_3-way'!R150/3-2*'OddsRatio_working_3-way'!R150^3/27-'OddsRatio_working_3-way'!T150</f>
        <v>0.25304360852331842</v>
      </c>
      <c r="W150" s="11">
        <f>'OddsRatio_working_3-way'!V150^2+4*'OddsRatio_working_3-way'!U150^3/27</f>
        <v>-1.9900551422426624E-2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0.14485477144102732</v>
      </c>
      <c r="Y150" s="11">
        <f>IF('OddsRatio_working_3-way'!W150&gt;=0,IF('OddsRatio_working_3-way'!V150+SQRT('OddsRatio_working_3-way'!W150)&gt;0,0,PI()),ACOS('OddsRatio_working_3-way'!V150/(2*'OddsRatio_working_3-way'!X150)))</f>
        <v>0.50857559720575862</v>
      </c>
      <c r="Z150" s="11">
        <f>'OddsRatio_working_3-way'!X150^(1/3)*COS('OddsRatio_working_3-way'!Y150/3)</f>
        <v>0.51765482141501717</v>
      </c>
      <c r="AA150" s="11">
        <f>'OddsRatio_working_3-way'!X150^(1/3)*COS(('OddsRatio_working_3-way'!Y150+2*PI())/3)</f>
        <v>-0.33556243769748789</v>
      </c>
      <c r="AB150" s="11">
        <f>'OddsRatio_working_3-way'!X150^(1/3)*COS(('OddsRatio_working_3-way'!Y150+4*PI())/3)</f>
        <v>-0.18209238371752937</v>
      </c>
      <c r="AC150" s="11">
        <f>'OddsRatio_working_3-way'!X150^(1/3)*SIN('OddsRatio_working_3-way'!Y150/3)</f>
        <v>8.8605976977875422E-2</v>
      </c>
      <c r="AD150" s="11">
        <f>'OddsRatio_working_3-way'!X150^(1/3)*SIN(('OddsRatio_working_3-way'!Y150+2*PI())/3)</f>
        <v>0.40399923724796394</v>
      </c>
      <c r="AE150" s="11">
        <f>'OddsRatio_working_3-way'!X150^(1/3)*SIN(('OddsRatio_working_3-way'!Y150+4*PI())/3)</f>
        <v>-0.49260521422583947</v>
      </c>
      <c r="AF150" s="11">
        <f>-'OddsRatio_working_3-way'!U150/(3*'OddsRatio_working_3-way'!X150^(1/3))*COS(('OddsRatio_working_3-way'!Y150)/3)</f>
        <v>0.51765482141501706</v>
      </c>
      <c r="AG150" s="11">
        <f>-'OddsRatio_working_3-way'!U150/(3*'OddsRatio_working_3-way'!X150^(1/3))*COS(('OddsRatio_working_3-way'!Y150+2*PI())/3)</f>
        <v>-0.33556243769748784</v>
      </c>
      <c r="AH150" s="11">
        <f>-'OddsRatio_working_3-way'!U150/(3*'OddsRatio_working_3-way'!X150^(1/3))*COS(('OddsRatio_working_3-way'!Y150+4*PI())/3)</f>
        <v>-0.18209238371752934</v>
      </c>
      <c r="AI150" s="11">
        <f>'OddsRatio_working_3-way'!U150/(3*'OddsRatio_working_3-way'!X150^(1/3))*SIN(('OddsRatio_working_3-way'!Y150)/3)</f>
        <v>-8.8605976977875395E-2</v>
      </c>
      <c r="AJ150" s="11">
        <f>'OddsRatio_working_3-way'!U150/(3*'OddsRatio_working_3-way'!X150^(1/3))*SIN(('OddsRatio_working_3-way'!Y150+2*PI())/3)</f>
        <v>-0.40399923724796388</v>
      </c>
      <c r="AK150" s="11">
        <f>'OddsRatio_working_3-way'!U150/(3*'OddsRatio_working_3-way'!X150^(1/3))*SIN(('OddsRatio_working_3-way'!Y150+4*PI())/3)</f>
        <v>0.49260521422583936</v>
      </c>
      <c r="AL150" s="11">
        <f>'OddsRatio_working_3-way'!Z150+'OddsRatio_working_3-way'!AF150</f>
        <v>1.0353096428300343</v>
      </c>
      <c r="AM150" s="11">
        <f>'OddsRatio_working_3-way'!AA150+'OddsRatio_working_3-way'!AG150</f>
        <v>-0.67112487539497567</v>
      </c>
      <c r="AN150" s="11">
        <f>'OddsRatio_working_3-way'!AB150+'OddsRatio_working_3-way'!AH150</f>
        <v>-0.36418476743505868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1.0353096428300343</v>
      </c>
      <c r="AS150" s="11">
        <f>IF(('OddsRatio_working_3-way'!X150=0),IF(Q150&gt;0,-Q150^(1/3),(-Q150)^(1/3)),'OddsRatio_working_3-way'!AM150-'OddsRatio_working_3-way'!R150/3)</f>
        <v>-0.67112487539497567</v>
      </c>
      <c r="AT150" s="11">
        <f>IF(('OddsRatio_working_3-way'!X150=0),IF(Q150&gt;0,-Q150^(1/3),(-Q150)^(1/3)),'OddsRatio_working_3-way'!AN150-'OddsRatio_working_3-way'!R150/3)</f>
        <v>-0.36418476743505868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2.42</v>
      </c>
      <c r="B151" s="4">
        <f>IF('True_Odds_Calculator_3-way'!B152="","",'True_Odds_Calculator_3-way'!B152)</f>
        <v>3.32</v>
      </c>
      <c r="C151" s="4">
        <f>IF('True_Odds_Calculator_3-way'!C152="","",'True_Odds_Calculator_3-way'!C152)</f>
        <v>3.24</v>
      </c>
      <c r="D151" s="9">
        <f t="shared" si="39"/>
        <v>0.40480824915714153</v>
      </c>
      <c r="E151" s="9">
        <f t="shared" si="40"/>
        <v>0.29392840137371912</v>
      </c>
      <c r="F151" s="9">
        <f t="shared" si="41"/>
        <v>0.30126334946913924</v>
      </c>
      <c r="G151" s="9">
        <f t="shared" si="42"/>
        <v>1.0354263313175809</v>
      </c>
      <c r="H151" s="9">
        <f t="shared" si="43"/>
        <v>2.4703053904709646</v>
      </c>
      <c r="I151" s="9">
        <f t="shared" si="44"/>
        <v>3.402189088656788</v>
      </c>
      <c r="J151" s="9">
        <f t="shared" si="45"/>
        <v>3.3193549821513813</v>
      </c>
      <c r="K151" s="11">
        <f t="shared" si="46"/>
        <v>0.41322314049586778</v>
      </c>
      <c r="L151" s="11">
        <f t="shared" si="47"/>
        <v>0.30120481927710846</v>
      </c>
      <c r="M151" s="11">
        <f t="shared" si="48"/>
        <v>0.30864197530864196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-0.28348226084626227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0.22972207163517863</v>
      </c>
      <c r="Q151" s="11">
        <f>2*'OddsRatio_working_3-way'!K151*'OddsRatio_working_3-way'!L151*'OddsRatio_working_3-way'!M151</f>
        <v>7.6830124292701876E-2</v>
      </c>
      <c r="R151" s="11">
        <f t="shared" si="49"/>
        <v>0</v>
      </c>
      <c r="S151" s="11">
        <f t="shared" si="50"/>
        <v>-0.81035783667522399</v>
      </c>
      <c r="T151" s="11">
        <f t="shared" si="51"/>
        <v>-0.27102268785124545</v>
      </c>
      <c r="U151" s="11">
        <f>'OddsRatio_working_3-way'!S151-'OddsRatio_working_3-way'!R151^2/3</f>
        <v>-0.81035783667522399</v>
      </c>
      <c r="V151" s="11">
        <f>'OddsRatio_working_3-way'!S151*'OddsRatio_working_3-way'!R151/3-2*'OddsRatio_working_3-way'!R151^3/27-'OddsRatio_working_3-way'!T151</f>
        <v>0.27102268785124545</v>
      </c>
      <c r="W151" s="11">
        <f>'OddsRatio_working_3-way'!V151^2+4*'OddsRatio_working_3-way'!U151^3/27</f>
        <v>-5.3830939481208234E-3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0.14038909437544861</v>
      </c>
      <c r="Y151" s="11">
        <f>IF('OddsRatio_working_3-way'!W151&gt;=0,IF('OddsRatio_working_3-way'!V151+SQRT('OddsRatio_working_3-way'!W151)&gt;0,0,PI()),ACOS('OddsRatio_working_3-way'!V151/(2*'OddsRatio_working_3-way'!X151)))</f>
        <v>0.2643769776843472</v>
      </c>
      <c r="Z151" s="11">
        <f>'OddsRatio_working_3-way'!X151^(1/3)*COS('OddsRatio_working_3-way'!Y151/3)</f>
        <v>0.51771316565879044</v>
      </c>
      <c r="AA151" s="11">
        <f>'OddsRatio_working_3-way'!X151^(1/3)*COS(('OddsRatio_working_3-way'!Y151+2*PI())/3)</f>
        <v>-0.29847056705809144</v>
      </c>
      <c r="AB151" s="11">
        <f>'OddsRatio_working_3-way'!X151^(1/3)*COS(('OddsRatio_working_3-way'!Y151+4*PI())/3)</f>
        <v>-0.21924259860069933</v>
      </c>
      <c r="AC151" s="11">
        <f>'OddsRatio_working_3-way'!X151^(1/3)*SIN('OddsRatio_working_3-way'!Y151/3)</f>
        <v>4.5742288916222736E-2</v>
      </c>
      <c r="AD151" s="11">
        <f>'OddsRatio_working_3-way'!X151^(1/3)*SIN(('OddsRatio_working_3-way'!Y151+2*PI())/3)</f>
        <v>0.42548160887606262</v>
      </c>
      <c r="AE151" s="11">
        <f>'OddsRatio_working_3-way'!X151^(1/3)*SIN(('OddsRatio_working_3-way'!Y151+4*PI())/3)</f>
        <v>-0.47122389779228513</v>
      </c>
      <c r="AF151" s="11">
        <f>-'OddsRatio_working_3-way'!U151/(3*'OddsRatio_working_3-way'!X151^(1/3))*COS(('OddsRatio_working_3-way'!Y151)/3)</f>
        <v>0.51771316565879044</v>
      </c>
      <c r="AG151" s="11">
        <f>-'OddsRatio_working_3-way'!U151/(3*'OddsRatio_working_3-way'!X151^(1/3))*COS(('OddsRatio_working_3-way'!Y151+2*PI())/3)</f>
        <v>-0.29847056705809144</v>
      </c>
      <c r="AH151" s="11">
        <f>-'OddsRatio_working_3-way'!U151/(3*'OddsRatio_working_3-way'!X151^(1/3))*COS(('OddsRatio_working_3-way'!Y151+4*PI())/3)</f>
        <v>-0.21924259860069933</v>
      </c>
      <c r="AI151" s="11">
        <f>'OddsRatio_working_3-way'!U151/(3*'OddsRatio_working_3-way'!X151^(1/3))*SIN(('OddsRatio_working_3-way'!Y151)/3)</f>
        <v>-4.5742288916222736E-2</v>
      </c>
      <c r="AJ151" s="11">
        <f>'OddsRatio_working_3-way'!U151/(3*'OddsRatio_working_3-way'!X151^(1/3))*SIN(('OddsRatio_working_3-way'!Y151+2*PI())/3)</f>
        <v>-0.42548160887606262</v>
      </c>
      <c r="AK151" s="11">
        <f>'OddsRatio_working_3-way'!U151/(3*'OddsRatio_working_3-way'!X151^(1/3))*SIN(('OddsRatio_working_3-way'!Y151+4*PI())/3)</f>
        <v>0.47122389779228513</v>
      </c>
      <c r="AL151" s="11">
        <f>'OddsRatio_working_3-way'!Z151+'OddsRatio_working_3-way'!AF151</f>
        <v>1.0354263313175809</v>
      </c>
      <c r="AM151" s="11">
        <f>'OddsRatio_working_3-way'!AA151+'OddsRatio_working_3-way'!AG151</f>
        <v>-0.59694113411618288</v>
      </c>
      <c r="AN151" s="11">
        <f>'OddsRatio_working_3-way'!AB151+'OddsRatio_working_3-way'!AH151</f>
        <v>-0.43848519720139867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1.0354263313175809</v>
      </c>
      <c r="AS151" s="11">
        <f>IF(('OddsRatio_working_3-way'!X151=0),IF(Q151&gt;0,-Q151^(1/3),(-Q151)^(1/3)),'OddsRatio_working_3-way'!AM151-'OddsRatio_working_3-way'!R151/3)</f>
        <v>-0.59694113411618288</v>
      </c>
      <c r="AT151" s="11">
        <f>IF(('OddsRatio_working_3-way'!X151=0),IF(Q151&gt;0,-Q151^(1/3),(-Q151)^(1/3)),'OddsRatio_working_3-way'!AN151-'OddsRatio_working_3-way'!R151/3)</f>
        <v>-0.43848519720139867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2.39</v>
      </c>
      <c r="B152" s="4">
        <f>IF('True_Odds_Calculator_3-way'!B153="","",'True_Odds_Calculator_3-way'!B153)</f>
        <v>3.34</v>
      </c>
      <c r="C152" s="4">
        <f>IF('True_Odds_Calculator_3-way'!C153="","",'True_Odds_Calculator_3-way'!C153)</f>
        <v>3.29</v>
      </c>
      <c r="D152" s="9">
        <f t="shared" si="39"/>
        <v>0.41042316519059241</v>
      </c>
      <c r="E152" s="9">
        <f t="shared" si="40"/>
        <v>0.29254334994577702</v>
      </c>
      <c r="F152" s="9">
        <f t="shared" si="41"/>
        <v>0.29703348486363074</v>
      </c>
      <c r="G152" s="9">
        <f t="shared" si="42"/>
        <v>1.0334601753504611</v>
      </c>
      <c r="H152" s="9">
        <f t="shared" si="43"/>
        <v>2.436509643737141</v>
      </c>
      <c r="I152" s="9">
        <f t="shared" si="44"/>
        <v>3.4182968103200784</v>
      </c>
      <c r="J152" s="9">
        <f t="shared" si="45"/>
        <v>3.3666238015525556</v>
      </c>
      <c r="K152" s="11">
        <f t="shared" si="46"/>
        <v>0.41841004184100417</v>
      </c>
      <c r="L152" s="11">
        <f t="shared" si="47"/>
        <v>0.29940119760479045</v>
      </c>
      <c r="M152" s="11">
        <f t="shared" si="48"/>
        <v>0.303951367781155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-0.28361283055082498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0.22922196202271855</v>
      </c>
      <c r="Q152" s="11">
        <f>2*'OddsRatio_working_3-way'!K152*'OddsRatio_working_3-way'!L152*'OddsRatio_working_3-way'!M152</f>
        <v>7.6153475755056002E-2</v>
      </c>
      <c r="R152" s="11">
        <f t="shared" si="49"/>
        <v>0</v>
      </c>
      <c r="S152" s="11">
        <f t="shared" si="50"/>
        <v>-0.80822141077866616</v>
      </c>
      <c r="T152" s="11">
        <f t="shared" si="51"/>
        <v>-0.26851209660420805</v>
      </c>
      <c r="U152" s="11">
        <f>'OddsRatio_working_3-way'!S152-'OddsRatio_working_3-way'!R152^2/3</f>
        <v>-0.80822141077866616</v>
      </c>
      <c r="V152" s="11">
        <f>'OddsRatio_working_3-way'!S152*'OddsRatio_working_3-way'!R152/3-2*'OddsRatio_working_3-way'!R152^3/27-'OddsRatio_working_3-way'!T152</f>
        <v>0.26851209660420805</v>
      </c>
      <c r="W152" s="11">
        <f>'OddsRatio_working_3-way'!V152^2+4*'OddsRatio_working_3-way'!U152^3/27</f>
        <v>-6.1157553434002948E-3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0.13983427813503727</v>
      </c>
      <c r="Y152" s="11">
        <f>IF('OddsRatio_working_3-way'!W152&gt;=0,IF('OddsRatio_working_3-way'!V152+SQRT('OddsRatio_working_3-way'!W152)&gt;0,0,PI()),ACOS('OddsRatio_working_3-way'!V152/(2*'OddsRatio_working_3-way'!X152)))</f>
        <v>0.28340713726262412</v>
      </c>
      <c r="Z152" s="11">
        <f>'OddsRatio_working_3-way'!X152^(1/3)*COS('OddsRatio_working_3-way'!Y152/3)</f>
        <v>0.51673008767523054</v>
      </c>
      <c r="AA152" s="11">
        <f>'OddsRatio_working_3-way'!X152^(1/3)*COS(('OddsRatio_working_3-way'!Y152+2*PI())/3)</f>
        <v>-0.30076628277031553</v>
      </c>
      <c r="AB152" s="11">
        <f>'OddsRatio_working_3-way'!X152^(1/3)*COS(('OddsRatio_working_3-way'!Y152+4*PI())/3)</f>
        <v>-0.21596380490491496</v>
      </c>
      <c r="AC152" s="11">
        <f>'OddsRatio_working_3-way'!X152^(1/3)*SIN('OddsRatio_working_3-way'!Y152/3)</f>
        <v>4.8960733423536296E-2</v>
      </c>
      <c r="AD152" s="11">
        <f>'OddsRatio_working_3-way'!X152^(1/3)*SIN(('OddsRatio_working_3-way'!Y152+2*PI())/3)</f>
        <v>0.42302101611474185</v>
      </c>
      <c r="AE152" s="11">
        <f>'OddsRatio_working_3-way'!X152^(1/3)*SIN(('OddsRatio_working_3-way'!Y152+4*PI())/3)</f>
        <v>-0.47198174953827804</v>
      </c>
      <c r="AF152" s="11">
        <f>-'OddsRatio_working_3-way'!U152/(3*'OddsRatio_working_3-way'!X152^(1/3))*COS(('OddsRatio_working_3-way'!Y152)/3)</f>
        <v>0.51673008767523054</v>
      </c>
      <c r="AG152" s="11">
        <f>-'OddsRatio_working_3-way'!U152/(3*'OddsRatio_working_3-way'!X152^(1/3))*COS(('OddsRatio_working_3-way'!Y152+2*PI())/3)</f>
        <v>-0.30076628277031553</v>
      </c>
      <c r="AH152" s="11">
        <f>-'OddsRatio_working_3-way'!U152/(3*'OddsRatio_working_3-way'!X152^(1/3))*COS(('OddsRatio_working_3-way'!Y152+4*PI())/3)</f>
        <v>-0.21596380490491496</v>
      </c>
      <c r="AI152" s="11">
        <f>'OddsRatio_working_3-way'!U152/(3*'OddsRatio_working_3-way'!X152^(1/3))*SIN(('OddsRatio_working_3-way'!Y152)/3)</f>
        <v>-4.8960733423536296E-2</v>
      </c>
      <c r="AJ152" s="11">
        <f>'OddsRatio_working_3-way'!U152/(3*'OddsRatio_working_3-way'!X152^(1/3))*SIN(('OddsRatio_working_3-way'!Y152+2*PI())/3)</f>
        <v>-0.42302101611474185</v>
      </c>
      <c r="AK152" s="11">
        <f>'OddsRatio_working_3-way'!U152/(3*'OddsRatio_working_3-way'!X152^(1/3))*SIN(('OddsRatio_working_3-way'!Y152+4*PI())/3)</f>
        <v>0.47198174953827804</v>
      </c>
      <c r="AL152" s="11">
        <f>'OddsRatio_working_3-way'!Z152+'OddsRatio_working_3-way'!AF152</f>
        <v>1.0334601753504611</v>
      </c>
      <c r="AM152" s="11">
        <f>'OddsRatio_working_3-way'!AA152+'OddsRatio_working_3-way'!AG152</f>
        <v>-0.60153256554063106</v>
      </c>
      <c r="AN152" s="11">
        <f>'OddsRatio_working_3-way'!AB152+'OddsRatio_working_3-way'!AH152</f>
        <v>-0.43192760980982992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1.0334601753504611</v>
      </c>
      <c r="AS152" s="11">
        <f>IF(('OddsRatio_working_3-way'!X152=0),IF(Q152&gt;0,-Q152^(1/3),(-Q152)^(1/3)),'OddsRatio_working_3-way'!AM152-'OddsRatio_working_3-way'!R152/3)</f>
        <v>-0.60153256554063106</v>
      </c>
      <c r="AT152" s="11">
        <f>IF(('OddsRatio_working_3-way'!X152=0),IF(Q152&gt;0,-Q152^(1/3),(-Q152)^(1/3)),'OddsRatio_working_3-way'!AN152-'OddsRatio_working_3-way'!R152/3)</f>
        <v>-0.43192760980982992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2.14</v>
      </c>
      <c r="B153" s="4">
        <f>IF('True_Odds_Calculator_3-way'!B154="","",'True_Odds_Calculator_3-way'!B154)</f>
        <v>3.58</v>
      </c>
      <c r="C153" s="4">
        <f>IF('True_Odds_Calculator_3-way'!C154="","",'True_Odds_Calculator_3-way'!C154)</f>
        <v>3.62</v>
      </c>
      <c r="D153" s="9">
        <f t="shared" si="39"/>
        <v>0.45850031739835562</v>
      </c>
      <c r="E153" s="9">
        <f t="shared" si="40"/>
        <v>0.27226866185122417</v>
      </c>
      <c r="F153" s="9">
        <f t="shared" si="41"/>
        <v>0.26923102075042021</v>
      </c>
      <c r="G153" s="9">
        <f t="shared" si="42"/>
        <v>1.0359855894444214</v>
      </c>
      <c r="H153" s="9">
        <f t="shared" si="43"/>
        <v>2.1810235719666404</v>
      </c>
      <c r="I153" s="9">
        <f t="shared" si="44"/>
        <v>3.6728428207666082</v>
      </c>
      <c r="J153" s="9">
        <f t="shared" si="45"/>
        <v>3.7142822443443833</v>
      </c>
      <c r="K153" s="11">
        <f t="shared" si="46"/>
        <v>0.46728971962616822</v>
      </c>
      <c r="L153" s="11">
        <f t="shared" si="47"/>
        <v>0.27932960893854747</v>
      </c>
      <c r="M153" s="11">
        <f t="shared" si="48"/>
        <v>0.27624309392265195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-0.27785644705198875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0.22860403271936686</v>
      </c>
      <c r="Q153" s="11">
        <f>2*'OddsRatio_working_3-way'!K153*'OddsRatio_working_3-way'!L153*'OddsRatio_working_3-way'!M153</f>
        <v>7.211483681998955E-2</v>
      </c>
      <c r="R153" s="11">
        <f t="shared" si="49"/>
        <v>0</v>
      </c>
      <c r="S153" s="11">
        <f t="shared" si="50"/>
        <v>-0.82274150967097603</v>
      </c>
      <c r="T153" s="11">
        <f t="shared" si="51"/>
        <v>-0.25953990841355712</v>
      </c>
      <c r="U153" s="11">
        <f>'OddsRatio_working_3-way'!S153-'OddsRatio_working_3-way'!R153^2/3</f>
        <v>-0.82274150967097603</v>
      </c>
      <c r="V153" s="11">
        <f>'OddsRatio_working_3-way'!S153*'OddsRatio_working_3-way'!R153/3-2*'OddsRatio_working_3-way'!R153^3/27-'OddsRatio_working_3-way'!T153</f>
        <v>0.25953990841355712</v>
      </c>
      <c r="W153" s="11">
        <f>'OddsRatio_working_3-way'!V153^2+4*'OddsRatio_working_3-way'!U153^3/27</f>
        <v>-1.5145211194951519E-2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0.14361944093181564</v>
      </c>
      <c r="Y153" s="11">
        <f>IF('OddsRatio_working_3-way'!W153&gt;=0,IF('OddsRatio_working_3-way'!V153+SQRT('OddsRatio_working_3-way'!W153)&gt;0,0,PI()),ACOS('OddsRatio_working_3-way'!V153/(2*'OddsRatio_working_3-way'!X153)))</f>
        <v>0.44277041970470066</v>
      </c>
      <c r="Z153" s="11">
        <f>'OddsRatio_working_3-way'!X153^(1/3)*COS('OddsRatio_working_3-way'!Y153/3)</f>
        <v>0.51799279472221071</v>
      </c>
      <c r="AA153" s="11">
        <f>'OddsRatio_working_3-way'!X153^(1/3)*COS(('OddsRatio_working_3-way'!Y153+2*PI())/3)</f>
        <v>-0.3256895445326794</v>
      </c>
      <c r="AB153" s="11">
        <f>'OddsRatio_working_3-way'!X153^(1/3)*COS(('OddsRatio_working_3-way'!Y153+4*PI())/3)</f>
        <v>-0.19230325018953148</v>
      </c>
      <c r="AC153" s="11">
        <f>'OddsRatio_working_3-way'!X153^(1/3)*SIN('OddsRatio_working_3-way'!Y153/3)</f>
        <v>7.7010612945223281E-2</v>
      </c>
      <c r="AD153" s="11">
        <f>'OddsRatio_working_3-way'!X153^(1/3)*SIN(('OddsRatio_working_3-way'!Y153+2*PI())/3)</f>
        <v>0.41008961273412087</v>
      </c>
      <c r="AE153" s="11">
        <f>'OddsRatio_working_3-way'!X153^(1/3)*SIN(('OddsRatio_working_3-way'!Y153+4*PI())/3)</f>
        <v>-0.48710022567934397</v>
      </c>
      <c r="AF153" s="11">
        <f>-'OddsRatio_working_3-way'!U153/(3*'OddsRatio_working_3-way'!X153^(1/3))*COS(('OddsRatio_working_3-way'!Y153)/3)</f>
        <v>0.51799279472221071</v>
      </c>
      <c r="AG153" s="11">
        <f>-'OddsRatio_working_3-way'!U153/(3*'OddsRatio_working_3-way'!X153^(1/3))*COS(('OddsRatio_working_3-way'!Y153+2*PI())/3)</f>
        <v>-0.3256895445326794</v>
      </c>
      <c r="AH153" s="11">
        <f>-'OddsRatio_working_3-way'!U153/(3*'OddsRatio_working_3-way'!X153^(1/3))*COS(('OddsRatio_working_3-way'!Y153+4*PI())/3)</f>
        <v>-0.19230325018953148</v>
      </c>
      <c r="AI153" s="11">
        <f>'OddsRatio_working_3-way'!U153/(3*'OddsRatio_working_3-way'!X153^(1/3))*SIN(('OddsRatio_working_3-way'!Y153)/3)</f>
        <v>-7.7010612945223281E-2</v>
      </c>
      <c r="AJ153" s="11">
        <f>'OddsRatio_working_3-way'!U153/(3*'OddsRatio_working_3-way'!X153^(1/3))*SIN(('OddsRatio_working_3-way'!Y153+2*PI())/3)</f>
        <v>-0.41008961273412087</v>
      </c>
      <c r="AK153" s="11">
        <f>'OddsRatio_working_3-way'!U153/(3*'OddsRatio_working_3-way'!X153^(1/3))*SIN(('OddsRatio_working_3-way'!Y153+4*PI())/3)</f>
        <v>0.48710022567934397</v>
      </c>
      <c r="AL153" s="11">
        <f>'OddsRatio_working_3-way'!Z153+'OddsRatio_working_3-way'!AF153</f>
        <v>1.0359855894444214</v>
      </c>
      <c r="AM153" s="11">
        <f>'OddsRatio_working_3-way'!AA153+'OddsRatio_working_3-way'!AG153</f>
        <v>-0.6513790890653588</v>
      </c>
      <c r="AN153" s="11">
        <f>'OddsRatio_working_3-way'!AB153+'OddsRatio_working_3-way'!AH153</f>
        <v>-0.38460650037906297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1.0359855894444214</v>
      </c>
      <c r="AS153" s="11">
        <f>IF(('OddsRatio_working_3-way'!X153=0),IF(Q153&gt;0,-Q153^(1/3),(-Q153)^(1/3)),'OddsRatio_working_3-way'!AM153-'OddsRatio_working_3-way'!R153/3)</f>
        <v>-0.6513790890653588</v>
      </c>
      <c r="AT153" s="11">
        <f>IF(('OddsRatio_working_3-way'!X153=0),IF(Q153&gt;0,-Q153^(1/3),(-Q153)^(1/3)),'OddsRatio_working_3-way'!AN153-'OddsRatio_working_3-way'!R153/3)</f>
        <v>-0.38460650037906297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2.0699999999999998</v>
      </c>
      <c r="B154" s="4">
        <f>IF('True_Odds_Calculator_3-way'!B155="","",'True_Odds_Calculator_3-way'!B155)</f>
        <v>3.34</v>
      </c>
      <c r="C154" s="4">
        <f>IF('True_Odds_Calculator_3-way'!C155="","",'True_Odds_Calculator_3-way'!C155)</f>
        <v>3.87</v>
      </c>
      <c r="D154" s="9">
        <f t="shared" si="39"/>
        <v>0.46728533546256956</v>
      </c>
      <c r="E154" s="9">
        <f t="shared" si="40"/>
        <v>0.28627636720868155</v>
      </c>
      <c r="F154" s="9">
        <f t="shared" si="41"/>
        <v>0.24643829732874889</v>
      </c>
      <c r="G154" s="9">
        <f t="shared" si="42"/>
        <v>1.0654393251439158</v>
      </c>
      <c r="H154" s="9">
        <f t="shared" si="43"/>
        <v>2.1400200779039897</v>
      </c>
      <c r="I154" s="9">
        <f t="shared" si="44"/>
        <v>3.4931280208367625</v>
      </c>
      <c r="J154" s="9">
        <f t="shared" si="45"/>
        <v>4.0578108631630379</v>
      </c>
      <c r="K154" s="11">
        <f t="shared" si="46"/>
        <v>0.48309178743961356</v>
      </c>
      <c r="L154" s="11">
        <f t="shared" si="47"/>
        <v>0.29940119760479045</v>
      </c>
      <c r="M154" s="11">
        <f t="shared" si="48"/>
        <v>0.25839793281653745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-0.26856768431455247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0.23471014754373215</v>
      </c>
      <c r="Q154" s="11">
        <f>2*'OddsRatio_working_3-way'!K154*'OddsRatio_working_3-way'!L154*'OddsRatio_working_3-way'!M154</f>
        <v>7.4748454631761843E-2</v>
      </c>
      <c r="R154" s="11">
        <f t="shared" si="49"/>
        <v>0</v>
      </c>
      <c r="S154" s="11">
        <f t="shared" si="50"/>
        <v>-0.87393294596394699</v>
      </c>
      <c r="T154" s="11">
        <f t="shared" si="51"/>
        <v>-0.27832259425603412</v>
      </c>
      <c r="U154" s="11">
        <f>'OddsRatio_working_3-way'!S154-'OddsRatio_working_3-way'!R154^2/3</f>
        <v>-0.87393294596394699</v>
      </c>
      <c r="V154" s="11">
        <f>'OddsRatio_working_3-way'!S154*'OddsRatio_working_3-way'!R154/3-2*'OddsRatio_working_3-way'!R154^3/27-'OddsRatio_working_3-way'!T154</f>
        <v>0.27832259425603412</v>
      </c>
      <c r="W154" s="11">
        <f>'OddsRatio_working_3-way'!V154^2+4*'OddsRatio_working_3-way'!U154^3/27</f>
        <v>-2.1421566546193593E-2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0.15722995342777613</v>
      </c>
      <c r="Y154" s="11">
        <f>IF('OddsRatio_working_3-way'!W154&gt;=0,IF('OddsRatio_working_3-way'!V154+SQRT('OddsRatio_working_3-way'!W154)&gt;0,0,PI()),ACOS('OddsRatio_working_3-way'!V154/(2*'OddsRatio_working_3-way'!X154)))</f>
        <v>0.48412759415836715</v>
      </c>
      <c r="Z154" s="11">
        <f>'OddsRatio_working_3-way'!X154^(1/3)*COS('OddsRatio_working_3-way'!Y154/3)</f>
        <v>0.53271966257195791</v>
      </c>
      <c r="AA154" s="11">
        <f>'OddsRatio_working_3-way'!X154^(1/3)*COS(('OddsRatio_working_3-way'!Y154+2*PI())/3)</f>
        <v>-0.34146347515830527</v>
      </c>
      <c r="AB154" s="11">
        <f>'OddsRatio_working_3-way'!X154^(1/3)*COS(('OddsRatio_working_3-way'!Y154+4*PI())/3)</f>
        <v>-0.1912561874136523</v>
      </c>
      <c r="AC154" s="11">
        <f>'OddsRatio_working_3-way'!X154^(1/3)*SIN('OddsRatio_working_3-way'!Y154/3)</f>
        <v>8.6722218013618943E-2</v>
      </c>
      <c r="AD154" s="11">
        <f>'OddsRatio_working_3-way'!X154^(1/3)*SIN(('OddsRatio_working_3-way'!Y154+2*PI())/3)</f>
        <v>0.41798765187598036</v>
      </c>
      <c r="AE154" s="11">
        <f>'OddsRatio_working_3-way'!X154^(1/3)*SIN(('OddsRatio_working_3-way'!Y154+4*PI())/3)</f>
        <v>-0.50470986988959921</v>
      </c>
      <c r="AF154" s="11">
        <f>-'OddsRatio_working_3-way'!U154/(3*'OddsRatio_working_3-way'!X154^(1/3))*COS(('OddsRatio_working_3-way'!Y154)/3)</f>
        <v>0.53271966257195791</v>
      </c>
      <c r="AG154" s="11">
        <f>-'OddsRatio_working_3-way'!U154/(3*'OddsRatio_working_3-way'!X154^(1/3))*COS(('OddsRatio_working_3-way'!Y154+2*PI())/3)</f>
        <v>-0.34146347515830527</v>
      </c>
      <c r="AH154" s="11">
        <f>-'OddsRatio_working_3-way'!U154/(3*'OddsRatio_working_3-way'!X154^(1/3))*COS(('OddsRatio_working_3-way'!Y154+4*PI())/3)</f>
        <v>-0.1912561874136523</v>
      </c>
      <c r="AI154" s="11">
        <f>'OddsRatio_working_3-way'!U154/(3*'OddsRatio_working_3-way'!X154^(1/3))*SIN(('OddsRatio_working_3-way'!Y154)/3)</f>
        <v>-8.6722218013618943E-2</v>
      </c>
      <c r="AJ154" s="11">
        <f>'OddsRatio_working_3-way'!U154/(3*'OddsRatio_working_3-way'!X154^(1/3))*SIN(('OddsRatio_working_3-way'!Y154+2*PI())/3)</f>
        <v>-0.41798765187598036</v>
      </c>
      <c r="AK154" s="11">
        <f>'OddsRatio_working_3-way'!U154/(3*'OddsRatio_working_3-way'!X154^(1/3))*SIN(('OddsRatio_working_3-way'!Y154+4*PI())/3)</f>
        <v>0.50470986988959921</v>
      </c>
      <c r="AL154" s="11">
        <f>'OddsRatio_working_3-way'!Z154+'OddsRatio_working_3-way'!AF154</f>
        <v>1.0654393251439158</v>
      </c>
      <c r="AM154" s="11">
        <f>'OddsRatio_working_3-way'!AA154+'OddsRatio_working_3-way'!AG154</f>
        <v>-0.68292695031661055</v>
      </c>
      <c r="AN154" s="11">
        <f>'OddsRatio_working_3-way'!AB154+'OddsRatio_working_3-way'!AH154</f>
        <v>-0.3825123748273046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1.0654393251439158</v>
      </c>
      <c r="AS154" s="11">
        <f>IF(('OddsRatio_working_3-way'!X154=0),IF(Q154&gt;0,-Q154^(1/3),(-Q154)^(1/3)),'OddsRatio_working_3-way'!AM154-'OddsRatio_working_3-way'!R154/3)</f>
        <v>-0.68292695031661055</v>
      </c>
      <c r="AT154" s="11">
        <f>IF(('OddsRatio_working_3-way'!X154=0),IF(Q154&gt;0,-Q154^(1/3),(-Q154)^(1/3)),'OddsRatio_working_3-way'!AN154-'OddsRatio_working_3-way'!R154/3)</f>
        <v>-0.3825123748273046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2.5299999999999998</v>
      </c>
      <c r="B155" s="4">
        <f>IF('True_Odds_Calculator_3-way'!B156="","",'True_Odds_Calculator_3-way'!B156)</f>
        <v>3.43</v>
      </c>
      <c r="C155" s="4">
        <f>IF('True_Odds_Calculator_3-way'!C156="","",'True_Odds_Calculator_3-way'!C156)</f>
        <v>2.84</v>
      </c>
      <c r="D155" s="9">
        <f t="shared" si="39"/>
        <v>0.38141301683012491</v>
      </c>
      <c r="E155" s="9">
        <f t="shared" si="40"/>
        <v>0.27965400190625755</v>
      </c>
      <c r="F155" s="9">
        <f t="shared" si="41"/>
        <v>0.33893298126361759</v>
      </c>
      <c r="G155" s="9">
        <f t="shared" si="42"/>
        <v>1.0600194537622696</v>
      </c>
      <c r="H155" s="9">
        <f t="shared" si="43"/>
        <v>2.6218297642562725</v>
      </c>
      <c r="I155" s="9">
        <f t="shared" si="44"/>
        <v>3.5758472726423154</v>
      </c>
      <c r="J155" s="9">
        <f t="shared" si="45"/>
        <v>2.9504357949225755</v>
      </c>
      <c r="K155" s="11">
        <f t="shared" si="46"/>
        <v>0.39525691699604748</v>
      </c>
      <c r="L155" s="11">
        <f t="shared" si="47"/>
        <v>0.29154518950437314</v>
      </c>
      <c r="M155" s="11">
        <f t="shared" si="48"/>
        <v>0.35211267605633806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-0.27757640462440691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0.23533960072445642</v>
      </c>
      <c r="Q155" s="11">
        <f>2*'OddsRatio_working_3-way'!K155*'OddsRatio_working_3-way'!L155*'OddsRatio_working_3-way'!M155</f>
        <v>8.1151586456709127E-2</v>
      </c>
      <c r="R155" s="11">
        <f t="shared" si="49"/>
        <v>0</v>
      </c>
      <c r="S155" s="11">
        <f t="shared" si="50"/>
        <v>-0.847837196547373</v>
      </c>
      <c r="T155" s="11">
        <f t="shared" si="51"/>
        <v>-0.29235765398185282</v>
      </c>
      <c r="U155" s="11">
        <f>'OddsRatio_working_3-way'!S155-'OddsRatio_working_3-way'!R155^2/3</f>
        <v>-0.847837196547373</v>
      </c>
      <c r="V155" s="11">
        <f>'OddsRatio_working_3-way'!S155*'OddsRatio_working_3-way'!R155/3-2*'OddsRatio_working_3-way'!R155^3/27-'OddsRatio_working_3-way'!T155</f>
        <v>0.29235765398185282</v>
      </c>
      <c r="W155" s="11">
        <f>'OddsRatio_working_3-way'!V155^2+4*'OddsRatio_working_3-way'!U155^3/27</f>
        <v>-4.8157490593116886E-3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0.15024042972938781</v>
      </c>
      <c r="Y155" s="11">
        <f>IF('OddsRatio_working_3-way'!W155&gt;=0,IF('OddsRatio_working_3-way'!V155+SQRT('OddsRatio_working_3-way'!W155)&gt;0,0,PI()),ACOS('OddsRatio_working_3-way'!V155/(2*'OddsRatio_working_3-way'!X155)))</f>
        <v>0.23305240567335073</v>
      </c>
      <c r="Z155" s="11">
        <f>'OddsRatio_working_3-way'!X155^(1/3)*COS('OddsRatio_working_3-way'!Y155/3)</f>
        <v>0.5300097268811349</v>
      </c>
      <c r="AA155" s="11">
        <f>'OddsRatio_working_3-way'!X155^(1/3)*COS(('OddsRatio_working_3-way'!Y155+2*PI())/3)</f>
        <v>-0.30073392997444032</v>
      </c>
      <c r="AB155" s="11">
        <f>'OddsRatio_working_3-way'!X155^(1/3)*COS(('OddsRatio_working_3-way'!Y155+4*PI())/3)</f>
        <v>-0.22927579690669445</v>
      </c>
      <c r="AC155" s="11">
        <f>'OddsRatio_working_3-way'!X155^(1/3)*SIN('OddsRatio_working_3-way'!Y155/3)</f>
        <v>4.1256372362451159E-2</v>
      </c>
      <c r="AD155" s="11">
        <f>'OddsRatio_working_3-way'!X155^(1/3)*SIN(('OddsRatio_working_3-way'!Y155+2*PI())/3)</f>
        <v>0.43837370155068928</v>
      </c>
      <c r="AE155" s="11">
        <f>'OddsRatio_working_3-way'!X155^(1/3)*SIN(('OddsRatio_working_3-way'!Y155+4*PI())/3)</f>
        <v>-0.4796300739131405</v>
      </c>
      <c r="AF155" s="11">
        <f>-'OddsRatio_working_3-way'!U155/(3*'OddsRatio_working_3-way'!X155^(1/3))*COS(('OddsRatio_working_3-way'!Y155)/3)</f>
        <v>0.53000972688113479</v>
      </c>
      <c r="AG155" s="11">
        <f>-'OddsRatio_working_3-way'!U155/(3*'OddsRatio_working_3-way'!X155^(1/3))*COS(('OddsRatio_working_3-way'!Y155+2*PI())/3)</f>
        <v>-0.30073392997444026</v>
      </c>
      <c r="AH155" s="11">
        <f>-'OddsRatio_working_3-way'!U155/(3*'OddsRatio_working_3-way'!X155^(1/3))*COS(('OddsRatio_working_3-way'!Y155+4*PI())/3)</f>
        <v>-0.22927579690669439</v>
      </c>
      <c r="AI155" s="11">
        <f>'OddsRatio_working_3-way'!U155/(3*'OddsRatio_working_3-way'!X155^(1/3))*SIN(('OddsRatio_working_3-way'!Y155)/3)</f>
        <v>-4.1256372362451152E-2</v>
      </c>
      <c r="AJ155" s="11">
        <f>'OddsRatio_working_3-way'!U155/(3*'OddsRatio_working_3-way'!X155^(1/3))*SIN(('OddsRatio_working_3-way'!Y155+2*PI())/3)</f>
        <v>-0.43837370155068922</v>
      </c>
      <c r="AK155" s="11">
        <f>'OddsRatio_working_3-way'!U155/(3*'OddsRatio_working_3-way'!X155^(1/3))*SIN(('OddsRatio_working_3-way'!Y155+4*PI())/3)</f>
        <v>0.47963007391314039</v>
      </c>
      <c r="AL155" s="11">
        <f>'OddsRatio_working_3-way'!Z155+'OddsRatio_working_3-way'!AF155</f>
        <v>1.0600194537622696</v>
      </c>
      <c r="AM155" s="11">
        <f>'OddsRatio_working_3-way'!AA155+'OddsRatio_working_3-way'!AG155</f>
        <v>-0.60146785994888052</v>
      </c>
      <c r="AN155" s="11">
        <f>'OddsRatio_working_3-way'!AB155+'OddsRatio_working_3-way'!AH155</f>
        <v>-0.45855159381338884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1.0600194537622696</v>
      </c>
      <c r="AS155" s="11">
        <f>IF(('OddsRatio_working_3-way'!X155=0),IF(Q155&gt;0,-Q155^(1/3),(-Q155)^(1/3)),'OddsRatio_working_3-way'!AM155-'OddsRatio_working_3-way'!R155/3)</f>
        <v>-0.60146785994888052</v>
      </c>
      <c r="AT155" s="11">
        <f>IF(('OddsRatio_working_3-way'!X155=0),IF(Q155&gt;0,-Q155^(1/3),(-Q155)^(1/3)),'OddsRatio_working_3-way'!AN155-'OddsRatio_working_3-way'!R155/3)</f>
        <v>-0.45855159381338884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1.98</v>
      </c>
      <c r="B156" s="4">
        <f>IF('True_Odds_Calculator_3-way'!B157="","",'True_Odds_Calculator_3-way'!B157)</f>
        <v>3.27</v>
      </c>
      <c r="C156" s="4">
        <f>IF('True_Odds_Calculator_3-way'!C157="","",'True_Odds_Calculator_3-way'!C157)</f>
        <v>4.3499999999999996</v>
      </c>
      <c r="D156" s="9">
        <f t="shared" si="39"/>
        <v>0.48897341788549553</v>
      </c>
      <c r="E156" s="9">
        <f t="shared" si="40"/>
        <v>0.29232970264038</v>
      </c>
      <c r="F156" s="9">
        <f t="shared" si="41"/>
        <v>0.21869687947412439</v>
      </c>
      <c r="G156" s="9">
        <f t="shared" si="42"/>
        <v>1.0664295378063264</v>
      </c>
      <c r="H156" s="9">
        <f t="shared" si="43"/>
        <v>2.0451009470501997</v>
      </c>
      <c r="I156" s="9">
        <f t="shared" si="44"/>
        <v>3.4207950508203622</v>
      </c>
      <c r="J156" s="9">
        <f t="shared" si="45"/>
        <v>4.5725389516511932</v>
      </c>
      <c r="K156" s="11">
        <f t="shared" si="46"/>
        <v>0.50505050505050508</v>
      </c>
      <c r="L156" s="11">
        <f t="shared" si="47"/>
        <v>0.3058103975535168</v>
      </c>
      <c r="M156" s="11">
        <f t="shared" si="48"/>
        <v>0.22988505747126439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-0.26460286367488728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0.2343374693896681</v>
      </c>
      <c r="Q156" s="11">
        <f>2*'OddsRatio_working_3-way'!K156*'OddsRatio_working_3-way'!L156*'OddsRatio_working_3-way'!M156</f>
        <v>7.1011354360505471E-2</v>
      </c>
      <c r="R156" s="11">
        <f t="shared" si="49"/>
        <v>0</v>
      </c>
      <c r="S156" s="11">
        <f t="shared" si="50"/>
        <v>-0.88561955125925729</v>
      </c>
      <c r="T156" s="11">
        <f t="shared" si="51"/>
        <v>-0.26836956098765369</v>
      </c>
      <c r="U156" s="11">
        <f>'OddsRatio_working_3-way'!S156-'OddsRatio_working_3-way'!R156^2/3</f>
        <v>-0.88561955125925729</v>
      </c>
      <c r="V156" s="11">
        <f>'OddsRatio_working_3-way'!S156*'OddsRatio_working_3-way'!R156/3-2*'OddsRatio_working_3-way'!R156^3/27-'OddsRatio_working_3-way'!T156</f>
        <v>0.26836956098765369</v>
      </c>
      <c r="W156" s="11">
        <f>'OddsRatio_working_3-way'!V156^2+4*'OddsRatio_working_3-way'!U156^3/27</f>
        <v>-3.0883095542419442E-2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0.16039429292147944</v>
      </c>
      <c r="Y156" s="11">
        <f>IF('OddsRatio_working_3-way'!W156&gt;=0,IF('OddsRatio_working_3-way'!V156+SQRT('OddsRatio_working_3-way'!W156)&gt;0,0,PI()),ACOS('OddsRatio_working_3-way'!V156/(2*'OddsRatio_working_3-way'!X156)))</f>
        <v>0.57976167193478756</v>
      </c>
      <c r="Z156" s="11">
        <f>'OddsRatio_working_3-way'!X156^(1/3)*COS('OddsRatio_working_3-way'!Y156/3)</f>
        <v>0.53321476890316322</v>
      </c>
      <c r="AA156" s="11">
        <f>'OddsRatio_working_3-way'!X156^(1/3)*COS(('OddsRatio_working_3-way'!Y156+2*PI())/3)</f>
        <v>-0.3569754954336864</v>
      </c>
      <c r="AB156" s="11">
        <f>'OddsRatio_working_3-way'!X156^(1/3)*COS(('OddsRatio_working_3-way'!Y156+4*PI())/3)</f>
        <v>-0.17623927346947682</v>
      </c>
      <c r="AC156" s="11">
        <f>'OddsRatio_working_3-way'!X156^(1/3)*SIN('OddsRatio_working_3-way'!Y156/3)</f>
        <v>0.10434810640335233</v>
      </c>
      <c r="AD156" s="11">
        <f>'OddsRatio_working_3-way'!X156^(1/3)*SIN(('OddsRatio_working_3-way'!Y156+2*PI())/3)</f>
        <v>0.40960348234151195</v>
      </c>
      <c r="AE156" s="11">
        <f>'OddsRatio_working_3-way'!X156^(1/3)*SIN(('OddsRatio_working_3-way'!Y156+4*PI())/3)</f>
        <v>-0.51395158874486435</v>
      </c>
      <c r="AF156" s="11">
        <f>-'OddsRatio_working_3-way'!U156/(3*'OddsRatio_working_3-way'!X156^(1/3))*COS(('OddsRatio_working_3-way'!Y156)/3)</f>
        <v>0.53321476890316311</v>
      </c>
      <c r="AG156" s="11">
        <f>-'OddsRatio_working_3-way'!U156/(3*'OddsRatio_working_3-way'!X156^(1/3))*COS(('OddsRatio_working_3-way'!Y156+2*PI())/3)</f>
        <v>-0.35697549543368629</v>
      </c>
      <c r="AH156" s="11">
        <f>-'OddsRatio_working_3-way'!U156/(3*'OddsRatio_working_3-way'!X156^(1/3))*COS(('OddsRatio_working_3-way'!Y156+4*PI())/3)</f>
        <v>-0.17623927346947679</v>
      </c>
      <c r="AI156" s="11">
        <f>'OddsRatio_working_3-way'!U156/(3*'OddsRatio_working_3-way'!X156^(1/3))*SIN(('OddsRatio_working_3-way'!Y156)/3)</f>
        <v>-0.10434810640335232</v>
      </c>
      <c r="AJ156" s="11">
        <f>'OddsRatio_working_3-way'!U156/(3*'OddsRatio_working_3-way'!X156^(1/3))*SIN(('OddsRatio_working_3-way'!Y156+2*PI())/3)</f>
        <v>-0.40960348234151189</v>
      </c>
      <c r="AK156" s="11">
        <f>'OddsRatio_working_3-way'!U156/(3*'OddsRatio_working_3-way'!X156^(1/3))*SIN(('OddsRatio_working_3-way'!Y156+4*PI())/3)</f>
        <v>0.51395158874486424</v>
      </c>
      <c r="AL156" s="11">
        <f>'OddsRatio_working_3-way'!Z156+'OddsRatio_working_3-way'!AF156</f>
        <v>1.0664295378063264</v>
      </c>
      <c r="AM156" s="11">
        <f>'OddsRatio_working_3-way'!AA156+'OddsRatio_working_3-way'!AG156</f>
        <v>-0.71395099086737268</v>
      </c>
      <c r="AN156" s="11">
        <f>'OddsRatio_working_3-way'!AB156+'OddsRatio_working_3-way'!AH156</f>
        <v>-0.35247854693895364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1.0664295378063264</v>
      </c>
      <c r="AS156" s="11">
        <f>IF(('OddsRatio_working_3-way'!X156=0),IF(Q156&gt;0,-Q156^(1/3),(-Q156)^(1/3)),'OddsRatio_working_3-way'!AM156-'OddsRatio_working_3-way'!R156/3)</f>
        <v>-0.71395099086737268</v>
      </c>
      <c r="AT156" s="11">
        <f>IF(('OddsRatio_working_3-way'!X156=0),IF(Q156&gt;0,-Q156^(1/3),(-Q156)^(1/3)),'OddsRatio_working_3-way'!AN156-'OddsRatio_working_3-way'!R156/3)</f>
        <v>-0.35247854693895364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1.79</v>
      </c>
      <c r="B157" s="4">
        <f>IF('True_Odds_Calculator_3-way'!B158="","",'True_Odds_Calculator_3-way'!B158)</f>
        <v>3.54</v>
      </c>
      <c r="C157" s="4">
        <f>IF('True_Odds_Calculator_3-way'!C158="","",'True_Odds_Calculator_3-way'!C158)</f>
        <v>4.9800000000000004</v>
      </c>
      <c r="D157" s="9">
        <f t="shared" si="39"/>
        <v>0.54147849631586364</v>
      </c>
      <c r="E157" s="9">
        <f t="shared" si="40"/>
        <v>0.26862887397518459</v>
      </c>
      <c r="F157" s="9">
        <f t="shared" si="41"/>
        <v>0.18989262970895177</v>
      </c>
      <c r="G157" s="9">
        <f t="shared" si="42"/>
        <v>1.0718929202872873</v>
      </c>
      <c r="H157" s="9">
        <f t="shared" si="43"/>
        <v>1.846795407026957</v>
      </c>
      <c r="I157" s="9">
        <f t="shared" si="44"/>
        <v>3.7226080175297094</v>
      </c>
      <c r="J157" s="9">
        <f t="shared" si="45"/>
        <v>5.2661338227434049</v>
      </c>
      <c r="K157" s="11">
        <f t="shared" si="46"/>
        <v>0.55865921787709494</v>
      </c>
      <c r="L157" s="11">
        <f t="shared" si="47"/>
        <v>0.2824858757062147</v>
      </c>
      <c r="M157" s="11">
        <f t="shared" si="48"/>
        <v>0.20080321285140559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-0.25308024383618499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0.23164969951453065</v>
      </c>
      <c r="Q157" s="11">
        <f>2*'OddsRatio_working_3-way'!K157*'OddsRatio_working_3-way'!L157*'OddsRatio_working_3-way'!M157</f>
        <v>6.3378850756369523E-2</v>
      </c>
      <c r="R157" s="11">
        <f t="shared" si="49"/>
        <v>0</v>
      </c>
      <c r="S157" s="11">
        <f t="shared" si="50"/>
        <v>-0.91532114875183224</v>
      </c>
      <c r="T157" s="11">
        <f t="shared" si="51"/>
        <v>-0.2504298628595984</v>
      </c>
      <c r="U157" s="11">
        <f>'OddsRatio_working_3-way'!S157-'OddsRatio_working_3-way'!R157^2/3</f>
        <v>-0.91532114875183224</v>
      </c>
      <c r="V157" s="11">
        <f>'OddsRatio_working_3-way'!S157*'OddsRatio_working_3-way'!R157/3-2*'OddsRatio_working_3-way'!R157^3/27-'OddsRatio_working_3-way'!T157</f>
        <v>0.2504298628595984</v>
      </c>
      <c r="W157" s="11">
        <f>'OddsRatio_working_3-way'!V157^2+4*'OddsRatio_working_3-way'!U157^3/27</f>
        <v>-5.0894925185771628E-2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0.16853044339054063</v>
      </c>
      <c r="Y157" s="11">
        <f>IF('OddsRatio_working_3-way'!W157&gt;=0,IF('OddsRatio_working_3-way'!V157+SQRT('OddsRatio_working_3-way'!W157)&gt;0,0,PI()),ACOS('OddsRatio_working_3-way'!V157/(2*'OddsRatio_working_3-way'!X157)))</f>
        <v>0.73328296117026148</v>
      </c>
      <c r="Z157" s="11">
        <f>'OddsRatio_working_3-way'!X157^(1/3)*COS('OddsRatio_working_3-way'!Y157/3)</f>
        <v>0.53594646014364355</v>
      </c>
      <c r="AA157" s="11">
        <f>'OddsRatio_working_3-way'!X157^(1/3)*COS(('OddsRatio_working_3-way'!Y157+2*PI())/3)</f>
        <v>-0.38373734835802237</v>
      </c>
      <c r="AB157" s="11">
        <f>'OddsRatio_working_3-way'!X157^(1/3)*COS(('OddsRatio_working_3-way'!Y157+4*PI())/3)</f>
        <v>-0.15220911178562149</v>
      </c>
      <c r="AC157" s="11">
        <f>'OddsRatio_working_3-way'!X157^(1/3)*SIN('OddsRatio_working_3-way'!Y157/3)</f>
        <v>0.13367288971007527</v>
      </c>
      <c r="AD157" s="11">
        <f>'OddsRatio_working_3-way'!X157^(1/3)*SIN(('OddsRatio_working_3-way'!Y157+2*PI())/3)</f>
        <v>0.39730680469770185</v>
      </c>
      <c r="AE157" s="11">
        <f>'OddsRatio_working_3-way'!X157^(1/3)*SIN(('OddsRatio_working_3-way'!Y157+4*PI())/3)</f>
        <v>-0.53097969440777693</v>
      </c>
      <c r="AF157" s="11">
        <f>-'OddsRatio_working_3-way'!U157/(3*'OddsRatio_working_3-way'!X157^(1/3))*COS(('OddsRatio_working_3-way'!Y157)/3)</f>
        <v>0.53594646014364367</v>
      </c>
      <c r="AG157" s="11">
        <f>-'OddsRatio_working_3-way'!U157/(3*'OddsRatio_working_3-way'!X157^(1/3))*COS(('OddsRatio_working_3-way'!Y157+2*PI())/3)</f>
        <v>-0.38373734835802248</v>
      </c>
      <c r="AH157" s="11">
        <f>-'OddsRatio_working_3-way'!U157/(3*'OddsRatio_working_3-way'!X157^(1/3))*COS(('OddsRatio_working_3-way'!Y157+4*PI())/3)</f>
        <v>-0.15220911178562152</v>
      </c>
      <c r="AI157" s="11">
        <f>'OddsRatio_working_3-way'!U157/(3*'OddsRatio_working_3-way'!X157^(1/3))*SIN(('OddsRatio_working_3-way'!Y157)/3)</f>
        <v>-0.13367288971007529</v>
      </c>
      <c r="AJ157" s="11">
        <f>'OddsRatio_working_3-way'!U157/(3*'OddsRatio_working_3-way'!X157^(1/3))*SIN(('OddsRatio_working_3-way'!Y157+2*PI())/3)</f>
        <v>-0.39730680469770191</v>
      </c>
      <c r="AK157" s="11">
        <f>'OddsRatio_working_3-way'!U157/(3*'OddsRatio_working_3-way'!X157^(1/3))*SIN(('OddsRatio_working_3-way'!Y157+4*PI())/3)</f>
        <v>0.53097969440777704</v>
      </c>
      <c r="AL157" s="11">
        <f>'OddsRatio_working_3-way'!Z157+'OddsRatio_working_3-way'!AF157</f>
        <v>1.0718929202872873</v>
      </c>
      <c r="AM157" s="11">
        <f>'OddsRatio_working_3-way'!AA157+'OddsRatio_working_3-way'!AG157</f>
        <v>-0.76747469671604485</v>
      </c>
      <c r="AN157" s="11">
        <f>'OddsRatio_working_3-way'!AB157+'OddsRatio_working_3-way'!AH157</f>
        <v>-0.30441822357124304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1.0718929202872873</v>
      </c>
      <c r="AS157" s="11">
        <f>IF(('OddsRatio_working_3-way'!X157=0),IF(Q157&gt;0,-Q157^(1/3),(-Q157)^(1/3)),'OddsRatio_working_3-way'!AM157-'OddsRatio_working_3-way'!R157/3)</f>
        <v>-0.76747469671604485</v>
      </c>
      <c r="AT157" s="11">
        <f>IF(('OddsRatio_working_3-way'!X157=0),IF(Q157&gt;0,-Q157^(1/3),(-Q157)^(1/3)),'OddsRatio_working_3-way'!AN157-'OddsRatio_working_3-way'!R157/3)</f>
        <v>-0.30441822357124304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2.5299999999999998</v>
      </c>
      <c r="B158" s="4">
        <f>IF('True_Odds_Calculator_3-way'!B159="","",'True_Odds_Calculator_3-way'!B159)</f>
        <v>3.77</v>
      </c>
      <c r="C158" s="4">
        <f>IF('True_Odds_Calculator_3-way'!C159="","",'True_Odds_Calculator_3-way'!C159)</f>
        <v>2.73</v>
      </c>
      <c r="D158" s="9">
        <f t="shared" si="39"/>
        <v>0.38561705255883433</v>
      </c>
      <c r="E158" s="9">
        <f t="shared" si="40"/>
        <v>0.25743307340508209</v>
      </c>
      <c r="F158" s="9">
        <f t="shared" si="41"/>
        <v>0.35694987403608358</v>
      </c>
      <c r="G158" s="9">
        <f t="shared" si="42"/>
        <v>1.0413374598531888</v>
      </c>
      <c r="H158" s="9">
        <f t="shared" si="43"/>
        <v>2.5932463135753783</v>
      </c>
      <c r="I158" s="9">
        <f t="shared" si="44"/>
        <v>3.8845047637933323</v>
      </c>
      <c r="J158" s="9">
        <f t="shared" si="45"/>
        <v>2.8015138055460174</v>
      </c>
      <c r="K158" s="11">
        <f t="shared" si="46"/>
        <v>0.39525691699604748</v>
      </c>
      <c r="L158" s="11">
        <f t="shared" si="47"/>
        <v>0.26525198938992045</v>
      </c>
      <c r="M158" s="11">
        <f t="shared" si="48"/>
        <v>0.36630036630036628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-0.28157415183133083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0.23157559773867006</v>
      </c>
      <c r="Q158" s="11">
        <f>2*'OddsRatio_working_3-way'!K158*'OddsRatio_working_3-way'!L158*'OddsRatio_working_3-way'!M158</f>
        <v>7.6807826778995045E-2</v>
      </c>
      <c r="R158" s="11">
        <f t="shared" si="49"/>
        <v>0</v>
      </c>
      <c r="S158" s="11">
        <f t="shared" si="50"/>
        <v>-0.82243201740118888</v>
      </c>
      <c r="T158" s="11">
        <f t="shared" si="51"/>
        <v>-0.27278010527402613</v>
      </c>
      <c r="U158" s="11">
        <f>'OddsRatio_working_3-way'!S158-'OddsRatio_working_3-way'!R158^2/3</f>
        <v>-0.82243201740118888</v>
      </c>
      <c r="V158" s="11">
        <f>'OddsRatio_working_3-way'!S158*'OddsRatio_working_3-way'!R158/3-2*'OddsRatio_working_3-way'!R158^3/27-'OddsRatio_working_3-way'!T158</f>
        <v>0.27278010527402613</v>
      </c>
      <c r="W158" s="11">
        <f>'OddsRatio_working_3-way'!V158^2+4*'OddsRatio_working_3-way'!U158^3/27</f>
        <v>-8.0041149177439846E-3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0.1435384101478179</v>
      </c>
      <c r="Y158" s="11">
        <f>IF('OddsRatio_working_3-way'!W158&gt;=0,IF('OddsRatio_working_3-way'!V158+SQRT('OddsRatio_working_3-way'!W158)&gt;0,0,PI()),ACOS('OddsRatio_working_3-way'!V158/(2*'OddsRatio_working_3-way'!X158)))</f>
        <v>0.31692252577304014</v>
      </c>
      <c r="Z158" s="11">
        <f>'OddsRatio_working_3-way'!X158^(1/3)*COS('OddsRatio_working_3-way'!Y158/3)</f>
        <v>0.52066872992659441</v>
      </c>
      <c r="AA158" s="11">
        <f>'OddsRatio_working_3-way'!X158^(1/3)*COS(('OddsRatio_working_3-way'!Y158+2*PI())/3)</f>
        <v>-0.30814712066475725</v>
      </c>
      <c r="AB158" s="11">
        <f>'OddsRatio_working_3-way'!X158^(1/3)*COS(('OddsRatio_working_3-way'!Y158+4*PI())/3)</f>
        <v>-0.21252160926183716</v>
      </c>
      <c r="AC158" s="11">
        <f>'OddsRatio_working_3-way'!X158^(1/3)*SIN('OddsRatio_working_3-way'!Y158/3)</f>
        <v>5.5209414749871531E-2</v>
      </c>
      <c r="AD158" s="11">
        <f>'OddsRatio_working_3-way'!X158^(1/3)*SIN(('OddsRatio_working_3-way'!Y158+2*PI())/3)</f>
        <v>0.42330763969767404</v>
      </c>
      <c r="AE158" s="11">
        <f>'OddsRatio_working_3-way'!X158^(1/3)*SIN(('OddsRatio_working_3-way'!Y158+4*PI())/3)</f>
        <v>-0.47851705444754561</v>
      </c>
      <c r="AF158" s="11">
        <f>-'OddsRatio_working_3-way'!U158/(3*'OddsRatio_working_3-way'!X158^(1/3))*COS(('OddsRatio_working_3-way'!Y158)/3)</f>
        <v>0.5206687299265943</v>
      </c>
      <c r="AG158" s="11">
        <f>-'OddsRatio_working_3-way'!U158/(3*'OddsRatio_working_3-way'!X158^(1/3))*COS(('OddsRatio_working_3-way'!Y158+2*PI())/3)</f>
        <v>-0.30814712066475719</v>
      </c>
      <c r="AH158" s="11">
        <f>-'OddsRatio_working_3-way'!U158/(3*'OddsRatio_working_3-way'!X158^(1/3))*COS(('OddsRatio_working_3-way'!Y158+4*PI())/3)</f>
        <v>-0.21252160926183711</v>
      </c>
      <c r="AI158" s="11">
        <f>'OddsRatio_working_3-way'!U158/(3*'OddsRatio_working_3-way'!X158^(1/3))*SIN(('OddsRatio_working_3-way'!Y158)/3)</f>
        <v>-5.5209414749871517E-2</v>
      </c>
      <c r="AJ158" s="11">
        <f>'OddsRatio_working_3-way'!U158/(3*'OddsRatio_working_3-way'!X158^(1/3))*SIN(('OddsRatio_working_3-way'!Y158+2*PI())/3)</f>
        <v>-0.42330763969767399</v>
      </c>
      <c r="AK158" s="11">
        <f>'OddsRatio_working_3-way'!U158/(3*'OddsRatio_working_3-way'!X158^(1/3))*SIN(('OddsRatio_working_3-way'!Y158+4*PI())/3)</f>
        <v>0.4785170544475455</v>
      </c>
      <c r="AL158" s="11">
        <f>'OddsRatio_working_3-way'!Z158+'OddsRatio_working_3-way'!AF158</f>
        <v>1.0413374598531888</v>
      </c>
      <c r="AM158" s="11">
        <f>'OddsRatio_working_3-way'!AA158+'OddsRatio_working_3-way'!AG158</f>
        <v>-0.61629424132951449</v>
      </c>
      <c r="AN158" s="11">
        <f>'OddsRatio_working_3-way'!AB158+'OddsRatio_working_3-way'!AH158</f>
        <v>-0.42504321852367427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1.0413374598531888</v>
      </c>
      <c r="AS158" s="11">
        <f>IF(('OddsRatio_working_3-way'!X158=0),IF(Q158&gt;0,-Q158^(1/3),(-Q158)^(1/3)),'OddsRatio_working_3-way'!AM158-'OddsRatio_working_3-way'!R158/3)</f>
        <v>-0.61629424132951449</v>
      </c>
      <c r="AT158" s="11">
        <f>IF(('OddsRatio_working_3-way'!X158=0),IF(Q158&gt;0,-Q158^(1/3),(-Q158)^(1/3)),'OddsRatio_working_3-way'!AN158-'OddsRatio_working_3-way'!R158/3)</f>
        <v>-0.42504321852367427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3.97</v>
      </c>
      <c r="B159" s="4">
        <f>IF('True_Odds_Calculator_3-way'!B160="","",'True_Odds_Calculator_3-way'!B160)</f>
        <v>4.05</v>
      </c>
      <c r="C159" s="4">
        <f>IF('True_Odds_Calculator_3-way'!C160="","",'True_Odds_Calculator_3-way'!C160)</f>
        <v>1.88</v>
      </c>
      <c r="D159" s="9">
        <f t="shared" si="39"/>
        <v>0.24265405875302196</v>
      </c>
      <c r="E159" s="9">
        <f t="shared" si="40"/>
        <v>0.2378029054794436</v>
      </c>
      <c r="F159" s="9">
        <f t="shared" si="41"/>
        <v>0.51954303576753458</v>
      </c>
      <c r="G159" s="9">
        <f t="shared" si="42"/>
        <v>1.0508731431359801</v>
      </c>
      <c r="H159" s="9">
        <f t="shared" si="43"/>
        <v>4.1210932351138601</v>
      </c>
      <c r="I159" s="9">
        <f t="shared" si="44"/>
        <v>4.2051630865647391</v>
      </c>
      <c r="J159" s="9">
        <f t="shared" si="45"/>
        <v>1.9247683659596624</v>
      </c>
      <c r="K159" s="11">
        <f t="shared" si="46"/>
        <v>0.25188916876574308</v>
      </c>
      <c r="L159" s="11">
        <f t="shared" si="47"/>
        <v>0.24691358024691359</v>
      </c>
      <c r="M159" s="11">
        <f t="shared" si="48"/>
        <v>0.53191489361702127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-0.26371545456169498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0.22826835624949132</v>
      </c>
      <c r="Q159" s="11">
        <f>2*'OddsRatio_working_3-way'!K159*'OddsRatio_working_3-way'!L159*'OddsRatio_working_3-way'!M159</f>
        <v>6.6164740941881559E-2</v>
      </c>
      <c r="R159" s="11">
        <f t="shared" si="49"/>
        <v>0</v>
      </c>
      <c r="S159" s="11">
        <f t="shared" si="50"/>
        <v>-0.86558581342485952</v>
      </c>
      <c r="T159" s="11">
        <f t="shared" si="51"/>
        <v>-0.2508944386738724</v>
      </c>
      <c r="U159" s="11">
        <f>'OddsRatio_working_3-way'!S159-'OddsRatio_working_3-way'!R159^2/3</f>
        <v>-0.86558581342485952</v>
      </c>
      <c r="V159" s="11">
        <f>'OddsRatio_working_3-way'!S159*'OddsRatio_working_3-way'!R159/3-2*'OddsRatio_working_3-way'!R159^3/27-'OddsRatio_working_3-way'!T159</f>
        <v>0.2508944386738724</v>
      </c>
      <c r="W159" s="11">
        <f>'OddsRatio_working_3-way'!V159^2+4*'OddsRatio_working_3-way'!U159^3/27</f>
        <v>-3.3130569753004907E-2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0.1549827321917529</v>
      </c>
      <c r="Y159" s="11">
        <f>IF('OddsRatio_working_3-way'!W159&gt;=0,IF('OddsRatio_working_3-way'!V159+SQRT('OddsRatio_working_3-way'!W159)&gt;0,0,PI()),ACOS('OddsRatio_working_3-way'!V159/(2*'OddsRatio_working_3-way'!X159)))</f>
        <v>0.6276205273544545</v>
      </c>
      <c r="Z159" s="11">
        <f>'OddsRatio_working_3-way'!X159^(1/3)*COS('OddsRatio_working_3-way'!Y159/3)</f>
        <v>0.52543657156799006</v>
      </c>
      <c r="AA159" s="11">
        <f>'OddsRatio_working_3-way'!X159^(1/3)*COS(('OddsRatio_working_3-way'!Y159+2*PI())/3)</f>
        <v>-0.35932967383101655</v>
      </c>
      <c r="AB159" s="11">
        <f>'OddsRatio_working_3-way'!X159^(1/3)*COS(('OddsRatio_working_3-way'!Y159+4*PI())/3)</f>
        <v>-0.16610689773697387</v>
      </c>
      <c r="AC159" s="11">
        <f>'OddsRatio_working_3-way'!X159^(1/3)*SIN('OddsRatio_working_3-way'!Y159/3)</f>
        <v>0.11155722179146253</v>
      </c>
      <c r="AD159" s="11">
        <f>'OddsRatio_working_3-way'!X159^(1/3)*SIN(('OddsRatio_working_3-way'!Y159+2*PI())/3)</f>
        <v>0.39926280815954845</v>
      </c>
      <c r="AE159" s="11">
        <f>'OddsRatio_working_3-way'!X159^(1/3)*SIN(('OddsRatio_working_3-way'!Y159+4*PI())/3)</f>
        <v>-0.51082002995101083</v>
      </c>
      <c r="AF159" s="11">
        <f>-'OddsRatio_working_3-way'!U159/(3*'OddsRatio_working_3-way'!X159^(1/3))*COS(('OddsRatio_working_3-way'!Y159)/3)</f>
        <v>0.52543657156799017</v>
      </c>
      <c r="AG159" s="11">
        <f>-'OddsRatio_working_3-way'!U159/(3*'OddsRatio_working_3-way'!X159^(1/3))*COS(('OddsRatio_working_3-way'!Y159+2*PI())/3)</f>
        <v>-0.3593296738310166</v>
      </c>
      <c r="AH159" s="11">
        <f>-'OddsRatio_working_3-way'!U159/(3*'OddsRatio_working_3-way'!X159^(1/3))*COS(('OddsRatio_working_3-way'!Y159+4*PI())/3)</f>
        <v>-0.1661068977369739</v>
      </c>
      <c r="AI159" s="11">
        <f>'OddsRatio_working_3-way'!U159/(3*'OddsRatio_working_3-way'!X159^(1/3))*SIN(('OddsRatio_working_3-way'!Y159)/3)</f>
        <v>-0.11155722179146255</v>
      </c>
      <c r="AJ159" s="11">
        <f>'OddsRatio_working_3-way'!U159/(3*'OddsRatio_working_3-way'!X159^(1/3))*SIN(('OddsRatio_working_3-way'!Y159+2*PI())/3)</f>
        <v>-0.39926280815954857</v>
      </c>
      <c r="AK159" s="11">
        <f>'OddsRatio_working_3-way'!U159/(3*'OddsRatio_working_3-way'!X159^(1/3))*SIN(('OddsRatio_working_3-way'!Y159+4*PI())/3)</f>
        <v>0.51082002995101095</v>
      </c>
      <c r="AL159" s="11">
        <f>'OddsRatio_working_3-way'!Z159+'OddsRatio_working_3-way'!AF159</f>
        <v>1.0508731431359801</v>
      </c>
      <c r="AM159" s="11">
        <f>'OddsRatio_working_3-way'!AA159+'OddsRatio_working_3-way'!AG159</f>
        <v>-0.7186593476620331</v>
      </c>
      <c r="AN159" s="11">
        <f>'OddsRatio_working_3-way'!AB159+'OddsRatio_working_3-way'!AH159</f>
        <v>-0.3322137954739478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1.0508731431359801</v>
      </c>
      <c r="AS159" s="11">
        <f>IF(('OddsRatio_working_3-way'!X159=0),IF(Q159&gt;0,-Q159^(1/3),(-Q159)^(1/3)),'OddsRatio_working_3-way'!AM159-'OddsRatio_working_3-way'!R159/3)</f>
        <v>-0.7186593476620331</v>
      </c>
      <c r="AT159" s="11">
        <f>IF(('OddsRatio_working_3-way'!X159=0),IF(Q159&gt;0,-Q159^(1/3),(-Q159)^(1/3)),'OddsRatio_working_3-way'!AN159-'OddsRatio_working_3-way'!R159/3)</f>
        <v>-0.3322137954739478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2.59</v>
      </c>
      <c r="B160" s="4">
        <f>IF('True_Odds_Calculator_3-way'!B161="","",'True_Odds_Calculator_3-way'!B161)</f>
        <v>3.56</v>
      </c>
      <c r="C160" s="4">
        <f>IF('True_Odds_Calculator_3-way'!C161="","",'True_Odds_Calculator_3-way'!C161)</f>
        <v>2.78</v>
      </c>
      <c r="D160" s="9">
        <f t="shared" si="39"/>
        <v>0.37662590917536926</v>
      </c>
      <c r="E160" s="9">
        <f t="shared" si="40"/>
        <v>0.27285852223948887</v>
      </c>
      <c r="F160" s="9">
        <f t="shared" si="41"/>
        <v>0.35051556858514177</v>
      </c>
      <c r="G160" s="9">
        <f t="shared" si="42"/>
        <v>1.0409777104227556</v>
      </c>
      <c r="H160" s="9">
        <f t="shared" si="43"/>
        <v>2.6551545595721815</v>
      </c>
      <c r="I160" s="9">
        <f t="shared" si="44"/>
        <v>3.6649029386822543</v>
      </c>
      <c r="J160" s="9">
        <f t="shared" si="45"/>
        <v>2.8529403245525047</v>
      </c>
      <c r="K160" s="11">
        <f t="shared" si="46"/>
        <v>0.38610038610038611</v>
      </c>
      <c r="L160" s="11">
        <f t="shared" si="47"/>
        <v>0.2808988764044944</v>
      </c>
      <c r="M160" s="11">
        <f t="shared" si="48"/>
        <v>0.35971223021582738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-0.28265881503291568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0.23134500945510567</v>
      </c>
      <c r="Q160" s="11">
        <f>2*'OddsRatio_working_3-way'!K160*'OddsRatio_working_3-way'!L160*'OddsRatio_working_3-way'!M160</f>
        <v>7.8025298298517939E-2</v>
      </c>
      <c r="R160" s="11">
        <f t="shared" si="49"/>
        <v>0</v>
      </c>
      <c r="S160" s="11">
        <f t="shared" si="50"/>
        <v>-0.81846026782559567</v>
      </c>
      <c r="T160" s="11">
        <f t="shared" si="51"/>
        <v>-0.27604056250441678</v>
      </c>
      <c r="U160" s="11">
        <f>'OddsRatio_working_3-way'!S160-'OddsRatio_working_3-way'!R160^2/3</f>
        <v>-0.81846026782559567</v>
      </c>
      <c r="V160" s="11">
        <f>'OddsRatio_working_3-way'!S160*'OddsRatio_working_3-way'!R160/3-2*'OddsRatio_working_3-way'!R160^3/27-'OddsRatio_working_3-way'!T160</f>
        <v>0.27604056250441678</v>
      </c>
      <c r="W160" s="11">
        <f>'OddsRatio_working_3-way'!V160^2+4*'OddsRatio_working_3-way'!U160^3/27</f>
        <v>-5.0264790691856576E-3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0.14249988703235916</v>
      </c>
      <c r="Y160" s="11">
        <f>IF('OddsRatio_working_3-way'!W160&gt;=0,IF('OddsRatio_working_3-way'!V160+SQRT('OddsRatio_working_3-way'!W160)&gt;0,0,PI()),ACOS('OddsRatio_working_3-way'!V160/(2*'OddsRatio_working_3-way'!X160)))</f>
        <v>0.25140386595882847</v>
      </c>
      <c r="Z160" s="11">
        <f>'OddsRatio_working_3-way'!X160^(1/3)*COS('OddsRatio_working_3-way'!Y160/3)</f>
        <v>0.52048885521137778</v>
      </c>
      <c r="AA160" s="11">
        <f>'OddsRatio_working_3-way'!X160^(1/3)*COS(('OddsRatio_working_3-way'!Y160+2*PI())/3)</f>
        <v>-0.29810708278148151</v>
      </c>
      <c r="AB160" s="11">
        <f>'OddsRatio_working_3-way'!X160^(1/3)*COS(('OddsRatio_working_3-way'!Y160+4*PI())/3)</f>
        <v>-0.22238177242989637</v>
      </c>
      <c r="AC160" s="11">
        <f>'OddsRatio_working_3-way'!X160^(1/3)*SIN('OddsRatio_working_3-way'!Y160/3)</f>
        <v>4.3720028315955894E-2</v>
      </c>
      <c r="AD160" s="11">
        <f>'OddsRatio_working_3-way'!X160^(1/3)*SIN(('OddsRatio_working_3-way'!Y160+2*PI())/3)</f>
        <v>0.42889655684175582</v>
      </c>
      <c r="AE160" s="11">
        <f>'OddsRatio_working_3-way'!X160^(1/3)*SIN(('OddsRatio_working_3-way'!Y160+4*PI())/3)</f>
        <v>-0.47261658515771143</v>
      </c>
      <c r="AF160" s="11">
        <f>-'OddsRatio_working_3-way'!U160/(3*'OddsRatio_working_3-way'!X160^(1/3))*COS(('OddsRatio_working_3-way'!Y160)/3)</f>
        <v>0.52048885521137778</v>
      </c>
      <c r="AG160" s="11">
        <f>-'OddsRatio_working_3-way'!U160/(3*'OddsRatio_working_3-way'!X160^(1/3))*COS(('OddsRatio_working_3-way'!Y160+2*PI())/3)</f>
        <v>-0.29810708278148151</v>
      </c>
      <c r="AH160" s="11">
        <f>-'OddsRatio_working_3-way'!U160/(3*'OddsRatio_working_3-way'!X160^(1/3))*COS(('OddsRatio_working_3-way'!Y160+4*PI())/3)</f>
        <v>-0.22238177242989637</v>
      </c>
      <c r="AI160" s="11">
        <f>'OddsRatio_working_3-way'!U160/(3*'OddsRatio_working_3-way'!X160^(1/3))*SIN(('OddsRatio_working_3-way'!Y160)/3)</f>
        <v>-4.3720028315955894E-2</v>
      </c>
      <c r="AJ160" s="11">
        <f>'OddsRatio_working_3-way'!U160/(3*'OddsRatio_working_3-way'!X160^(1/3))*SIN(('OddsRatio_working_3-way'!Y160+2*PI())/3)</f>
        <v>-0.42889655684175582</v>
      </c>
      <c r="AK160" s="11">
        <f>'OddsRatio_working_3-way'!U160/(3*'OddsRatio_working_3-way'!X160^(1/3))*SIN(('OddsRatio_working_3-way'!Y160+4*PI())/3)</f>
        <v>0.47261658515771143</v>
      </c>
      <c r="AL160" s="11">
        <f>'OddsRatio_working_3-way'!Z160+'OddsRatio_working_3-way'!AF160</f>
        <v>1.0409777104227556</v>
      </c>
      <c r="AM160" s="11">
        <f>'OddsRatio_working_3-way'!AA160+'OddsRatio_working_3-way'!AG160</f>
        <v>-0.59621416556296303</v>
      </c>
      <c r="AN160" s="11">
        <f>'OddsRatio_working_3-way'!AB160+'OddsRatio_working_3-way'!AH160</f>
        <v>-0.44476354485979275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1.0409777104227556</v>
      </c>
      <c r="AS160" s="11">
        <f>IF(('OddsRatio_working_3-way'!X160=0),IF(Q160&gt;0,-Q160^(1/3),(-Q160)^(1/3)),'OddsRatio_working_3-way'!AM160-'OddsRatio_working_3-way'!R160/3)</f>
        <v>-0.59621416556296303</v>
      </c>
      <c r="AT160" s="11">
        <f>IF(('OddsRatio_working_3-way'!X160=0),IF(Q160&gt;0,-Q160^(1/3),(-Q160)^(1/3)),'OddsRatio_working_3-way'!AN160-'OddsRatio_working_3-way'!R160/3)</f>
        <v>-0.44476354485979275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2.4</v>
      </c>
      <c r="B161" s="4">
        <f>IF('True_Odds_Calculator_3-way'!B162="","",'True_Odds_Calculator_3-way'!B162)</f>
        <v>3.45</v>
      </c>
      <c r="C161" s="4">
        <f>IF('True_Odds_Calculator_3-way'!C162="","",'True_Odds_Calculator_3-way'!C162)</f>
        <v>3.16</v>
      </c>
      <c r="D161" s="9">
        <f t="shared" si="39"/>
        <v>0.40825023350721107</v>
      </c>
      <c r="E161" s="9">
        <f t="shared" si="40"/>
        <v>0.28275851817796693</v>
      </c>
      <c r="F161" s="9">
        <f t="shared" si="41"/>
        <v>0.30899124831482205</v>
      </c>
      <c r="G161" s="9">
        <f t="shared" si="42"/>
        <v>1.0353414889846975</v>
      </c>
      <c r="H161" s="9">
        <f t="shared" si="43"/>
        <v>2.4494780845785766</v>
      </c>
      <c r="I161" s="9">
        <f t="shared" si="44"/>
        <v>3.5365866480125083</v>
      </c>
      <c r="J161" s="9">
        <f t="shared" si="45"/>
        <v>3.236337616206947</v>
      </c>
      <c r="K161" s="11">
        <f t="shared" si="46"/>
        <v>0.41666666666666669</v>
      </c>
      <c r="L161" s="11">
        <f t="shared" si="47"/>
        <v>0.28985507246376813</v>
      </c>
      <c r="M161" s="11">
        <f t="shared" si="48"/>
        <v>0.31645569620253161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-0.28315905338470004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0.22969791475570234</v>
      </c>
      <c r="Q161" s="11">
        <f>2*'OddsRatio_working_3-way'!K161*'OddsRatio_working_3-way'!L161*'OddsRatio_working_3-way'!M161</f>
        <v>7.6438573961964157E-2</v>
      </c>
      <c r="R161" s="11">
        <f t="shared" si="49"/>
        <v>0</v>
      </c>
      <c r="S161" s="11">
        <f t="shared" si="50"/>
        <v>-0.81119749487096438</v>
      </c>
      <c r="T161" s="11">
        <f t="shared" si="51"/>
        <v>-0.26994924954108623</v>
      </c>
      <c r="U161" s="11">
        <f>'OddsRatio_working_3-way'!S161-'OddsRatio_working_3-way'!R161^2/3</f>
        <v>-0.81119749487096438</v>
      </c>
      <c r="V161" s="11">
        <f>'OddsRatio_working_3-way'!S161*'OddsRatio_working_3-way'!R161/3-2*'OddsRatio_working_3-way'!R161^3/27-'OddsRatio_working_3-way'!T161</f>
        <v>0.26994924954108623</v>
      </c>
      <c r="W161" s="11">
        <f>'OddsRatio_working_3-way'!V161^2+4*'OddsRatio_working_3-way'!U161^3/27</f>
        <v>-6.209108668805377E-3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0.1406073486669536</v>
      </c>
      <c r="Y161" s="11">
        <f>IF('OddsRatio_working_3-way'!W161&gt;=0,IF('OddsRatio_working_3-way'!V161+SQRT('OddsRatio_working_3-way'!W161)&gt;0,0,PI()),ACOS('OddsRatio_working_3-way'!V161/(2*'OddsRatio_working_3-way'!X161)))</f>
        <v>0.28400815150952385</v>
      </c>
      <c r="Z161" s="11">
        <f>'OddsRatio_working_3-way'!X161^(1/3)*COS('OddsRatio_working_3-way'!Y161/3)</f>
        <v>0.51767074449234873</v>
      </c>
      <c r="AA161" s="11">
        <f>'OddsRatio_working_3-way'!X161^(1/3)*COS(('OddsRatio_working_3-way'!Y161+2*PI())/3)</f>
        <v>-0.30140442133461504</v>
      </c>
      <c r="AB161" s="11">
        <f>'OddsRatio_working_3-way'!X161^(1/3)*COS(('OddsRatio_working_3-way'!Y161+4*PI())/3)</f>
        <v>-0.21626632315773389</v>
      </c>
      <c r="AC161" s="11">
        <f>'OddsRatio_working_3-way'!X161^(1/3)*SIN('OddsRatio_working_3-way'!Y161/3)</f>
        <v>4.9154503900715255E-2</v>
      </c>
      <c r="AD161" s="11">
        <f>'OddsRatio_working_3-way'!X161^(1/3)*SIN(('OddsRatio_working_3-way'!Y161+2*PI())/3)</f>
        <v>0.42373876357601975</v>
      </c>
      <c r="AE161" s="11">
        <f>'OddsRatio_working_3-way'!X161^(1/3)*SIN(('OddsRatio_working_3-way'!Y161+4*PI())/3)</f>
        <v>-0.47289326747673488</v>
      </c>
      <c r="AF161" s="11">
        <f>-'OddsRatio_working_3-way'!U161/(3*'OddsRatio_working_3-way'!X161^(1/3))*COS(('OddsRatio_working_3-way'!Y161)/3)</f>
        <v>0.51767074449234884</v>
      </c>
      <c r="AG161" s="11">
        <f>-'OddsRatio_working_3-way'!U161/(3*'OddsRatio_working_3-way'!X161^(1/3))*COS(('OddsRatio_working_3-way'!Y161+2*PI())/3)</f>
        <v>-0.30140442133461509</v>
      </c>
      <c r="AH161" s="11">
        <f>-'OddsRatio_working_3-way'!U161/(3*'OddsRatio_working_3-way'!X161^(1/3))*COS(('OddsRatio_working_3-way'!Y161+4*PI())/3)</f>
        <v>-0.21626632315773395</v>
      </c>
      <c r="AI161" s="11">
        <f>'OddsRatio_working_3-way'!U161/(3*'OddsRatio_working_3-way'!X161^(1/3))*SIN(('OddsRatio_working_3-way'!Y161)/3)</f>
        <v>-4.9154503900715268E-2</v>
      </c>
      <c r="AJ161" s="11">
        <f>'OddsRatio_working_3-way'!U161/(3*'OddsRatio_working_3-way'!X161^(1/3))*SIN(('OddsRatio_working_3-way'!Y161+2*PI())/3)</f>
        <v>-0.42373876357601986</v>
      </c>
      <c r="AK161" s="11">
        <f>'OddsRatio_working_3-way'!U161/(3*'OddsRatio_working_3-way'!X161^(1/3))*SIN(('OddsRatio_working_3-way'!Y161+4*PI())/3)</f>
        <v>0.47289326747673499</v>
      </c>
      <c r="AL161" s="11">
        <f>'OddsRatio_working_3-way'!Z161+'OddsRatio_working_3-way'!AF161</f>
        <v>1.0353414889846975</v>
      </c>
      <c r="AM161" s="11">
        <f>'OddsRatio_working_3-way'!AA161+'OddsRatio_working_3-way'!AG161</f>
        <v>-0.60280884266923018</v>
      </c>
      <c r="AN161" s="11">
        <f>'OddsRatio_working_3-way'!AB161+'OddsRatio_working_3-way'!AH161</f>
        <v>-0.43253264631546784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1.0353414889846975</v>
      </c>
      <c r="AS161" s="11">
        <f>IF(('OddsRatio_working_3-way'!X161=0),IF(Q161&gt;0,-Q161^(1/3),(-Q161)^(1/3)),'OddsRatio_working_3-way'!AM161-'OddsRatio_working_3-way'!R161/3)</f>
        <v>-0.60280884266923018</v>
      </c>
      <c r="AT161" s="11">
        <f>IF(('OddsRatio_working_3-way'!X161=0),IF(Q161&gt;0,-Q161^(1/3),(-Q161)^(1/3)),'OddsRatio_working_3-way'!AN161-'OddsRatio_working_3-way'!R161/3)</f>
        <v>-0.43253264631546784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2.78</v>
      </c>
      <c r="B162" s="4">
        <f>IF('True_Odds_Calculator_3-way'!B163="","",'True_Odds_Calculator_3-way'!B163)</f>
        <v>3.28</v>
      </c>
      <c r="C162" s="4">
        <f>IF('True_Odds_Calculator_3-way'!C163="","",'True_Odds_Calculator_3-way'!C163)</f>
        <v>2.72</v>
      </c>
      <c r="D162" s="9">
        <f t="shared" si="39"/>
        <v>0.34870038993857999</v>
      </c>
      <c r="E162" s="9">
        <f t="shared" si="40"/>
        <v>0.29477204262919676</v>
      </c>
      <c r="F162" s="9">
        <f t="shared" si="41"/>
        <v>0.35652756743222325</v>
      </c>
      <c r="G162" s="9">
        <f t="shared" si="42"/>
        <v>1.04932104435652</v>
      </c>
      <c r="H162" s="9">
        <f t="shared" si="43"/>
        <v>2.867791458954605</v>
      </c>
      <c r="I162" s="9">
        <f t="shared" si="44"/>
        <v>3.3924519811328655</v>
      </c>
      <c r="J162" s="9">
        <f t="shared" si="45"/>
        <v>2.8048321962932148</v>
      </c>
      <c r="K162" s="11">
        <f t="shared" si="46"/>
        <v>0.35971223021582738</v>
      </c>
      <c r="L162" s="11">
        <f t="shared" si="47"/>
        <v>0.3048780487804878</v>
      </c>
      <c r="M162" s="11">
        <f t="shared" si="48"/>
        <v>0.36764705882352938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-0.28144643539114189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0.23304527110019302</v>
      </c>
      <c r="Q162" s="11">
        <f>2*'OddsRatio_working_3-way'!K162*'OddsRatio_working_3-way'!L162*'OddsRatio_working_3-way'!M162</f>
        <v>8.0638502110793431E-2</v>
      </c>
      <c r="R162" s="11">
        <f t="shared" si="49"/>
        <v>0</v>
      </c>
      <c r="S162" s="11">
        <f t="shared" si="50"/>
        <v>-0.82802708364849942</v>
      </c>
      <c r="T162" s="11">
        <f t="shared" si="51"/>
        <v>-0.28651456181608975</v>
      </c>
      <c r="U162" s="11">
        <f>'OddsRatio_working_3-way'!S162-'OddsRatio_working_3-way'!R162^2/3</f>
        <v>-0.82802708364849942</v>
      </c>
      <c r="V162" s="11">
        <f>'OddsRatio_working_3-way'!S162*'OddsRatio_working_3-way'!R162/3-2*'OddsRatio_working_3-way'!R162^3/27-'OddsRatio_working_3-way'!T162</f>
        <v>0.28651456181608975</v>
      </c>
      <c r="W162" s="11">
        <f>'OddsRatio_working_3-way'!V162^2+4*'OddsRatio_working_3-way'!U162^3/27</f>
        <v>-2.0159626333062231E-3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0.14500565227429252</v>
      </c>
      <c r="Y162" s="11">
        <f>IF('OddsRatio_working_3-way'!W162&gt;=0,IF('OddsRatio_working_3-way'!V162+SQRT('OddsRatio_working_3-way'!W162)&gt;0,0,PI()),ACOS('OddsRatio_working_3-way'!V162/(2*'OddsRatio_working_3-way'!X162)))</f>
        <v>0.15544498295136489</v>
      </c>
      <c r="Z162" s="11">
        <f>'OddsRatio_working_3-way'!X162^(1/3)*COS('OddsRatio_working_3-way'!Y162/3)</f>
        <v>0.52466052217825998</v>
      </c>
      <c r="AA162" s="11">
        <f>'OddsRatio_working_3-way'!X162^(1/3)*COS(('OddsRatio_working_3-way'!Y162+2*PI())/3)</f>
        <v>-0.28589449803522077</v>
      </c>
      <c r="AB162" s="11">
        <f>'OddsRatio_working_3-way'!X162^(1/3)*COS(('OddsRatio_working_3-way'!Y162+4*PI())/3)</f>
        <v>-0.23876602414303907</v>
      </c>
      <c r="AC162" s="11">
        <f>'OddsRatio_working_3-way'!X162^(1/3)*SIN('OddsRatio_working_3-way'!Y162/3)</f>
        <v>2.7209637088147342E-2</v>
      </c>
      <c r="AD162" s="11">
        <f>'OddsRatio_working_3-way'!X162^(1/3)*SIN(('OddsRatio_working_3-way'!Y162+2*PI())/3)</f>
        <v>0.44076452202510835</v>
      </c>
      <c r="AE162" s="11">
        <f>'OddsRatio_working_3-way'!X162^(1/3)*SIN(('OddsRatio_working_3-way'!Y162+4*PI())/3)</f>
        <v>-0.46797415911325568</v>
      </c>
      <c r="AF162" s="11">
        <f>-'OddsRatio_working_3-way'!U162/(3*'OddsRatio_working_3-way'!X162^(1/3))*COS(('OddsRatio_working_3-way'!Y162)/3)</f>
        <v>0.52466052217825998</v>
      </c>
      <c r="AG162" s="11">
        <f>-'OddsRatio_working_3-way'!U162/(3*'OddsRatio_working_3-way'!X162^(1/3))*COS(('OddsRatio_working_3-way'!Y162+2*PI())/3)</f>
        <v>-0.28589449803522077</v>
      </c>
      <c r="AH162" s="11">
        <f>-'OddsRatio_working_3-way'!U162/(3*'OddsRatio_working_3-way'!X162^(1/3))*COS(('OddsRatio_working_3-way'!Y162+4*PI())/3)</f>
        <v>-0.23876602414303907</v>
      </c>
      <c r="AI162" s="11">
        <f>'OddsRatio_working_3-way'!U162/(3*'OddsRatio_working_3-way'!X162^(1/3))*SIN(('OddsRatio_working_3-way'!Y162)/3)</f>
        <v>-2.7209637088147342E-2</v>
      </c>
      <c r="AJ162" s="11">
        <f>'OddsRatio_working_3-way'!U162/(3*'OddsRatio_working_3-way'!X162^(1/3))*SIN(('OddsRatio_working_3-way'!Y162+2*PI())/3)</f>
        <v>-0.44076452202510835</v>
      </c>
      <c r="AK162" s="11">
        <f>'OddsRatio_working_3-way'!U162/(3*'OddsRatio_working_3-way'!X162^(1/3))*SIN(('OddsRatio_working_3-way'!Y162+4*PI())/3)</f>
        <v>0.46797415911325568</v>
      </c>
      <c r="AL162" s="11">
        <f>'OddsRatio_working_3-way'!Z162+'OddsRatio_working_3-way'!AF162</f>
        <v>1.04932104435652</v>
      </c>
      <c r="AM162" s="11">
        <f>'OddsRatio_working_3-way'!AA162+'OddsRatio_working_3-way'!AG162</f>
        <v>-0.57178899607044154</v>
      </c>
      <c r="AN162" s="11">
        <f>'OddsRatio_working_3-way'!AB162+'OddsRatio_working_3-way'!AH162</f>
        <v>-0.47753204828607815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1.04932104435652</v>
      </c>
      <c r="AS162" s="11">
        <f>IF(('OddsRatio_working_3-way'!X162=0),IF(Q162&gt;0,-Q162^(1/3),(-Q162)^(1/3)),'OddsRatio_working_3-way'!AM162-'OddsRatio_working_3-way'!R162/3)</f>
        <v>-0.57178899607044154</v>
      </c>
      <c r="AT162" s="11">
        <f>IF(('OddsRatio_working_3-way'!X162=0),IF(Q162&gt;0,-Q162^(1/3),(-Q162)^(1/3)),'OddsRatio_working_3-way'!AN162-'OddsRatio_working_3-way'!R162/3)</f>
        <v>-0.47753204828607815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2.2599999999999998</v>
      </c>
      <c r="B163" s="4">
        <f>IF('True_Odds_Calculator_3-way'!B164="","",'True_Odds_Calculator_3-way'!B164)</f>
        <v>3.23</v>
      </c>
      <c r="C163" s="4">
        <f>IF('True_Odds_Calculator_3-way'!C164="","",'True_Odds_Calculator_3-way'!C164)</f>
        <v>3.48</v>
      </c>
      <c r="D163" s="9">
        <f t="shared" si="39"/>
        <v>0.427776404634781</v>
      </c>
      <c r="E163" s="9">
        <f t="shared" si="40"/>
        <v>0.29695943612046061</v>
      </c>
      <c r="F163" s="9">
        <f t="shared" si="41"/>
        <v>0.27526415924475856</v>
      </c>
      <c r="G163" s="9">
        <f t="shared" si="42"/>
        <v>1.0616427313120478</v>
      </c>
      <c r="H163" s="9">
        <f t="shared" si="43"/>
        <v>2.3376698414531805</v>
      </c>
      <c r="I163" s="9">
        <f t="shared" si="44"/>
        <v>3.3674632908258668</v>
      </c>
      <c r="J163" s="9">
        <f t="shared" si="45"/>
        <v>3.6328739736538784</v>
      </c>
      <c r="K163" s="11">
        <f t="shared" si="46"/>
        <v>0.44247787610619471</v>
      </c>
      <c r="L163" s="11">
        <f t="shared" si="47"/>
        <v>0.30959752321981426</v>
      </c>
      <c r="M163" s="11">
        <f t="shared" si="48"/>
        <v>0.28735632183908044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-0.27430699565694294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0.23500880043005429</v>
      </c>
      <c r="Q163" s="11">
        <f>2*'OddsRatio_working_3-way'!K163*'OddsRatio_working_3-way'!L163*'OddsRatio_working_3-way'!M163</f>
        <v>7.8729916391977989E-2</v>
      </c>
      <c r="R163" s="11">
        <f t="shared" si="49"/>
        <v>0</v>
      </c>
      <c r="S163" s="11">
        <f t="shared" si="50"/>
        <v>-0.85673644548228645</v>
      </c>
      <c r="T163" s="11">
        <f t="shared" si="51"/>
        <v>-0.28701388458368055</v>
      </c>
      <c r="U163" s="11">
        <f>'OddsRatio_working_3-way'!S163-'OddsRatio_working_3-way'!R163^2/3</f>
        <v>-0.85673644548228645</v>
      </c>
      <c r="V163" s="11">
        <f>'OddsRatio_working_3-way'!S163*'OddsRatio_working_3-way'!R163/3-2*'OddsRatio_working_3-way'!R163^3/27-'OddsRatio_working_3-way'!T163</f>
        <v>0.28701388458368055</v>
      </c>
      <c r="W163" s="11">
        <f>'OddsRatio_working_3-way'!V163^2+4*'OddsRatio_working_3-way'!U163^3/27</f>
        <v>-1.0784847761362307E-2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0.15261210445536144</v>
      </c>
      <c r="Y163" s="11">
        <f>IF('OddsRatio_working_3-way'!W163&gt;=0,IF('OddsRatio_working_3-way'!V163+SQRT('OddsRatio_working_3-way'!W163)&gt;0,0,PI()),ACOS('OddsRatio_working_3-way'!V163/(2*'OddsRatio_working_3-way'!X163)))</f>
        <v>0.34717433160318123</v>
      </c>
      <c r="Z163" s="11">
        <f>'OddsRatio_working_3-way'!X163^(1/3)*COS('OddsRatio_working_3-way'!Y163/3)</f>
        <v>0.530821365656024</v>
      </c>
      <c r="AA163" s="11">
        <f>'OddsRatio_working_3-way'!X163^(1/3)*COS(('OddsRatio_working_3-way'!Y163+2*PI())/3)</f>
        <v>-0.31884868141400768</v>
      </c>
      <c r="AB163" s="11">
        <f>'OddsRatio_working_3-way'!X163^(1/3)*COS(('OddsRatio_working_3-way'!Y163+4*PI())/3)</f>
        <v>-0.21197268424201629</v>
      </c>
      <c r="AC163" s="11">
        <f>'OddsRatio_working_3-way'!X163^(1/3)*SIN('OddsRatio_working_3-way'!Y163/3)</f>
        <v>6.1704885737158884E-2</v>
      </c>
      <c r="AD163" s="11">
        <f>'OddsRatio_working_3-way'!X163^(1/3)*SIN(('OddsRatio_working_3-way'!Y163+2*PI())/3)</f>
        <v>0.42885234466108602</v>
      </c>
      <c r="AE163" s="11">
        <f>'OddsRatio_working_3-way'!X163^(1/3)*SIN(('OddsRatio_working_3-way'!Y163+4*PI())/3)</f>
        <v>-0.49055723039824484</v>
      </c>
      <c r="AF163" s="11">
        <f>-'OddsRatio_working_3-way'!U163/(3*'OddsRatio_working_3-way'!X163^(1/3))*COS(('OddsRatio_working_3-way'!Y163)/3)</f>
        <v>0.53082136565602378</v>
      </c>
      <c r="AG163" s="11">
        <f>-'OddsRatio_working_3-way'!U163/(3*'OddsRatio_working_3-way'!X163^(1/3))*COS(('OddsRatio_working_3-way'!Y163+2*PI())/3)</f>
        <v>-0.31884868141400752</v>
      </c>
      <c r="AH163" s="11">
        <f>-'OddsRatio_working_3-way'!U163/(3*'OddsRatio_working_3-way'!X163^(1/3))*COS(('OddsRatio_working_3-way'!Y163+4*PI())/3)</f>
        <v>-0.21197268424201621</v>
      </c>
      <c r="AI163" s="11">
        <f>'OddsRatio_working_3-way'!U163/(3*'OddsRatio_working_3-way'!X163^(1/3))*SIN(('OddsRatio_working_3-way'!Y163)/3)</f>
        <v>-6.1704885737158856E-2</v>
      </c>
      <c r="AJ163" s="11">
        <f>'OddsRatio_working_3-way'!U163/(3*'OddsRatio_working_3-way'!X163^(1/3))*SIN(('OddsRatio_working_3-way'!Y163+2*PI())/3)</f>
        <v>-0.42885234466108585</v>
      </c>
      <c r="AK163" s="11">
        <f>'OddsRatio_working_3-way'!U163/(3*'OddsRatio_working_3-way'!X163^(1/3))*SIN(('OddsRatio_working_3-way'!Y163+4*PI())/3)</f>
        <v>0.49055723039824467</v>
      </c>
      <c r="AL163" s="11">
        <f>'OddsRatio_working_3-way'!Z163+'OddsRatio_working_3-way'!AF163</f>
        <v>1.0616427313120478</v>
      </c>
      <c r="AM163" s="11">
        <f>'OddsRatio_working_3-way'!AA163+'OddsRatio_working_3-way'!AG163</f>
        <v>-0.63769736282801515</v>
      </c>
      <c r="AN163" s="11">
        <f>'OddsRatio_working_3-way'!AB163+'OddsRatio_working_3-way'!AH163</f>
        <v>-0.42394536848403253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1.0616427313120478</v>
      </c>
      <c r="AS163" s="11">
        <f>IF(('OddsRatio_working_3-way'!X163=0),IF(Q163&gt;0,-Q163^(1/3),(-Q163)^(1/3)),'OddsRatio_working_3-way'!AM163-'OddsRatio_working_3-way'!R163/3)</f>
        <v>-0.63769736282801515</v>
      </c>
      <c r="AT163" s="11">
        <f>IF(('OddsRatio_working_3-way'!X163=0),IF(Q163&gt;0,-Q163^(1/3),(-Q163)^(1/3)),'OddsRatio_working_3-way'!AN163-'OddsRatio_working_3-way'!R163/3)</f>
        <v>-0.42394536848403253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2.65</v>
      </c>
      <c r="B164" s="4">
        <f>IF('True_Odds_Calculator_3-way'!B165="","",'True_Odds_Calculator_3-way'!B165)</f>
        <v>3.68</v>
      </c>
      <c r="C164" s="4">
        <f>IF('True_Odds_Calculator_3-way'!C165="","",'True_Odds_Calculator_3-way'!C165)</f>
        <v>2.6</v>
      </c>
      <c r="D164" s="9">
        <f t="shared" si="39"/>
        <v>0.36551074162290303</v>
      </c>
      <c r="E164" s="9">
        <f t="shared" si="40"/>
        <v>0.26181309176731327</v>
      </c>
      <c r="F164" s="9">
        <f t="shared" si="41"/>
        <v>0.3726761666097837</v>
      </c>
      <c r="G164" s="9">
        <f t="shared" si="42"/>
        <v>1.0520592165460794</v>
      </c>
      <c r="H164" s="9">
        <f t="shared" si="43"/>
        <v>2.7358977073010311</v>
      </c>
      <c r="I164" s="9">
        <f t="shared" si="44"/>
        <v>3.8195187003434929</v>
      </c>
      <c r="J164" s="9">
        <f t="shared" si="45"/>
        <v>2.6832947464737269</v>
      </c>
      <c r="K164" s="11">
        <f t="shared" si="46"/>
        <v>0.37735849056603776</v>
      </c>
      <c r="L164" s="11">
        <f t="shared" si="47"/>
        <v>0.27173913043478259</v>
      </c>
      <c r="M164" s="11">
        <f t="shared" si="48"/>
        <v>0.38461538461538458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-0.27904335205401654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0.23387707452514667</v>
      </c>
      <c r="Q164" s="11">
        <f>2*'OddsRatio_working_3-way'!K164*'OddsRatio_working_3-way'!L164*'OddsRatio_working_3-way'!M164</f>
        <v>7.8879283145074766E-2</v>
      </c>
      <c r="R164" s="11">
        <f t="shared" si="49"/>
        <v>0</v>
      </c>
      <c r="S164" s="11">
        <f t="shared" si="50"/>
        <v>-0.83813885119855247</v>
      </c>
      <c r="T164" s="11">
        <f t="shared" si="51"/>
        <v>-0.28267752148349157</v>
      </c>
      <c r="U164" s="11">
        <f>'OddsRatio_working_3-way'!S164-'OddsRatio_working_3-way'!R164^2/3</f>
        <v>-0.83813885119855247</v>
      </c>
      <c r="V164" s="11">
        <f>'OddsRatio_working_3-way'!S164*'OddsRatio_working_3-way'!R164/3-2*'OddsRatio_working_3-way'!R164^3/27-'OddsRatio_working_3-way'!T164</f>
        <v>0.28267752148349157</v>
      </c>
      <c r="W164" s="11">
        <f>'OddsRatio_working_3-way'!V164^2+4*'OddsRatio_working_3-way'!U164^3/27</f>
        <v>-7.3190548086848883E-3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0.14766993258677841</v>
      </c>
      <c r="Y164" s="11">
        <f>IF('OddsRatio_working_3-way'!W164&gt;=0,IF('OddsRatio_working_3-way'!V164+SQRT('OddsRatio_working_3-way'!W164)&gt;0,0,PI()),ACOS('OddsRatio_working_3-way'!V164/(2*'OddsRatio_working_3-way'!X164)))</f>
        <v>0.29388336744493282</v>
      </c>
      <c r="Z164" s="11">
        <f>'OddsRatio_working_3-way'!X164^(1/3)*COS('OddsRatio_working_3-way'!Y164/3)</f>
        <v>0.52602960827303968</v>
      </c>
      <c r="AA164" s="11">
        <f>'OddsRatio_working_3-way'!X164^(1/3)*COS(('OddsRatio_working_3-way'!Y164+2*PI())/3)</f>
        <v>-0.3077847853150108</v>
      </c>
      <c r="AB164" s="11">
        <f>'OddsRatio_working_3-way'!X164^(1/3)*COS(('OddsRatio_working_3-way'!Y164+4*PI())/3)</f>
        <v>-0.21824482295802905</v>
      </c>
      <c r="AC164" s="11">
        <f>'OddsRatio_working_3-way'!X164^(1/3)*SIN('OddsRatio_working_3-way'!Y164/3)</f>
        <v>5.1695921370032649E-2</v>
      </c>
      <c r="AD164" s="11">
        <f>'OddsRatio_working_3-way'!X164^(1/3)*SIN(('OddsRatio_working_3-way'!Y164+2*PI())/3)</f>
        <v>0.42970704322221309</v>
      </c>
      <c r="AE164" s="11">
        <f>'OddsRatio_working_3-way'!X164^(1/3)*SIN(('OddsRatio_working_3-way'!Y164+4*PI())/3)</f>
        <v>-0.48140296459224546</v>
      </c>
      <c r="AF164" s="11">
        <f>-'OddsRatio_working_3-way'!U164/(3*'OddsRatio_working_3-way'!X164^(1/3))*COS(('OddsRatio_working_3-way'!Y164)/3)</f>
        <v>0.52602960827303968</v>
      </c>
      <c r="AG164" s="11">
        <f>-'OddsRatio_working_3-way'!U164/(3*'OddsRatio_working_3-way'!X164^(1/3))*COS(('OddsRatio_working_3-way'!Y164+2*PI())/3)</f>
        <v>-0.3077847853150108</v>
      </c>
      <c r="AH164" s="11">
        <f>-'OddsRatio_working_3-way'!U164/(3*'OddsRatio_working_3-way'!X164^(1/3))*COS(('OddsRatio_working_3-way'!Y164+4*PI())/3)</f>
        <v>-0.21824482295802905</v>
      </c>
      <c r="AI164" s="11">
        <f>'OddsRatio_working_3-way'!U164/(3*'OddsRatio_working_3-way'!X164^(1/3))*SIN(('OddsRatio_working_3-way'!Y164)/3)</f>
        <v>-5.1695921370032649E-2</v>
      </c>
      <c r="AJ164" s="11">
        <f>'OddsRatio_working_3-way'!U164/(3*'OddsRatio_working_3-way'!X164^(1/3))*SIN(('OddsRatio_working_3-way'!Y164+2*PI())/3)</f>
        <v>-0.42970704322221309</v>
      </c>
      <c r="AK164" s="11">
        <f>'OddsRatio_working_3-way'!U164/(3*'OddsRatio_working_3-way'!X164^(1/3))*SIN(('OddsRatio_working_3-way'!Y164+4*PI())/3)</f>
        <v>0.48140296459224546</v>
      </c>
      <c r="AL164" s="11">
        <f>'OddsRatio_working_3-way'!Z164+'OddsRatio_working_3-way'!AF164</f>
        <v>1.0520592165460794</v>
      </c>
      <c r="AM164" s="11">
        <f>'OddsRatio_working_3-way'!AA164+'OddsRatio_working_3-way'!AG164</f>
        <v>-0.6155695706300216</v>
      </c>
      <c r="AN164" s="11">
        <f>'OddsRatio_working_3-way'!AB164+'OddsRatio_working_3-way'!AH164</f>
        <v>-0.4364896459160581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1.0520592165460794</v>
      </c>
      <c r="AS164" s="11">
        <f>IF(('OddsRatio_working_3-way'!X164=0),IF(Q164&gt;0,-Q164^(1/3),(-Q164)^(1/3)),'OddsRatio_working_3-way'!AM164-'OddsRatio_working_3-way'!R164/3)</f>
        <v>-0.6155695706300216</v>
      </c>
      <c r="AT164" s="11">
        <f>IF(('OddsRatio_working_3-way'!X164=0),IF(Q164&gt;0,-Q164^(1/3),(-Q164)^(1/3)),'OddsRatio_working_3-way'!AN164-'OddsRatio_working_3-way'!R164/3)</f>
        <v>-0.4364896459160581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1.56</v>
      </c>
      <c r="B165" s="4">
        <f>IF('True_Odds_Calculator_3-way'!B166="","",'True_Odds_Calculator_3-way'!B166)</f>
        <v>4.18</v>
      </c>
      <c r="C165" s="4">
        <f>IF('True_Odds_Calculator_3-way'!C166="","",'True_Odds_Calculator_3-way'!C166)</f>
        <v>5.67</v>
      </c>
      <c r="D165" s="9">
        <f t="shared" si="39"/>
        <v>0.6170438335462014</v>
      </c>
      <c r="E165" s="9">
        <f t="shared" si="40"/>
        <v>0.22102895540093473</v>
      </c>
      <c r="F165" s="9">
        <f t="shared" si="41"/>
        <v>0.16192721105286387</v>
      </c>
      <c r="G165" s="9">
        <f t="shared" si="42"/>
        <v>1.1082685865423563</v>
      </c>
      <c r="H165" s="9">
        <f t="shared" si="43"/>
        <v>1.62063040846372</v>
      </c>
      <c r="I165" s="9">
        <f t="shared" si="44"/>
        <v>4.5242941052046932</v>
      </c>
      <c r="J165" s="9">
        <f t="shared" si="45"/>
        <v>6.1756142991528034</v>
      </c>
      <c r="K165" s="11">
        <f t="shared" si="46"/>
        <v>0.64102564102564097</v>
      </c>
      <c r="L165" s="11">
        <f t="shared" si="47"/>
        <v>0.23923444976076558</v>
      </c>
      <c r="M165" s="11">
        <f t="shared" si="48"/>
        <v>0.17636684303350969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-0.22493036528124266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0.2274636777560754</v>
      </c>
      <c r="Q165" s="11">
        <f>2*'OddsRatio_working_3-way'!K165*'OddsRatio_working_3-way'!L165*'OddsRatio_working_3-way'!M165</f>
        <v>5.4093621345083331E-2</v>
      </c>
      <c r="R165" s="11">
        <f t="shared" si="49"/>
        <v>0</v>
      </c>
      <c r="S165" s="11">
        <f t="shared" si="50"/>
        <v>-1.0112626522064516</v>
      </c>
      <c r="T165" s="11">
        <f t="shared" si="51"/>
        <v>-0.24049052371140348</v>
      </c>
      <c r="U165" s="11">
        <f>'OddsRatio_working_3-way'!S165-'OddsRatio_working_3-way'!R165^2/3</f>
        <v>-1.0112626522064516</v>
      </c>
      <c r="V165" s="11">
        <f>'OddsRatio_working_3-way'!S165*'OddsRatio_working_3-way'!R165/3-2*'OddsRatio_working_3-way'!R165^3/27-'OddsRatio_working_3-way'!T165</f>
        <v>0.24049052371140348</v>
      </c>
      <c r="W165" s="11">
        <f>'OddsRatio_working_3-way'!V165^2+4*'OddsRatio_working_3-way'!U165^3/27</f>
        <v>-9.5374667599228163E-2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0.1957104746776557</v>
      </c>
      <c r="Y165" s="11">
        <f>IF('OddsRatio_working_3-way'!W165&gt;=0,IF('OddsRatio_working_3-way'!V165+SQRT('OddsRatio_working_3-way'!W165)&gt;0,0,PI()),ACOS('OddsRatio_working_3-way'!V165/(2*'OddsRatio_working_3-way'!X165)))</f>
        <v>0.90916621450022983</v>
      </c>
      <c r="Z165" s="11">
        <f>'OddsRatio_working_3-way'!X165^(1/3)*COS('OddsRatio_working_3-way'!Y165/3)</f>
        <v>0.55413429327117814</v>
      </c>
      <c r="AA165" s="11">
        <f>'OddsRatio_working_3-way'!X165^(1/3)*COS(('OddsRatio_working_3-way'!Y165+2*PI())/3)</f>
        <v>-0.4271239752614529</v>
      </c>
      <c r="AB165" s="11">
        <f>'OddsRatio_working_3-way'!X165^(1/3)*COS(('OddsRatio_working_3-way'!Y165+4*PI())/3)</f>
        <v>-0.12701031800972534</v>
      </c>
      <c r="AC165" s="11">
        <f>'OddsRatio_working_3-way'!X165^(1/3)*SIN('OddsRatio_working_3-way'!Y165/3)</f>
        <v>0.17327070080176818</v>
      </c>
      <c r="AD165" s="11">
        <f>'OddsRatio_working_3-way'!X165^(1/3)*SIN(('OddsRatio_working_3-way'!Y165+2*PI())/3)</f>
        <v>0.39325902468009255</v>
      </c>
      <c r="AE165" s="11">
        <f>'OddsRatio_working_3-way'!X165^(1/3)*SIN(('OddsRatio_working_3-way'!Y165+4*PI())/3)</f>
        <v>-0.56652972548186054</v>
      </c>
      <c r="AF165" s="11">
        <f>-'OddsRatio_working_3-way'!U165/(3*'OddsRatio_working_3-way'!X165^(1/3))*COS(('OddsRatio_working_3-way'!Y165)/3)</f>
        <v>0.55413429327117814</v>
      </c>
      <c r="AG165" s="11">
        <f>-'OddsRatio_working_3-way'!U165/(3*'OddsRatio_working_3-way'!X165^(1/3))*COS(('OddsRatio_working_3-way'!Y165+2*PI())/3)</f>
        <v>-0.4271239752614529</v>
      </c>
      <c r="AH165" s="11">
        <f>-'OddsRatio_working_3-way'!U165/(3*'OddsRatio_working_3-way'!X165^(1/3))*COS(('OddsRatio_working_3-way'!Y165+4*PI())/3)</f>
        <v>-0.12701031800972534</v>
      </c>
      <c r="AI165" s="11">
        <f>'OddsRatio_working_3-way'!U165/(3*'OddsRatio_working_3-way'!X165^(1/3))*SIN(('OddsRatio_working_3-way'!Y165)/3)</f>
        <v>-0.17327070080176818</v>
      </c>
      <c r="AJ165" s="11">
        <f>'OddsRatio_working_3-way'!U165/(3*'OddsRatio_working_3-way'!X165^(1/3))*SIN(('OddsRatio_working_3-way'!Y165+2*PI())/3)</f>
        <v>-0.39325902468009255</v>
      </c>
      <c r="AK165" s="11">
        <f>'OddsRatio_working_3-way'!U165/(3*'OddsRatio_working_3-way'!X165^(1/3))*SIN(('OddsRatio_working_3-way'!Y165+4*PI())/3)</f>
        <v>0.56652972548186054</v>
      </c>
      <c r="AL165" s="11">
        <f>'OddsRatio_working_3-way'!Z165+'OddsRatio_working_3-way'!AF165</f>
        <v>1.1082685865423563</v>
      </c>
      <c r="AM165" s="11">
        <f>'OddsRatio_working_3-way'!AA165+'OddsRatio_working_3-way'!AG165</f>
        <v>-0.85424795052290581</v>
      </c>
      <c r="AN165" s="11">
        <f>'OddsRatio_working_3-way'!AB165+'OddsRatio_working_3-way'!AH165</f>
        <v>-0.25402063601945069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1.1082685865423563</v>
      </c>
      <c r="AS165" s="11">
        <f>IF(('OddsRatio_working_3-way'!X165=0),IF(Q165&gt;0,-Q165^(1/3),(-Q165)^(1/3)),'OddsRatio_working_3-way'!AM165-'OddsRatio_working_3-way'!R165/3)</f>
        <v>-0.85424795052290581</v>
      </c>
      <c r="AT165" s="11">
        <f>IF(('OddsRatio_working_3-way'!X165=0),IF(Q165&gt;0,-Q165^(1/3),(-Q165)^(1/3)),'OddsRatio_working_3-way'!AN165-'OddsRatio_working_3-way'!R165/3)</f>
        <v>-0.25402063601945069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4.92</v>
      </c>
      <c r="B166" s="4">
        <f>IF('True_Odds_Calculator_3-way'!B167="","",'True_Odds_Calculator_3-way'!B167)</f>
        <v>4.1500000000000004</v>
      </c>
      <c r="C166" s="4">
        <f>IF('True_Odds_Calculator_3-way'!C167="","",'True_Odds_Calculator_3-way'!C167)</f>
        <v>1.64</v>
      </c>
      <c r="D166" s="9">
        <f t="shared" si="39"/>
        <v>0.18850237909220971</v>
      </c>
      <c r="E166" s="9">
        <f t="shared" si="40"/>
        <v>0.2242477691396734</v>
      </c>
      <c r="F166" s="9">
        <f t="shared" si="41"/>
        <v>0.58724985176811706</v>
      </c>
      <c r="G166" s="9">
        <f t="shared" si="42"/>
        <v>1.0982073553029568</v>
      </c>
      <c r="H166" s="9">
        <f t="shared" si="43"/>
        <v>5.3049728327875902</v>
      </c>
      <c r="I166" s="9">
        <f t="shared" si="44"/>
        <v>4.4593531692043147</v>
      </c>
      <c r="J166" s="9">
        <f t="shared" si="45"/>
        <v>1.7028527073938922</v>
      </c>
      <c r="K166" s="11">
        <f t="shared" si="46"/>
        <v>0.2032520325203252</v>
      </c>
      <c r="L166" s="11">
        <f t="shared" si="47"/>
        <v>0.24096385542168672</v>
      </c>
      <c r="M166" s="11">
        <f t="shared" si="48"/>
        <v>0.6097560975609756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-0.2360040996824897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0.23024877618743861</v>
      </c>
      <c r="Q166" s="11">
        <f>2*'OddsRatio_working_3-way'!K166*'OddsRatio_working_3-way'!L166*'OddsRatio_working_3-way'!M166</f>
        <v>5.9727308998038547E-2</v>
      </c>
      <c r="R166" s="11">
        <f t="shared" si="49"/>
        <v>0</v>
      </c>
      <c r="S166" s="11">
        <f t="shared" si="50"/>
        <v>-0.97561345966958168</v>
      </c>
      <c r="T166" s="11">
        <f t="shared" si="51"/>
        <v>-0.25307742144476825</v>
      </c>
      <c r="U166" s="11">
        <f>'OddsRatio_working_3-way'!S166-'OddsRatio_working_3-way'!R166^2/3</f>
        <v>-0.97561345966958168</v>
      </c>
      <c r="V166" s="11">
        <f>'OddsRatio_working_3-way'!S166*'OddsRatio_working_3-way'!R166/3-2*'OddsRatio_working_3-way'!R166^3/27-'OddsRatio_working_3-way'!T166</f>
        <v>0.25307742144476825</v>
      </c>
      <c r="W166" s="11">
        <f>'OddsRatio_working_3-way'!V166^2+4*'OddsRatio_working_3-way'!U166^3/27</f>
        <v>-7.3523668576999657E-2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0.1854533969910854</v>
      </c>
      <c r="Y166" s="11">
        <f>IF('OddsRatio_working_3-way'!W166&gt;=0,IF('OddsRatio_working_3-way'!V166+SQRT('OddsRatio_working_3-way'!W166)&gt;0,0,PI()),ACOS('OddsRatio_working_3-way'!V166/(2*'OddsRatio_working_3-way'!X166)))</f>
        <v>0.81986377290514967</v>
      </c>
      <c r="Z166" s="11">
        <f>'OddsRatio_working_3-way'!X166^(1/3)*COS('OddsRatio_working_3-way'!Y166/3)</f>
        <v>0.54910367765147838</v>
      </c>
      <c r="AA166" s="11">
        <f>'OddsRatio_working_3-way'!X166^(1/3)*COS(('OddsRatio_working_3-way'!Y166+2*PI())/3)</f>
        <v>-0.40784560578283063</v>
      </c>
      <c r="AB166" s="11">
        <f>'OddsRatio_working_3-way'!X166^(1/3)*COS(('OddsRatio_working_3-way'!Y166+4*PI())/3)</f>
        <v>-0.14125807186864792</v>
      </c>
      <c r="AC166" s="11">
        <f>'OddsRatio_working_3-way'!X166^(1/3)*SIN('OddsRatio_working_3-way'!Y166/3)</f>
        <v>0.15391438446795197</v>
      </c>
      <c r="AD166" s="11">
        <f>'OddsRatio_working_3-way'!X166^(1/3)*SIN(('OddsRatio_working_3-way'!Y166+2*PI())/3)</f>
        <v>0.39858054192366582</v>
      </c>
      <c r="AE166" s="11">
        <f>'OddsRatio_working_3-way'!X166^(1/3)*SIN(('OddsRatio_working_3-way'!Y166+4*PI())/3)</f>
        <v>-0.55249492639161779</v>
      </c>
      <c r="AF166" s="11">
        <f>-'OddsRatio_working_3-way'!U166/(3*'OddsRatio_working_3-way'!X166^(1/3))*COS(('OddsRatio_working_3-way'!Y166)/3)</f>
        <v>0.54910367765147838</v>
      </c>
      <c r="AG166" s="11">
        <f>-'OddsRatio_working_3-way'!U166/(3*'OddsRatio_working_3-way'!X166^(1/3))*COS(('OddsRatio_working_3-way'!Y166+2*PI())/3)</f>
        <v>-0.40784560578283063</v>
      </c>
      <c r="AH166" s="11">
        <f>-'OddsRatio_working_3-way'!U166/(3*'OddsRatio_working_3-way'!X166^(1/3))*COS(('OddsRatio_working_3-way'!Y166+4*PI())/3)</f>
        <v>-0.14125807186864792</v>
      </c>
      <c r="AI166" s="11">
        <f>'OddsRatio_working_3-way'!U166/(3*'OddsRatio_working_3-way'!X166^(1/3))*SIN(('OddsRatio_working_3-way'!Y166)/3)</f>
        <v>-0.15391438446795197</v>
      </c>
      <c r="AJ166" s="11">
        <f>'OddsRatio_working_3-way'!U166/(3*'OddsRatio_working_3-way'!X166^(1/3))*SIN(('OddsRatio_working_3-way'!Y166+2*PI())/3)</f>
        <v>-0.39858054192366582</v>
      </c>
      <c r="AK166" s="11">
        <f>'OddsRatio_working_3-way'!U166/(3*'OddsRatio_working_3-way'!X166^(1/3))*SIN(('OddsRatio_working_3-way'!Y166+4*PI())/3)</f>
        <v>0.55249492639161779</v>
      </c>
      <c r="AL166" s="11">
        <f>'OddsRatio_working_3-way'!Z166+'OddsRatio_working_3-way'!AF166</f>
        <v>1.0982073553029568</v>
      </c>
      <c r="AM166" s="11">
        <f>'OddsRatio_working_3-way'!AA166+'OddsRatio_working_3-way'!AG166</f>
        <v>-0.81569121156566127</v>
      </c>
      <c r="AN166" s="11">
        <f>'OddsRatio_working_3-way'!AB166+'OddsRatio_working_3-way'!AH166</f>
        <v>-0.28251614373729583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1.0982073553029568</v>
      </c>
      <c r="AS166" s="11">
        <f>IF(('OddsRatio_working_3-way'!X166=0),IF(Q166&gt;0,-Q166^(1/3),(-Q166)^(1/3)),'OddsRatio_working_3-way'!AM166-'OddsRatio_working_3-way'!R166/3)</f>
        <v>-0.81569121156566127</v>
      </c>
      <c r="AT166" s="11">
        <f>IF(('OddsRatio_working_3-way'!X166=0),IF(Q166&gt;0,-Q166^(1/3),(-Q166)^(1/3)),'OddsRatio_working_3-way'!AN166-'OddsRatio_working_3-way'!R166/3)</f>
        <v>-0.28251614373729583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</v>
      </c>
      <c r="B2" s="4">
        <f>IF('True_Odds_Calculator_2-way'!B3="","",'True_Odds_Calculator_2-way'!B3)</f>
        <v>2.11</v>
      </c>
      <c r="C2" s="4">
        <f t="shared" ref="C2:C65" si="0">IF(A2="","",((1/A2)+(1/B2))-1)</f>
        <v>2.9489204844655115E-2</v>
      </c>
      <c r="D2" s="4">
        <f>IF(A2="","",(2*A2)/(2-($C2*A2)))</f>
        <v>1.8490749756572542</v>
      </c>
      <c r="E2" s="4">
        <f>IF(B2="","",(2*B2)/(2-($C2*B2)))</f>
        <v>2.1777522935779814</v>
      </c>
      <c r="G2" s="4">
        <f t="shared" ref="G2:G65" si="1">IF(A2="","",C2+1)</f>
        <v>1.0294892048446551</v>
      </c>
    </row>
    <row r="3" spans="1:7" x14ac:dyDescent="0.2">
      <c r="A3" s="4">
        <f>IF('True_Odds_Calculator_2-way'!A4="","",'True_Odds_Calculator_2-way'!A4)</f>
        <v>1.57</v>
      </c>
      <c r="B3" s="4">
        <f>IF('True_Odds_Calculator_2-way'!B4="","",'True_Odds_Calculator_2-way'!B4)</f>
        <v>2.5099999999999998</v>
      </c>
      <c r="C3" s="4">
        <f t="shared" si="0"/>
        <v>3.5349049661227649E-2</v>
      </c>
      <c r="D3" s="4">
        <f t="shared" ref="D3:D66" si="2">IF(A3="","",(2*A3)/(2-($C3*A3)))</f>
        <v>1.6148093511176675</v>
      </c>
      <c r="E3" s="4">
        <f t="shared" ref="E3:E66" si="3">IF(B3="","",(2*B3)/(2-($C3*B3)))</f>
        <v>2.6265204785550034</v>
      </c>
      <c r="G3" s="4">
        <f t="shared" si="1"/>
        <v>1.0353490496612276</v>
      </c>
    </row>
    <row r="4" spans="1:7" x14ac:dyDescent="0.2">
      <c r="A4" s="4">
        <f>IF('True_Odds_Calculator_2-way'!A5="","",'True_Odds_Calculator_2-way'!A5)</f>
        <v>1.57</v>
      </c>
      <c r="B4" s="4">
        <f>IF('True_Odds_Calculator_2-way'!B5="","",'True_Odds_Calculator_2-way'!B5)</f>
        <v>2.5299999999999998</v>
      </c>
      <c r="C4" s="4">
        <f t="shared" si="0"/>
        <v>3.2199592155283119E-2</v>
      </c>
      <c r="D4" s="4">
        <f t="shared" si="2"/>
        <v>1.6107134891831068</v>
      </c>
      <c r="E4" s="4">
        <f t="shared" si="3"/>
        <v>2.6374290362205768</v>
      </c>
      <c r="G4" s="4">
        <f t="shared" si="1"/>
        <v>1.0321995921552831</v>
      </c>
    </row>
    <row r="5" spans="1:7" x14ac:dyDescent="0.2">
      <c r="A5" s="4">
        <f>IF('True_Odds_Calculator_2-way'!A6="","",'True_Odds_Calculator_2-way'!A6)</f>
        <v>1.83</v>
      </c>
      <c r="B5" s="4">
        <f>IF('True_Odds_Calculator_2-way'!B6="","",'True_Odds_Calculator_2-way'!B6)</f>
        <v>2.0699999999999998</v>
      </c>
      <c r="C5" s="4">
        <f t="shared" si="0"/>
        <v>2.9539874871307603E-2</v>
      </c>
      <c r="D5" s="4">
        <f t="shared" si="2"/>
        <v>1.8808371192373576</v>
      </c>
      <c r="E5" s="4">
        <f t="shared" si="3"/>
        <v>2.1352836729517204</v>
      </c>
      <c r="G5" s="4">
        <f t="shared" si="1"/>
        <v>1.0295398748713076</v>
      </c>
    </row>
    <row r="6" spans="1:7" x14ac:dyDescent="0.2">
      <c r="A6" s="4">
        <f>IF('True_Odds_Calculator_2-way'!A7="","",'True_Odds_Calculator_2-way'!A7)</f>
        <v>1.32</v>
      </c>
      <c r="B6" s="4">
        <f>IF('True_Odds_Calculator_2-way'!B7="","",'True_Odds_Calculator_2-way'!B7)</f>
        <v>3.53</v>
      </c>
      <c r="C6" s="4">
        <f t="shared" si="0"/>
        <v>4.0861876555927434E-2</v>
      </c>
      <c r="D6" s="4">
        <f t="shared" si="2"/>
        <v>1.3565855362757657</v>
      </c>
      <c r="E6" s="4">
        <f t="shared" si="3"/>
        <v>3.8043762246897441</v>
      </c>
      <c r="G6" s="4">
        <f t="shared" si="1"/>
        <v>1.0408618765559274</v>
      </c>
    </row>
    <row r="7" spans="1:7" x14ac:dyDescent="0.2">
      <c r="A7" s="4">
        <f>IF('True_Odds_Calculator_2-way'!A8="","",'True_Odds_Calculator_2-way'!A8)</f>
        <v>2.4300000000000002</v>
      </c>
      <c r="B7" s="4">
        <f>IF('True_Odds_Calculator_2-way'!B8="","",'True_Odds_Calculator_2-way'!B8)</f>
        <v>1.62</v>
      </c>
      <c r="C7" s="4">
        <f t="shared" si="0"/>
        <v>2.8806584362139898E-2</v>
      </c>
      <c r="D7" s="4">
        <f t="shared" si="2"/>
        <v>2.5181347150259068</v>
      </c>
      <c r="E7" s="4">
        <f t="shared" si="3"/>
        <v>1.658703071672355</v>
      </c>
      <c r="G7" s="4">
        <f t="shared" si="1"/>
        <v>1.0288065843621399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2.0299999999999998</v>
      </c>
      <c r="C8" s="4">
        <f t="shared" si="0"/>
        <v>3.0245246040574214E-2</v>
      </c>
      <c r="D8" s="4">
        <f t="shared" si="2"/>
        <v>1.9138324294186226</v>
      </c>
      <c r="E8" s="4">
        <f t="shared" si="3"/>
        <v>2.0942925287037548</v>
      </c>
      <c r="G8" s="4">
        <f t="shared" si="1"/>
        <v>1.0302452460405742</v>
      </c>
    </row>
    <row r="9" spans="1:7" x14ac:dyDescent="0.2">
      <c r="A9" s="4">
        <f>IF('True_Odds_Calculator_2-way'!A10="","",'True_Odds_Calculator_2-way'!A10)</f>
        <v>1.98</v>
      </c>
      <c r="B9" s="4">
        <f>IF('True_Odds_Calculator_2-way'!B10="","",'True_Odds_Calculator_2-way'!B10)</f>
        <v>1.91</v>
      </c>
      <c r="C9" s="4">
        <f t="shared" si="0"/>
        <v>2.861071447458885E-2</v>
      </c>
      <c r="D9" s="4">
        <f t="shared" si="2"/>
        <v>2.0377175494369308</v>
      </c>
      <c r="E9" s="4">
        <f t="shared" si="3"/>
        <v>1.9636533568721115</v>
      </c>
      <c r="G9" s="4">
        <f t="shared" si="1"/>
        <v>1.0286107144745888</v>
      </c>
    </row>
    <row r="10" spans="1:7" x14ac:dyDescent="0.2">
      <c r="A10" s="4">
        <f>IF('True_Odds_Calculator_2-way'!A11="","",'True_Odds_Calculator_2-way'!A11)</f>
        <v>1.65</v>
      </c>
      <c r="B10" s="4">
        <f>IF('True_Odds_Calculator_2-way'!B11="","",'True_Odds_Calculator_2-way'!B11)</f>
        <v>2.34</v>
      </c>
      <c r="C10" s="4">
        <f t="shared" si="0"/>
        <v>3.3411033411033575E-2</v>
      </c>
      <c r="D10" s="4">
        <f t="shared" si="2"/>
        <v>1.6967699406723797</v>
      </c>
      <c r="E10" s="4">
        <f t="shared" si="3"/>
        <v>2.4351939451277205</v>
      </c>
      <c r="G10" s="4">
        <f t="shared" si="1"/>
        <v>1.0334110334110336</v>
      </c>
    </row>
    <row r="11" spans="1:7" x14ac:dyDescent="0.2">
      <c r="A11" s="4">
        <f>IF('True_Odds_Calculator_2-way'!A12="","",'True_Odds_Calculator_2-way'!A12)</f>
        <v>1.61</v>
      </c>
      <c r="B11" s="4">
        <f>IF('True_Odds_Calculator_2-way'!B12="","",'True_Odds_Calculator_2-way'!B12)</f>
        <v>2.4300000000000002</v>
      </c>
      <c r="C11" s="4">
        <f t="shared" si="0"/>
        <v>3.2640646167216181E-2</v>
      </c>
      <c r="D11" s="4">
        <f t="shared" si="2"/>
        <v>1.6534454704900365</v>
      </c>
      <c r="E11" s="4">
        <f t="shared" si="3"/>
        <v>2.5303495779840248</v>
      </c>
      <c r="G11" s="4">
        <f t="shared" si="1"/>
        <v>1.0326406461672162</v>
      </c>
    </row>
    <row r="12" spans="1:7" x14ac:dyDescent="0.2">
      <c r="A12" s="4">
        <f>IF('True_Odds_Calculator_2-way'!A13="","",'True_Odds_Calculator_2-way'!A13)</f>
        <v>1.66</v>
      </c>
      <c r="B12" s="4">
        <f>IF('True_Odds_Calculator_2-way'!B13="","",'True_Odds_Calculator_2-way'!B13)</f>
        <v>2.2999999999999998</v>
      </c>
      <c r="C12" s="4">
        <f t="shared" si="0"/>
        <v>3.7192247249869137E-2</v>
      </c>
      <c r="D12" s="4">
        <f t="shared" si="2"/>
        <v>1.7128757290264693</v>
      </c>
      <c r="E12" s="4">
        <f t="shared" si="3"/>
        <v>2.402769037130271</v>
      </c>
      <c r="G12" s="4">
        <f t="shared" si="1"/>
        <v>1.0371922472498691</v>
      </c>
    </row>
    <row r="13" spans="1:7" x14ac:dyDescent="0.2">
      <c r="A13" s="4">
        <f>IF('True_Odds_Calculator_2-way'!A14="","",'True_Odds_Calculator_2-way'!A14)</f>
        <v>1.61</v>
      </c>
      <c r="B13" s="4">
        <f>IF('True_Odds_Calculator_2-way'!B14="","",'True_Odds_Calculator_2-way'!B14)</f>
        <v>2.42</v>
      </c>
      <c r="C13" s="4">
        <f t="shared" si="0"/>
        <v>3.4341152918228035E-2</v>
      </c>
      <c r="D13" s="4">
        <f t="shared" si="2"/>
        <v>1.655773235306617</v>
      </c>
      <c r="E13" s="4">
        <f t="shared" si="3"/>
        <v>2.5249173741170372</v>
      </c>
      <c r="G13" s="4">
        <f t="shared" si="1"/>
        <v>1.034341152918228</v>
      </c>
    </row>
    <row r="14" spans="1:7" x14ac:dyDescent="0.2">
      <c r="A14" s="4">
        <f>IF('True_Odds_Calculator_2-way'!A15="","",'True_Odds_Calculator_2-way'!A15)</f>
        <v>2.11</v>
      </c>
      <c r="B14" s="4">
        <f>IF('True_Odds_Calculator_2-way'!B15="","",'True_Odds_Calculator_2-way'!B15)</f>
        <v>1.77</v>
      </c>
      <c r="C14" s="4">
        <f t="shared" si="0"/>
        <v>3.8905400701529036E-2</v>
      </c>
      <c r="D14" s="4">
        <f t="shared" si="2"/>
        <v>2.2003122514507911</v>
      </c>
      <c r="E14" s="4">
        <f t="shared" si="3"/>
        <v>1.8331165484575556</v>
      </c>
      <c r="G14" s="4">
        <f t="shared" si="1"/>
        <v>1.038905400701529</v>
      </c>
    </row>
    <row r="15" spans="1:7" x14ac:dyDescent="0.2">
      <c r="A15" s="4">
        <f>IF('True_Odds_Calculator_2-way'!A16="","",'True_Odds_Calculator_2-way'!A16)</f>
        <v>2.0299999999999998</v>
      </c>
      <c r="B15" s="4">
        <f>IF('True_Odds_Calculator_2-way'!B16="","",'True_Odds_Calculator_2-way'!B16)</f>
        <v>1.86</v>
      </c>
      <c r="C15" s="4">
        <f t="shared" si="0"/>
        <v>3.0245246040574214E-2</v>
      </c>
      <c r="D15" s="4">
        <f t="shared" si="2"/>
        <v>2.0942925287037548</v>
      </c>
      <c r="E15" s="4">
        <f t="shared" si="3"/>
        <v>1.9138324294186226</v>
      </c>
      <c r="G15" s="4">
        <f t="shared" si="1"/>
        <v>1.0302452460405742</v>
      </c>
    </row>
    <row r="16" spans="1:7" x14ac:dyDescent="0.2">
      <c r="A16" s="4">
        <f>IF('True_Odds_Calculator_2-way'!A17="","",'True_Odds_Calculator_2-way'!A17)</f>
        <v>1.51</v>
      </c>
      <c r="B16" s="4">
        <f>IF('True_Odds_Calculator_2-way'!B17="","",'True_Odds_Calculator_2-way'!B17)</f>
        <v>2.66</v>
      </c>
      <c r="C16" s="4">
        <f t="shared" si="0"/>
        <v>3.8191505253199143E-2</v>
      </c>
      <c r="D16" s="4">
        <f t="shared" si="2"/>
        <v>1.5548329655866526</v>
      </c>
      <c r="E16" s="4">
        <f t="shared" si="3"/>
        <v>2.802344240563734</v>
      </c>
      <c r="G16" s="4">
        <f t="shared" si="1"/>
        <v>1.0381915052531991</v>
      </c>
    </row>
    <row r="17" spans="1:7" x14ac:dyDescent="0.2">
      <c r="A17" s="4">
        <f>IF('True_Odds_Calculator_2-way'!A18="","",'True_Odds_Calculator_2-way'!A18)</f>
        <v>1.89</v>
      </c>
      <c r="B17" s="4">
        <f>IF('True_Odds_Calculator_2-way'!B18="","",'True_Odds_Calculator_2-way'!B18)</f>
        <v>1.99</v>
      </c>
      <c r="C17" s="4">
        <f t="shared" si="0"/>
        <v>3.16130919145996E-2</v>
      </c>
      <c r="D17" s="4">
        <f t="shared" si="2"/>
        <v>1.9482012897878844</v>
      </c>
      <c r="E17" s="4">
        <f t="shared" si="3"/>
        <v>2.0546283903744778</v>
      </c>
      <c r="G17" s="4">
        <f t="shared" si="1"/>
        <v>1.0316130919145996</v>
      </c>
    </row>
    <row r="18" spans="1:7" x14ac:dyDescent="0.2">
      <c r="A18" s="4">
        <f>IF('True_Odds_Calculator_2-way'!A19="","",'True_Odds_Calculator_2-way'!A19)</f>
        <v>1.72</v>
      </c>
      <c r="B18" s="4">
        <f>IF('True_Odds_Calculator_2-way'!B19="","",'True_Odds_Calculator_2-way'!B19)</f>
        <v>2.2000000000000002</v>
      </c>
      <c r="C18" s="4">
        <f t="shared" si="0"/>
        <v>3.5940803382663811E-2</v>
      </c>
      <c r="D18" s="4">
        <f t="shared" si="2"/>
        <v>1.7748592870544089</v>
      </c>
      <c r="E18" s="4">
        <f t="shared" si="3"/>
        <v>2.2905569007263922</v>
      </c>
      <c r="G18" s="4">
        <f t="shared" si="1"/>
        <v>1.0359408033826638</v>
      </c>
    </row>
    <row r="19" spans="1:7" x14ac:dyDescent="0.2">
      <c r="A19" s="4">
        <f>IF('True_Odds_Calculator_2-way'!A20="","",'True_Odds_Calculator_2-way'!A20)</f>
        <v>2.35</v>
      </c>
      <c r="B19" s="4">
        <f>IF('True_Odds_Calculator_2-way'!B20="","",'True_Odds_Calculator_2-way'!B20)</f>
        <v>1.65</v>
      </c>
      <c r="C19" s="4">
        <f t="shared" si="0"/>
        <v>3.1592520954223158E-2</v>
      </c>
      <c r="D19" s="4">
        <f t="shared" si="2"/>
        <v>2.4405979543666407</v>
      </c>
      <c r="E19" s="4">
        <f t="shared" si="3"/>
        <v>1.6941561987984708</v>
      </c>
      <c r="G19" s="4">
        <f t="shared" si="1"/>
        <v>1.0315925209542232</v>
      </c>
    </row>
    <row r="20" spans="1:7" x14ac:dyDescent="0.2">
      <c r="A20" s="4">
        <f>IF('True_Odds_Calculator_2-way'!A21="","",'True_Odds_Calculator_2-way'!A21)</f>
        <v>1.93</v>
      </c>
      <c r="B20" s="4">
        <f>IF('True_Odds_Calculator_2-way'!B21="","",'True_Odds_Calculator_2-way'!B21)</f>
        <v>1.97</v>
      </c>
      <c r="C20" s="4">
        <f t="shared" si="0"/>
        <v>2.5748928223876311E-2</v>
      </c>
      <c r="D20" s="4">
        <f t="shared" si="2"/>
        <v>1.9791780536685666</v>
      </c>
      <c r="E20" s="4">
        <f t="shared" si="3"/>
        <v>2.0212647191728026</v>
      </c>
      <c r="G20" s="4">
        <f t="shared" si="1"/>
        <v>1.0257489282238763</v>
      </c>
    </row>
    <row r="21" spans="1:7" x14ac:dyDescent="0.2">
      <c r="A21" s="4">
        <f>IF('True_Odds_Calculator_2-way'!A22="","",'True_Odds_Calculator_2-way'!A22)</f>
        <v>1.69</v>
      </c>
      <c r="B21" s="4">
        <f>IF('True_Odds_Calculator_2-way'!B22="","",'True_Odds_Calculator_2-way'!B22)</f>
        <v>2.27</v>
      </c>
      <c r="C21" s="4">
        <f t="shared" si="0"/>
        <v>3.2244610692594433E-2</v>
      </c>
      <c r="D21" s="4">
        <f t="shared" si="2"/>
        <v>1.7373366845549443</v>
      </c>
      <c r="E21" s="4">
        <f t="shared" si="3"/>
        <v>2.3562325338574457</v>
      </c>
      <c r="G21" s="4">
        <f t="shared" si="1"/>
        <v>1.0322446106925944</v>
      </c>
    </row>
    <row r="22" spans="1:7" x14ac:dyDescent="0.2">
      <c r="A22" s="4">
        <f>IF('True_Odds_Calculator_2-way'!A23="","",'True_Odds_Calculator_2-way'!A23)</f>
        <v>1.76</v>
      </c>
      <c r="B22" s="4">
        <f>IF('True_Odds_Calculator_2-way'!B23="","",'True_Odds_Calculator_2-way'!B23)</f>
        <v>2.16</v>
      </c>
      <c r="C22" s="4">
        <f t="shared" si="0"/>
        <v>3.1144781144781142E-2</v>
      </c>
      <c r="D22" s="4">
        <f t="shared" si="2"/>
        <v>1.8095963442498098</v>
      </c>
      <c r="E22" s="4">
        <f t="shared" si="3"/>
        <v>2.235183443085607</v>
      </c>
      <c r="G22" s="4">
        <f t="shared" si="1"/>
        <v>1.0311447811447811</v>
      </c>
    </row>
    <row r="23" spans="1:7" x14ac:dyDescent="0.2">
      <c r="A23" s="4">
        <f>IF('True_Odds_Calculator_2-way'!A24="","",'True_Odds_Calculator_2-way'!A24)</f>
        <v>1.74</v>
      </c>
      <c r="B23" s="4">
        <f>IF('True_Odds_Calculator_2-way'!B24="","",'True_Odds_Calculator_2-way'!B24)</f>
        <v>2.1800000000000002</v>
      </c>
      <c r="C23" s="4">
        <f t="shared" si="0"/>
        <v>3.3428240008436028E-2</v>
      </c>
      <c r="D23" s="4">
        <f t="shared" si="2"/>
        <v>1.7921194368326561</v>
      </c>
      <c r="E23" s="4">
        <f t="shared" si="3"/>
        <v>2.2624358821424311</v>
      </c>
      <c r="G23" s="4">
        <f t="shared" si="1"/>
        <v>1.033428240008436</v>
      </c>
    </row>
    <row r="24" spans="1:7" x14ac:dyDescent="0.2">
      <c r="A24" s="4">
        <f>IF('True_Odds_Calculator_2-way'!A25="","",'True_Odds_Calculator_2-way'!A25)</f>
        <v>1.55</v>
      </c>
      <c r="B24" s="4">
        <f>IF('True_Odds_Calculator_2-way'!B25="","",'True_Odds_Calculator_2-way'!B25)</f>
        <v>2.6</v>
      </c>
      <c r="C24" s="4">
        <f t="shared" si="0"/>
        <v>2.9776674937965097E-2</v>
      </c>
      <c r="D24" s="4">
        <f t="shared" si="2"/>
        <v>1.5866141732283463</v>
      </c>
      <c r="E24" s="4">
        <f t="shared" si="3"/>
        <v>2.7046979865771807</v>
      </c>
      <c r="G24" s="4">
        <f t="shared" si="1"/>
        <v>1.0297766749379651</v>
      </c>
    </row>
    <row r="25" spans="1:7" x14ac:dyDescent="0.2">
      <c r="A25" s="4">
        <f>IF('True_Odds_Calculator_2-way'!A26="","",'True_Odds_Calculator_2-way'!A26)</f>
        <v>1.78</v>
      </c>
      <c r="B25" s="4">
        <f>IF('True_Odds_Calculator_2-way'!B26="","",'True_Odds_Calculator_2-way'!B26)</f>
        <v>2.14</v>
      </c>
      <c r="C25" s="4">
        <f t="shared" si="0"/>
        <v>2.908747243515708E-2</v>
      </c>
      <c r="D25" s="4">
        <f t="shared" si="2"/>
        <v>1.8273049985608751</v>
      </c>
      <c r="E25" s="4">
        <f t="shared" si="3"/>
        <v>2.2087440565928333</v>
      </c>
      <c r="G25" s="4">
        <f t="shared" si="1"/>
        <v>1.0290874724351571</v>
      </c>
    </row>
    <row r="26" spans="1:7" x14ac:dyDescent="0.2">
      <c r="A26" s="4">
        <f>IF('True_Odds_Calculator_2-way'!A27="","",'True_Odds_Calculator_2-way'!A27)</f>
        <v>1.4</v>
      </c>
      <c r="B26" s="4">
        <f>IF('True_Odds_Calculator_2-way'!B27="","",'True_Odds_Calculator_2-way'!B27)</f>
        <v>3.09</v>
      </c>
      <c r="C26" s="4">
        <f t="shared" si="0"/>
        <v>3.7910309754970006E-2</v>
      </c>
      <c r="D26" s="4">
        <f t="shared" si="2"/>
        <v>1.4381648936170213</v>
      </c>
      <c r="E26" s="4">
        <f t="shared" si="3"/>
        <v>3.2822458270106223</v>
      </c>
      <c r="G26" s="4">
        <f t="shared" si="1"/>
        <v>1.03791030975497</v>
      </c>
    </row>
    <row r="27" spans="1:7" x14ac:dyDescent="0.2">
      <c r="A27" s="4">
        <f>IF('True_Odds_Calculator_2-way'!A28="","",'True_Odds_Calculator_2-way'!A28)</f>
        <v>1.48</v>
      </c>
      <c r="B27" s="4">
        <f>IF('True_Odds_Calculator_2-way'!B28="","",'True_Odds_Calculator_2-way'!B28)</f>
        <v>2.79</v>
      </c>
      <c r="C27" s="4">
        <f t="shared" si="0"/>
        <v>3.4098614743776068E-2</v>
      </c>
      <c r="D27" s="4">
        <f t="shared" si="2"/>
        <v>1.5183115163994707</v>
      </c>
      <c r="E27" s="4">
        <f t="shared" si="3"/>
        <v>2.9293416572077189</v>
      </c>
      <c r="G27" s="4">
        <f t="shared" si="1"/>
        <v>1.0340986147437761</v>
      </c>
    </row>
    <row r="28" spans="1:7" x14ac:dyDescent="0.2">
      <c r="A28" s="4">
        <f>IF('True_Odds_Calculator_2-way'!A29="","",'True_Odds_Calculator_2-way'!A29)</f>
        <v>1.91</v>
      </c>
      <c r="B28" s="4">
        <f>IF('True_Odds_Calculator_2-way'!B29="","",'True_Odds_Calculator_2-way'!B29)</f>
        <v>2</v>
      </c>
      <c r="C28" s="4">
        <f t="shared" si="0"/>
        <v>2.3560209424083656E-2</v>
      </c>
      <c r="D28" s="4">
        <f t="shared" si="2"/>
        <v>1.9539641943734012</v>
      </c>
      <c r="E28" s="4">
        <f t="shared" si="3"/>
        <v>2.0482573726541551</v>
      </c>
      <c r="G28" s="4">
        <f t="shared" si="1"/>
        <v>1.0235602094240837</v>
      </c>
    </row>
    <row r="29" spans="1:7" x14ac:dyDescent="0.2">
      <c r="A29" s="4">
        <f>IF('True_Odds_Calculator_2-way'!A30="","",'True_Odds_Calculator_2-way'!A30)</f>
        <v>1.47</v>
      </c>
      <c r="B29" s="4">
        <f>IF('True_Odds_Calculator_2-way'!B30="","",'True_Odds_Calculator_2-way'!B30)</f>
        <v>2.81</v>
      </c>
      <c r="C29" s="4">
        <f t="shared" si="0"/>
        <v>3.614399496453391E-2</v>
      </c>
      <c r="D29" s="4">
        <f t="shared" si="2"/>
        <v>1.5101175352331511</v>
      </c>
      <c r="E29" s="4">
        <f t="shared" si="3"/>
        <v>2.9603325330562225</v>
      </c>
      <c r="G29" s="4">
        <f t="shared" si="1"/>
        <v>1.0361439949645339</v>
      </c>
    </row>
    <row r="30" spans="1:7" x14ac:dyDescent="0.2">
      <c r="A30" s="4">
        <f>IF('True_Odds_Calculator_2-way'!A31="","",'True_Odds_Calculator_2-way'!A31)</f>
        <v>1.71</v>
      </c>
      <c r="B30" s="4">
        <f>IF('True_Odds_Calculator_2-way'!B31="","",'True_Odds_Calculator_2-way'!B31)</f>
        <v>2.2200000000000002</v>
      </c>
      <c r="C30" s="4">
        <f t="shared" si="0"/>
        <v>3.5245772087877381E-2</v>
      </c>
      <c r="D30" s="4">
        <f t="shared" si="2"/>
        <v>1.7631322279503969</v>
      </c>
      <c r="E30" s="4">
        <f t="shared" si="3"/>
        <v>2.3103888990323171</v>
      </c>
      <c r="G30" s="4">
        <f t="shared" si="1"/>
        <v>1.0352457720878774</v>
      </c>
    </row>
    <row r="31" spans="1:7" x14ac:dyDescent="0.2">
      <c r="A31" s="4">
        <f>IF('True_Odds_Calculator_2-way'!A32="","",'True_Odds_Calculator_2-way'!A32)</f>
        <v>1.71</v>
      </c>
      <c r="B31" s="4">
        <f>IF('True_Odds_Calculator_2-way'!B32="","",'True_Odds_Calculator_2-way'!B32)</f>
        <v>2.2200000000000002</v>
      </c>
      <c r="C31" s="4">
        <f t="shared" si="0"/>
        <v>3.5245772087877381E-2</v>
      </c>
      <c r="D31" s="4">
        <f t="shared" si="2"/>
        <v>1.7631322279503969</v>
      </c>
      <c r="E31" s="4">
        <f t="shared" si="3"/>
        <v>2.3103888990323171</v>
      </c>
      <c r="G31" s="4">
        <f t="shared" si="1"/>
        <v>1.0352457720878774</v>
      </c>
    </row>
    <row r="32" spans="1:7" x14ac:dyDescent="0.2">
      <c r="A32" s="4">
        <f>IF('True_Odds_Calculator_2-way'!A33="","",'True_Odds_Calculator_2-way'!A33)</f>
        <v>1.45</v>
      </c>
      <c r="B32" s="4">
        <f>IF('True_Odds_Calculator_2-way'!B33="","",'True_Odds_Calculator_2-way'!B33)</f>
        <v>2.9</v>
      </c>
      <c r="C32" s="4">
        <f t="shared" si="0"/>
        <v>3.4482758620689724E-2</v>
      </c>
      <c r="D32" s="4">
        <f t="shared" si="2"/>
        <v>1.4871794871794872</v>
      </c>
      <c r="E32" s="4">
        <f t="shared" si="3"/>
        <v>3.0526315789473686</v>
      </c>
      <c r="G32" s="4">
        <f t="shared" si="1"/>
        <v>1.0344827586206897</v>
      </c>
    </row>
    <row r="33" spans="1:7" x14ac:dyDescent="0.2">
      <c r="A33" s="4">
        <f>IF('True_Odds_Calculator_2-way'!A34="","",'True_Odds_Calculator_2-way'!A34)</f>
        <v>1.99</v>
      </c>
      <c r="B33" s="4">
        <f>IF('True_Odds_Calculator_2-way'!B34="","",'True_Odds_Calculator_2-way'!B34)</f>
        <v>1.92</v>
      </c>
      <c r="C33" s="4">
        <f t="shared" si="0"/>
        <v>2.3345896147403788E-2</v>
      </c>
      <c r="D33" s="4">
        <f t="shared" si="2"/>
        <v>2.0373253705876082</v>
      </c>
      <c r="E33" s="4">
        <f t="shared" si="3"/>
        <v>1.9640176827387685</v>
      </c>
      <c r="G33" s="4">
        <f t="shared" si="1"/>
        <v>1.0233458961474038</v>
      </c>
    </row>
    <row r="34" spans="1:7" x14ac:dyDescent="0.2">
      <c r="A34" s="4">
        <f>IF('True_Odds_Calculator_2-way'!A35="","",'True_Odds_Calculator_2-way'!A35)</f>
        <v>2.1</v>
      </c>
      <c r="B34" s="4">
        <f>IF('True_Odds_Calculator_2-way'!B35="","",'True_Odds_Calculator_2-way'!B35)</f>
        <v>1.81</v>
      </c>
      <c r="C34" s="4">
        <f t="shared" si="0"/>
        <v>2.8676664035780064E-2</v>
      </c>
      <c r="D34" s="4">
        <f t="shared" si="2"/>
        <v>2.1651951011107946</v>
      </c>
      <c r="E34" s="4">
        <f t="shared" si="3"/>
        <v>1.858225372769494</v>
      </c>
      <c r="G34" s="4">
        <f t="shared" si="1"/>
        <v>1.0286766640357801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1.97</v>
      </c>
      <c r="C35" s="4">
        <f t="shared" si="0"/>
        <v>2.5748928223876311E-2</v>
      </c>
      <c r="D35" s="4">
        <f t="shared" si="2"/>
        <v>1.9791780536685666</v>
      </c>
      <c r="E35" s="4">
        <f t="shared" si="3"/>
        <v>2.0212647191728026</v>
      </c>
      <c r="G35" s="4">
        <f t="shared" si="1"/>
        <v>1.0257489282238763</v>
      </c>
    </row>
    <row r="36" spans="1:7" x14ac:dyDescent="0.2">
      <c r="A36" s="4">
        <f>IF('True_Odds_Calculator_2-way'!A37="","",'True_Odds_Calculator_2-way'!A37)</f>
        <v>1.97</v>
      </c>
      <c r="B36" s="4">
        <f>IF('True_Odds_Calculator_2-way'!B37="","",'True_Odds_Calculator_2-way'!B37)</f>
        <v>1.93</v>
      </c>
      <c r="C36" s="4">
        <f t="shared" si="0"/>
        <v>2.5748928223876311E-2</v>
      </c>
      <c r="D36" s="4">
        <f t="shared" si="2"/>
        <v>2.0212647191728026</v>
      </c>
      <c r="E36" s="4">
        <f t="shared" si="3"/>
        <v>1.9791780536685666</v>
      </c>
      <c r="G36" s="4">
        <f t="shared" si="1"/>
        <v>1.0257489282238763</v>
      </c>
    </row>
    <row r="37" spans="1:7" x14ac:dyDescent="0.2">
      <c r="A37" s="4">
        <f>IF('True_Odds_Calculator_2-way'!A38="","",'True_Odds_Calculator_2-way'!A38)</f>
        <v>1.99</v>
      </c>
      <c r="B37" s="4">
        <f>IF('True_Odds_Calculator_2-way'!B38="","",'True_Odds_Calculator_2-way'!B38)</f>
        <v>1.92</v>
      </c>
      <c r="C37" s="4">
        <f t="shared" si="0"/>
        <v>2.3345896147403788E-2</v>
      </c>
      <c r="D37" s="4">
        <f t="shared" si="2"/>
        <v>2.0373253705876082</v>
      </c>
      <c r="E37" s="4">
        <f t="shared" si="3"/>
        <v>1.9640176827387685</v>
      </c>
      <c r="G37" s="4">
        <f t="shared" si="1"/>
        <v>1.0233458961474038</v>
      </c>
    </row>
    <row r="38" spans="1:7" x14ac:dyDescent="0.2">
      <c r="A38" s="4">
        <f>IF('True_Odds_Calculator_2-way'!A39="","",'True_Odds_Calculator_2-way'!A39)</f>
        <v>1.56</v>
      </c>
      <c r="B38" s="4">
        <f>IF('True_Odds_Calculator_2-way'!B39="","",'True_Odds_Calculator_2-way'!B39)</f>
        <v>2.58</v>
      </c>
      <c r="C38" s="4">
        <f t="shared" si="0"/>
        <v>2.8622540250447193E-2</v>
      </c>
      <c r="D38" s="4">
        <f t="shared" si="2"/>
        <v>1.5956232159847763</v>
      </c>
      <c r="E38" s="4">
        <f t="shared" si="3"/>
        <v>2.678913738019169</v>
      </c>
      <c r="G38" s="4">
        <f t="shared" si="1"/>
        <v>1.0286225402504472</v>
      </c>
    </row>
    <row r="39" spans="1:7" x14ac:dyDescent="0.2">
      <c r="A39" s="4">
        <f>IF('True_Odds_Calculator_2-way'!A40="","",'True_Odds_Calculator_2-way'!A40)</f>
        <v>1.66</v>
      </c>
      <c r="B39" s="4">
        <f>IF('True_Odds_Calculator_2-way'!B40="","",'True_Odds_Calculator_2-way'!B40)</f>
        <v>2.3199999999999998</v>
      </c>
      <c r="C39" s="4">
        <f t="shared" si="0"/>
        <v>3.3444121312837582E-2</v>
      </c>
      <c r="D39" s="4">
        <f t="shared" si="2"/>
        <v>1.707394928178755</v>
      </c>
      <c r="E39" s="4">
        <f t="shared" si="3"/>
        <v>2.4136375031336175</v>
      </c>
      <c r="G39" s="4">
        <f t="shared" si="1"/>
        <v>1.0334441213128376</v>
      </c>
    </row>
    <row r="40" spans="1:7" x14ac:dyDescent="0.2">
      <c r="A40" s="4">
        <f>IF('True_Odds_Calculator_2-way'!A41="","",'True_Odds_Calculator_2-way'!A41)</f>
        <v>1.78</v>
      </c>
      <c r="B40" s="4">
        <f>IF('True_Odds_Calculator_2-way'!B41="","",'True_Odds_Calculator_2-way'!B41)</f>
        <v>2.13</v>
      </c>
      <c r="C40" s="4">
        <f t="shared" si="0"/>
        <v>3.128132088410629E-2</v>
      </c>
      <c r="D40" s="4">
        <f t="shared" si="2"/>
        <v>1.8309750325976726</v>
      </c>
      <c r="E40" s="4">
        <f t="shared" si="3"/>
        <v>2.2034055907479515</v>
      </c>
      <c r="G40" s="4">
        <f t="shared" si="1"/>
        <v>1.0312813208841063</v>
      </c>
    </row>
    <row r="41" spans="1:7" x14ac:dyDescent="0.2">
      <c r="A41" s="4">
        <f>IF('True_Odds_Calculator_2-way'!A42="","",'True_Odds_Calculator_2-way'!A42)</f>
        <v>1.86</v>
      </c>
      <c r="B41" s="4">
        <f>IF('True_Odds_Calculator_2-way'!B42="","",'True_Odds_Calculator_2-way'!B42)</f>
        <v>2.0299999999999998</v>
      </c>
      <c r="C41" s="4">
        <f t="shared" si="0"/>
        <v>3.0245246040574214E-2</v>
      </c>
      <c r="D41" s="4">
        <f t="shared" si="2"/>
        <v>1.9138324294186226</v>
      </c>
      <c r="E41" s="4">
        <f t="shared" si="3"/>
        <v>2.0942925287037548</v>
      </c>
      <c r="G41" s="4">
        <f t="shared" si="1"/>
        <v>1.0302452460405742</v>
      </c>
    </row>
    <row r="42" spans="1:7" x14ac:dyDescent="0.2">
      <c r="A42" s="4">
        <f>IF('True_Odds_Calculator_2-way'!A43="","",'True_Odds_Calculator_2-way'!A43)</f>
        <v>1.72</v>
      </c>
      <c r="B42" s="4">
        <f>IF('True_Odds_Calculator_2-way'!B43="","",'True_Odds_Calculator_2-way'!B43)</f>
        <v>2.2000000000000002</v>
      </c>
      <c r="C42" s="4">
        <f t="shared" si="0"/>
        <v>3.5940803382663811E-2</v>
      </c>
      <c r="D42" s="4">
        <f t="shared" si="2"/>
        <v>1.7748592870544089</v>
      </c>
      <c r="E42" s="4">
        <f t="shared" si="3"/>
        <v>2.2905569007263922</v>
      </c>
      <c r="G42" s="4">
        <f t="shared" si="1"/>
        <v>1.0359408033826638</v>
      </c>
    </row>
    <row r="43" spans="1:7" x14ac:dyDescent="0.2">
      <c r="A43" s="4">
        <f>IF('True_Odds_Calculator_2-way'!A44="","",'True_Odds_Calculator_2-way'!A44)</f>
        <v>1.92</v>
      </c>
      <c r="B43" s="4">
        <f>IF('True_Odds_Calculator_2-way'!B44="","",'True_Odds_Calculator_2-way'!B44)</f>
        <v>1.97</v>
      </c>
      <c r="C43" s="4">
        <f t="shared" si="0"/>
        <v>2.844754653130277E-2</v>
      </c>
      <c r="D43" s="4">
        <f t="shared" si="2"/>
        <v>1.9739066903246005</v>
      </c>
      <c r="E43" s="4">
        <f t="shared" si="3"/>
        <v>2.0267924123888115</v>
      </c>
      <c r="G43" s="4">
        <f t="shared" si="1"/>
        <v>1.0284475465313028</v>
      </c>
    </row>
    <row r="44" spans="1:7" x14ac:dyDescent="0.2">
      <c r="A44" s="4">
        <f>IF('True_Odds_Calculator_2-way'!A45="","",'True_Odds_Calculator_2-way'!A45)</f>
        <v>1.75</v>
      </c>
      <c r="B44" s="4">
        <f>IF('True_Odds_Calculator_2-way'!B45="","",'True_Odds_Calculator_2-way'!B45)</f>
        <v>2.17</v>
      </c>
      <c r="C44" s="4">
        <f t="shared" si="0"/>
        <v>3.2258064516129004E-2</v>
      </c>
      <c r="D44" s="4">
        <f t="shared" si="2"/>
        <v>1.8008298755186722</v>
      </c>
      <c r="E44" s="4">
        <f t="shared" si="3"/>
        <v>2.2487046632124348</v>
      </c>
      <c r="G44" s="4">
        <f t="shared" si="1"/>
        <v>1.032258064516129</v>
      </c>
    </row>
    <row r="45" spans="1:7" x14ac:dyDescent="0.2">
      <c r="A45" s="4">
        <f>IF('True_Odds_Calculator_2-way'!A46="","",'True_Odds_Calculator_2-way'!A46)</f>
        <v>1.59</v>
      </c>
      <c r="B45" s="4">
        <f>IF('True_Odds_Calculator_2-way'!B46="","",'True_Odds_Calculator_2-way'!B46)</f>
        <v>2.4700000000000002</v>
      </c>
      <c r="C45" s="4">
        <f t="shared" si="0"/>
        <v>3.37891172052045E-2</v>
      </c>
      <c r="D45" s="4">
        <f t="shared" si="2"/>
        <v>1.6338901254342355</v>
      </c>
      <c r="E45" s="4">
        <f t="shared" si="3"/>
        <v>2.5775604633610079</v>
      </c>
      <c r="G45" s="4">
        <f t="shared" si="1"/>
        <v>1.0337891172052045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2.12</v>
      </c>
      <c r="C46" s="4">
        <f t="shared" si="0"/>
        <v>3.3495866016535869E-2</v>
      </c>
      <c r="D46" s="4">
        <f t="shared" si="2"/>
        <v>1.8346946713341112</v>
      </c>
      <c r="E46" s="4">
        <f t="shared" si="3"/>
        <v>2.1980428704566637</v>
      </c>
      <c r="G46" s="4">
        <f t="shared" si="1"/>
        <v>1.0334958660165359</v>
      </c>
    </row>
    <row r="47" spans="1:7" x14ac:dyDescent="0.2">
      <c r="A47" s="4">
        <f>IF('True_Odds_Calculator_2-way'!A48="","",'True_Odds_Calculator_2-way'!A48)</f>
        <v>1.9</v>
      </c>
      <c r="B47" s="4">
        <f>IF('True_Odds_Calculator_2-way'!B48="","",'True_Odds_Calculator_2-way'!B48)</f>
        <v>1.99</v>
      </c>
      <c r="C47" s="4">
        <f t="shared" si="0"/>
        <v>2.8828352287754377E-2</v>
      </c>
      <c r="D47" s="4">
        <f t="shared" si="2"/>
        <v>1.9535003874967702</v>
      </c>
      <c r="E47" s="4">
        <f t="shared" si="3"/>
        <v>2.0487672717420748</v>
      </c>
      <c r="G47" s="4">
        <f t="shared" si="1"/>
        <v>1.0288283522877544</v>
      </c>
    </row>
    <row r="48" spans="1:7" x14ac:dyDescent="0.2">
      <c r="A48" s="4">
        <f>IF('True_Odds_Calculator_2-way'!A49="","",'True_Odds_Calculator_2-way'!A49)</f>
        <v>1.68</v>
      </c>
      <c r="B48" s="4">
        <f>IF('True_Odds_Calculator_2-way'!B49="","",'True_Odds_Calculator_2-way'!B49)</f>
        <v>2.29</v>
      </c>
      <c r="C48" s="4">
        <f t="shared" si="0"/>
        <v>3.1919317945518833E-2</v>
      </c>
      <c r="D48" s="4">
        <f t="shared" si="2"/>
        <v>1.7262855604415328</v>
      </c>
      <c r="E48" s="4">
        <f t="shared" si="3"/>
        <v>2.3768688990485605</v>
      </c>
      <c r="G48" s="4">
        <f t="shared" si="1"/>
        <v>1.0319193179455188</v>
      </c>
    </row>
    <row r="49" spans="1:7" x14ac:dyDescent="0.2">
      <c r="A49" s="4">
        <f>IF('True_Odds_Calculator_2-way'!A50="","",'True_Odds_Calculator_2-way'!A50)</f>
        <v>1.62</v>
      </c>
      <c r="B49" s="4">
        <f>IF('True_Odds_Calculator_2-way'!B50="","",'True_Odds_Calculator_2-way'!B50)</f>
        <v>2.41</v>
      </c>
      <c r="C49" s="4">
        <f t="shared" si="0"/>
        <v>3.2221709953383471E-2</v>
      </c>
      <c r="D49" s="4">
        <f t="shared" si="2"/>
        <v>1.6634144263133228</v>
      </c>
      <c r="E49" s="4">
        <f t="shared" si="3"/>
        <v>2.5073534133966988</v>
      </c>
      <c r="G49" s="4">
        <f t="shared" si="1"/>
        <v>1.0322217099533835</v>
      </c>
    </row>
    <row r="50" spans="1:7" x14ac:dyDescent="0.2">
      <c r="A50" s="4">
        <f>IF('True_Odds_Calculator_2-way'!A51="","",'True_Odds_Calculator_2-way'!A51)</f>
        <v>1.63</v>
      </c>
      <c r="B50" s="4">
        <f>IF('True_Odds_Calculator_2-way'!B51="","",'True_Odds_Calculator_2-way'!B51)</f>
        <v>2.39</v>
      </c>
      <c r="C50" s="4">
        <f t="shared" si="0"/>
        <v>3.19069743563416E-2</v>
      </c>
      <c r="D50" s="4">
        <f t="shared" si="2"/>
        <v>1.6735184827201064</v>
      </c>
      <c r="E50" s="4">
        <f t="shared" si="3"/>
        <v>2.4847402493861024</v>
      </c>
      <c r="G50" s="4">
        <f t="shared" si="1"/>
        <v>1.0319069743563416</v>
      </c>
    </row>
    <row r="51" spans="1:7" x14ac:dyDescent="0.2">
      <c r="A51" s="4">
        <f>IF('True_Odds_Calculator_2-way'!A52="","",'True_Odds_Calculator_2-way'!A52)</f>
        <v>1.98</v>
      </c>
      <c r="B51" s="4">
        <f>IF('True_Odds_Calculator_2-way'!B52="","",'True_Odds_Calculator_2-way'!B52)</f>
        <v>1.86</v>
      </c>
      <c r="C51" s="4">
        <f t="shared" si="0"/>
        <v>4.2684913652655698E-2</v>
      </c>
      <c r="D51" s="4">
        <f t="shared" si="2"/>
        <v>2.0673627484001349</v>
      </c>
      <c r="E51" s="4">
        <f t="shared" si="3"/>
        <v>1.9368886083938153</v>
      </c>
      <c r="G51" s="4">
        <f t="shared" si="1"/>
        <v>1.0426849136526557</v>
      </c>
    </row>
    <row r="52" spans="1:7" x14ac:dyDescent="0.2">
      <c r="A52" s="4">
        <f>IF('True_Odds_Calculator_2-way'!A53="","",'True_Odds_Calculator_2-way'!A53)</f>
        <v>1.71</v>
      </c>
      <c r="B52" s="4">
        <f>IF('True_Odds_Calculator_2-way'!B53="","",'True_Odds_Calculator_2-way'!B53)</f>
        <v>2.15</v>
      </c>
      <c r="C52" s="4">
        <f t="shared" si="0"/>
        <v>4.9911600707194248E-2</v>
      </c>
      <c r="D52" s="4">
        <f t="shared" si="2"/>
        <v>1.7862261630025504</v>
      </c>
      <c r="E52" s="4">
        <f t="shared" si="3"/>
        <v>2.2718986559555074</v>
      </c>
      <c r="G52" s="4">
        <f t="shared" si="1"/>
        <v>1.0499116007071942</v>
      </c>
    </row>
    <row r="53" spans="1:7" x14ac:dyDescent="0.2">
      <c r="A53" s="4">
        <f>IF('True_Odds_Calculator_2-way'!A54="","",'True_Odds_Calculator_2-way'!A54)</f>
        <v>1.49</v>
      </c>
      <c r="B53" s="4">
        <f>IF('True_Odds_Calculator_2-way'!B54="","",'True_Odds_Calculator_2-way'!B54)</f>
        <v>2.61</v>
      </c>
      <c r="C53" s="4">
        <f t="shared" si="0"/>
        <v>5.428270204942276E-2</v>
      </c>
      <c r="D53" s="4">
        <f t="shared" si="2"/>
        <v>1.5527960230789197</v>
      </c>
      <c r="E53" s="4">
        <f t="shared" si="3"/>
        <v>2.8089855177146159</v>
      </c>
      <c r="G53" s="4">
        <f t="shared" si="1"/>
        <v>1.0542827020494228</v>
      </c>
    </row>
    <row r="54" spans="1:7" x14ac:dyDescent="0.2">
      <c r="A54" s="4">
        <f>IF('True_Odds_Calculator_2-way'!A55="","",'True_Odds_Calculator_2-way'!A55)</f>
        <v>2</v>
      </c>
      <c r="B54" s="4">
        <f>IF('True_Odds_Calculator_2-way'!B55="","",'True_Odds_Calculator_2-way'!B55)</f>
        <v>1.85</v>
      </c>
      <c r="C54" s="4">
        <f t="shared" si="0"/>
        <v>4.0540540540540349E-2</v>
      </c>
      <c r="D54" s="4">
        <f t="shared" si="2"/>
        <v>2.0845070422535206</v>
      </c>
      <c r="E54" s="4">
        <f t="shared" si="3"/>
        <v>1.9220779220779218</v>
      </c>
      <c r="G54" s="4">
        <f t="shared" si="1"/>
        <v>1.0405405405405403</v>
      </c>
    </row>
    <row r="55" spans="1:7" x14ac:dyDescent="0.2">
      <c r="A55" s="4">
        <f>IF('True_Odds_Calculator_2-way'!A56="","",'True_Odds_Calculator_2-way'!A56)</f>
        <v>1.66</v>
      </c>
      <c r="B55" s="4">
        <f>IF('True_Odds_Calculator_2-way'!B56="","",'True_Odds_Calculator_2-way'!B56)</f>
        <v>2.2400000000000002</v>
      </c>
      <c r="C55" s="4">
        <f t="shared" si="0"/>
        <v>4.8838209982788428E-2</v>
      </c>
      <c r="D55" s="4">
        <f t="shared" si="2"/>
        <v>1.7301321421924438</v>
      </c>
      <c r="E55" s="4">
        <f t="shared" si="3"/>
        <v>2.3696150904919713</v>
      </c>
      <c r="G55" s="4">
        <f t="shared" si="1"/>
        <v>1.0488382099827884</v>
      </c>
    </row>
    <row r="56" spans="1:7" x14ac:dyDescent="0.2">
      <c r="A56" s="4">
        <f>IF('True_Odds_Calculator_2-way'!A57="","",'True_Odds_Calculator_2-way'!A57)</f>
        <v>1.88</v>
      </c>
      <c r="B56" s="4">
        <f>IF('True_Odds_Calculator_2-way'!B57="","",'True_Odds_Calculator_2-way'!B57)</f>
        <v>1.96</v>
      </c>
      <c r="C56" s="4">
        <f t="shared" si="0"/>
        <v>4.2118975249674229E-2</v>
      </c>
      <c r="D56" s="4">
        <f t="shared" si="2"/>
        <v>1.9575010624734379</v>
      </c>
      <c r="E56" s="4">
        <f t="shared" si="3"/>
        <v>2.044385264092321</v>
      </c>
      <c r="G56" s="4">
        <f t="shared" si="1"/>
        <v>1.0421189752496742</v>
      </c>
    </row>
    <row r="57" spans="1:7" x14ac:dyDescent="0.2">
      <c r="A57" s="4">
        <f>IF('True_Odds_Calculator_2-way'!A58="","",'True_Odds_Calculator_2-way'!A58)</f>
        <v>1.96</v>
      </c>
      <c r="B57" s="4">
        <f>IF('True_Odds_Calculator_2-way'!B58="","",'True_Odds_Calculator_2-way'!B58)</f>
        <v>1.88</v>
      </c>
      <c r="C57" s="4">
        <f t="shared" si="0"/>
        <v>4.2118975249674229E-2</v>
      </c>
      <c r="D57" s="4">
        <f t="shared" si="2"/>
        <v>2.044385264092321</v>
      </c>
      <c r="E57" s="4">
        <f t="shared" si="3"/>
        <v>1.9575010624734379</v>
      </c>
      <c r="G57" s="4">
        <f t="shared" si="1"/>
        <v>1.0421189752496742</v>
      </c>
    </row>
    <row r="58" spans="1:7" x14ac:dyDescent="0.2">
      <c r="A58" s="4">
        <f>IF('True_Odds_Calculator_2-way'!A59="","",'True_Odds_Calculator_2-way'!A59)</f>
        <v>1.75</v>
      </c>
      <c r="B58" s="4">
        <f>IF('True_Odds_Calculator_2-way'!B59="","",'True_Odds_Calculator_2-way'!B59)</f>
        <v>2.1</v>
      </c>
      <c r="C58" s="4">
        <f t="shared" si="0"/>
        <v>4.761904761904745E-2</v>
      </c>
      <c r="D58" s="4">
        <f t="shared" si="2"/>
        <v>1.8260869565217388</v>
      </c>
      <c r="E58" s="4">
        <f t="shared" si="3"/>
        <v>2.2105263157894735</v>
      </c>
      <c r="G58" s="4">
        <f t="shared" si="1"/>
        <v>1.0476190476190474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2.08</v>
      </c>
      <c r="C59" s="4">
        <f t="shared" si="0"/>
        <v>4.8951048951048959E-2</v>
      </c>
      <c r="D59" s="4">
        <f t="shared" si="2"/>
        <v>1.8392282958199357</v>
      </c>
      <c r="E59" s="4">
        <f t="shared" si="3"/>
        <v>2.1915708812260539</v>
      </c>
      <c r="G59" s="4">
        <f t="shared" si="1"/>
        <v>1.048951048951049</v>
      </c>
    </row>
    <row r="60" spans="1:7" x14ac:dyDescent="0.2">
      <c r="A60" s="4">
        <f>IF('True_Odds_Calculator_2-way'!A61="","",'True_Odds_Calculator_2-way'!A61)</f>
        <v>1.75</v>
      </c>
      <c r="B60" s="4">
        <f>IF('True_Odds_Calculator_2-way'!B61="","",'True_Odds_Calculator_2-way'!B61)</f>
        <v>2.1</v>
      </c>
      <c r="C60" s="4">
        <f t="shared" si="0"/>
        <v>4.761904761904745E-2</v>
      </c>
      <c r="D60" s="4">
        <f t="shared" si="2"/>
        <v>1.8260869565217388</v>
      </c>
      <c r="E60" s="4">
        <f t="shared" si="3"/>
        <v>2.2105263157894735</v>
      </c>
      <c r="G60" s="4">
        <f t="shared" si="1"/>
        <v>1.0476190476190474</v>
      </c>
    </row>
    <row r="61" spans="1:7" x14ac:dyDescent="0.2">
      <c r="A61" s="4">
        <f>IF('True_Odds_Calculator_2-way'!A62="","",'True_Odds_Calculator_2-way'!A62)</f>
        <v>1.87</v>
      </c>
      <c r="B61" s="4">
        <f>IF('True_Odds_Calculator_2-way'!B62="","",'True_Odds_Calculator_2-way'!B62)</f>
        <v>1.97</v>
      </c>
      <c r="C61" s="4">
        <f t="shared" si="0"/>
        <v>4.2373571486739481E-2</v>
      </c>
      <c r="D61" s="4">
        <f t="shared" si="2"/>
        <v>1.9471444805623825</v>
      </c>
      <c r="E61" s="4">
        <f t="shared" si="3"/>
        <v>2.0558051284913081</v>
      </c>
      <c r="G61" s="4">
        <f t="shared" si="1"/>
        <v>1.0423735714867395</v>
      </c>
    </row>
    <row r="62" spans="1:7" x14ac:dyDescent="0.2">
      <c r="A62" s="4">
        <f>IF('True_Odds_Calculator_2-way'!A63="","",'True_Odds_Calculator_2-way'!A63)</f>
        <v>1.78</v>
      </c>
      <c r="B62" s="4">
        <f>IF('True_Odds_Calculator_2-way'!B63="","",'True_Odds_Calculator_2-way'!B63)</f>
        <v>2.0699999999999998</v>
      </c>
      <c r="C62" s="4">
        <f t="shared" si="0"/>
        <v>4.4889540248602255E-2</v>
      </c>
      <c r="D62" s="4">
        <f t="shared" si="2"/>
        <v>1.8540733658732955</v>
      </c>
      <c r="E62" s="4">
        <f t="shared" si="3"/>
        <v>2.1708596005420371</v>
      </c>
      <c r="G62" s="4">
        <f t="shared" si="1"/>
        <v>1.0448895402486023</v>
      </c>
    </row>
    <row r="63" spans="1:7" x14ac:dyDescent="0.2">
      <c r="A63" s="4">
        <f>IF('True_Odds_Calculator_2-way'!A64="","",'True_Odds_Calculator_2-way'!A64)</f>
        <v>2.02</v>
      </c>
      <c r="B63" s="4">
        <f>IF('True_Odds_Calculator_2-way'!B64="","",'True_Odds_Calculator_2-way'!B64)</f>
        <v>1.78</v>
      </c>
      <c r="C63" s="4">
        <f t="shared" si="0"/>
        <v>5.6847257759483849E-2</v>
      </c>
      <c r="D63" s="4">
        <f t="shared" si="2"/>
        <v>2.1430444629872452</v>
      </c>
      <c r="E63" s="4">
        <f t="shared" si="3"/>
        <v>1.8748566065283139</v>
      </c>
      <c r="G63" s="4">
        <f t="shared" si="1"/>
        <v>1.0568472577594838</v>
      </c>
    </row>
    <row r="64" spans="1:7" x14ac:dyDescent="0.2">
      <c r="A64" s="4">
        <f>IF('True_Odds_Calculator_2-way'!A65="","",'True_Odds_Calculator_2-way'!A65)</f>
        <v>1.59</v>
      </c>
      <c r="B64" s="4">
        <f>IF('True_Odds_Calculator_2-way'!B65="","",'True_Odds_Calculator_2-way'!B65)</f>
        <v>2.31</v>
      </c>
      <c r="C64" s="4">
        <f t="shared" si="0"/>
        <v>6.183125051049565E-2</v>
      </c>
      <c r="D64" s="4">
        <f t="shared" si="2"/>
        <v>1.6721983200163899</v>
      </c>
      <c r="E64" s="4">
        <f t="shared" si="3"/>
        <v>2.4876562023773237</v>
      </c>
      <c r="G64" s="4">
        <f t="shared" si="1"/>
        <v>1.0618312505104957</v>
      </c>
    </row>
    <row r="65" spans="1:7" x14ac:dyDescent="0.2">
      <c r="A65" s="4">
        <f>IF('True_Odds_Calculator_2-way'!A66="","",'True_Odds_Calculator_2-way'!A66)</f>
        <v>1.93</v>
      </c>
      <c r="B65" s="4">
        <f>IF('True_Odds_Calculator_2-way'!B66="","",'True_Odds_Calculator_2-way'!B66)</f>
        <v>1.87</v>
      </c>
      <c r="C65" s="4">
        <f t="shared" si="0"/>
        <v>5.2894073314676771E-2</v>
      </c>
      <c r="D65" s="4">
        <f t="shared" si="2"/>
        <v>2.0338113888027949</v>
      </c>
      <c r="E65" s="4">
        <f t="shared" si="3"/>
        <v>1.9672944318770271</v>
      </c>
      <c r="G65" s="4">
        <f t="shared" si="1"/>
        <v>1.0528940733146768</v>
      </c>
    </row>
    <row r="66" spans="1:7" x14ac:dyDescent="0.2">
      <c r="A66" s="4">
        <f>IF('True_Odds_Calculator_2-way'!A67="","",'True_Odds_Calculator_2-way'!A67)</f>
        <v>2.06</v>
      </c>
      <c r="B66" s="4">
        <f>IF('True_Odds_Calculator_2-way'!B67="","",'True_Odds_Calculator_2-way'!B67)</f>
        <v>1.75</v>
      </c>
      <c r="C66" s="4">
        <f t="shared" ref="C66:C129" si="4">IF(A66="","",((1/A66)+(1/B66))-1)</f>
        <v>5.6865464632454898E-2</v>
      </c>
      <c r="D66" s="4">
        <f t="shared" si="2"/>
        <v>2.1881638846737479</v>
      </c>
      <c r="E66" s="4">
        <f t="shared" si="3"/>
        <v>1.8416347381864622</v>
      </c>
      <c r="G66" s="4">
        <f t="shared" ref="G66:G129" si="5">IF(A66="","",C66+1)</f>
        <v>1.0568654646324549</v>
      </c>
    </row>
    <row r="67" spans="1:7" x14ac:dyDescent="0.2">
      <c r="A67" s="4">
        <f>IF('True_Odds_Calculator_2-way'!A68="","",'True_Odds_Calculator_2-way'!A68)</f>
        <v>1.72</v>
      </c>
      <c r="B67" s="4">
        <f>IF('True_Odds_Calculator_2-way'!B68="","",'True_Odds_Calculator_2-way'!B68)</f>
        <v>2.1</v>
      </c>
      <c r="C67" s="4">
        <f t="shared" si="4"/>
        <v>5.75858250276855E-2</v>
      </c>
      <c r="D67" s="4">
        <f t="shared" ref="D67:D130" si="6">IF(A67="","",(2*A67)/(2-($C67*A67)))</f>
        <v>1.8096192384769538</v>
      </c>
      <c r="E67" s="4">
        <f t="shared" ref="E67:E130" si="7">IF(B67="","",(2*B67)/(2-($C67*B67)))</f>
        <v>2.2351485148514851</v>
      </c>
      <c r="G67" s="4">
        <f t="shared" si="5"/>
        <v>1.0575858250276855</v>
      </c>
    </row>
    <row r="68" spans="1:7" x14ac:dyDescent="0.2">
      <c r="A68" s="4">
        <f>IF('True_Odds_Calculator_2-way'!A69="","",'True_Odds_Calculator_2-way'!A69)</f>
        <v>1.75</v>
      </c>
      <c r="B68" s="4">
        <f>IF('True_Odds_Calculator_2-way'!B69="","",'True_Odds_Calculator_2-way'!B69)</f>
        <v>2.0699999999999998</v>
      </c>
      <c r="C68" s="4">
        <f t="shared" si="4"/>
        <v>5.452035886818507E-2</v>
      </c>
      <c r="D68" s="4">
        <f t="shared" si="6"/>
        <v>1.8376664552948638</v>
      </c>
      <c r="E68" s="4">
        <f t="shared" si="7"/>
        <v>2.1937925813777439</v>
      </c>
      <c r="G68" s="4">
        <f t="shared" si="5"/>
        <v>1.0545203588681851</v>
      </c>
    </row>
    <row r="69" spans="1:7" x14ac:dyDescent="0.2">
      <c r="A69" s="4">
        <f>IF('True_Odds_Calculator_2-way'!A70="","",'True_Odds_Calculator_2-way'!A70)</f>
        <v>1.68</v>
      </c>
      <c r="B69" s="4">
        <f>IF('True_Odds_Calculator_2-way'!B70="","",'True_Odds_Calculator_2-way'!B70)</f>
        <v>2.17</v>
      </c>
      <c r="C69" s="4">
        <f t="shared" si="4"/>
        <v>5.6067588325652729E-2</v>
      </c>
      <c r="D69" s="4">
        <f t="shared" si="6"/>
        <v>1.76303317535545</v>
      </c>
      <c r="E69" s="4">
        <f t="shared" si="7"/>
        <v>2.3105590062111796</v>
      </c>
      <c r="G69" s="4">
        <f t="shared" si="5"/>
        <v>1.0560675883256527</v>
      </c>
    </row>
    <row r="70" spans="1:7" x14ac:dyDescent="0.2">
      <c r="A70" s="4">
        <f>IF('True_Odds_Calculator_2-way'!A71="","",'True_Odds_Calculator_2-way'!A71)</f>
        <v>1.74</v>
      </c>
      <c r="B70" s="4">
        <f>IF('True_Odds_Calculator_2-way'!B71="","",'True_Odds_Calculator_2-way'!B71)</f>
        <v>2.08</v>
      </c>
      <c r="C70" s="4">
        <f t="shared" si="4"/>
        <v>5.5481874447391721E-2</v>
      </c>
      <c r="D70" s="4">
        <f t="shared" si="6"/>
        <v>1.8282481309355427</v>
      </c>
      <c r="E70" s="4">
        <f t="shared" si="7"/>
        <v>2.2073676506464994</v>
      </c>
      <c r="G70" s="4">
        <f t="shared" si="5"/>
        <v>1.0554818744473917</v>
      </c>
    </row>
    <row r="71" spans="1:7" x14ac:dyDescent="0.2">
      <c r="A71" s="4">
        <f>IF('True_Odds_Calculator_2-way'!A72="","",'True_Odds_Calculator_2-way'!A72)</f>
        <v>1.95</v>
      </c>
      <c r="B71" s="4">
        <f>IF('True_Odds_Calculator_2-way'!B72="","",'True_Odds_Calculator_2-way'!B72)</f>
        <v>1.85</v>
      </c>
      <c r="C71" s="4">
        <f t="shared" si="4"/>
        <v>5.3361053361053346E-2</v>
      </c>
      <c r="D71" s="4">
        <f t="shared" si="6"/>
        <v>2.0570206699928724</v>
      </c>
      <c r="E71" s="4">
        <f t="shared" si="7"/>
        <v>1.9460552933243427</v>
      </c>
      <c r="G71" s="4">
        <f t="shared" si="5"/>
        <v>1.0533610533610533</v>
      </c>
    </row>
    <row r="72" spans="1:7" x14ac:dyDescent="0.2">
      <c r="A72" s="4">
        <f>IF('True_Odds_Calculator_2-way'!A73="","",'True_Odds_Calculator_2-way'!A73)</f>
        <v>2.23</v>
      </c>
      <c r="B72" s="4">
        <f>IF('True_Odds_Calculator_2-way'!B73="","",'True_Odds_Calculator_2-way'!B73)</f>
        <v>1.65</v>
      </c>
      <c r="C72" s="4">
        <f t="shared" si="4"/>
        <v>5.4491099334148752E-2</v>
      </c>
      <c r="D72" s="4">
        <f t="shared" si="6"/>
        <v>2.374253911921278</v>
      </c>
      <c r="E72" s="4">
        <f t="shared" si="7"/>
        <v>1.7276675666158001</v>
      </c>
      <c r="G72" s="4">
        <f t="shared" si="5"/>
        <v>1.0544910993341488</v>
      </c>
    </row>
    <row r="73" spans="1:7" x14ac:dyDescent="0.2">
      <c r="A73" s="4">
        <f>IF('True_Odds_Calculator_2-way'!A74="","",'True_Odds_Calculator_2-way'!A74)</f>
        <v>1.93</v>
      </c>
      <c r="B73" s="4">
        <f>IF('True_Odds_Calculator_2-way'!B74="","",'True_Odds_Calculator_2-way'!B74)</f>
        <v>1.97</v>
      </c>
      <c r="C73" s="4">
        <f t="shared" si="4"/>
        <v>2.5748928223876311E-2</v>
      </c>
      <c r="D73" s="4">
        <f t="shared" si="6"/>
        <v>1.9791780536685666</v>
      </c>
      <c r="E73" s="4">
        <f t="shared" si="7"/>
        <v>2.0212647191728026</v>
      </c>
      <c r="G73" s="4">
        <f t="shared" si="5"/>
        <v>1.0257489282238763</v>
      </c>
    </row>
    <row r="74" spans="1:7" x14ac:dyDescent="0.2">
      <c r="A74" s="4">
        <f>IF('True_Odds_Calculator_2-way'!A75="","",'True_Odds_Calculator_2-way'!A75)</f>
        <v>2.08</v>
      </c>
      <c r="B74" s="4">
        <f>IF('True_Odds_Calculator_2-way'!B75="","",'True_Odds_Calculator_2-way'!B75)</f>
        <v>1.76</v>
      </c>
      <c r="C74" s="4">
        <f t="shared" si="4"/>
        <v>4.8951048951048959E-2</v>
      </c>
      <c r="D74" s="4">
        <f t="shared" si="6"/>
        <v>2.1915708812260539</v>
      </c>
      <c r="E74" s="4">
        <f t="shared" si="7"/>
        <v>1.8392282958199357</v>
      </c>
      <c r="G74" s="4">
        <f t="shared" si="5"/>
        <v>1.048951048951049</v>
      </c>
    </row>
    <row r="75" spans="1:7" x14ac:dyDescent="0.2">
      <c r="A75" s="4">
        <f>IF('True_Odds_Calculator_2-way'!A76="","",'True_Odds_Calculator_2-way'!A76)</f>
        <v>2.33</v>
      </c>
      <c r="B75" s="4">
        <f>IF('True_Odds_Calculator_2-way'!B76="","",'True_Odds_Calculator_2-way'!B76)</f>
        <v>1.62</v>
      </c>
      <c r="C75" s="4">
        <f t="shared" si="4"/>
        <v>4.6468499973506994E-2</v>
      </c>
      <c r="D75" s="4">
        <f t="shared" si="6"/>
        <v>2.4633557397376489</v>
      </c>
      <c r="E75" s="4">
        <f t="shared" si="7"/>
        <v>1.6833608348570663</v>
      </c>
      <c r="G75" s="4">
        <f t="shared" si="5"/>
        <v>1.046468499973507</v>
      </c>
    </row>
    <row r="76" spans="1:7" x14ac:dyDescent="0.2">
      <c r="A76" s="4">
        <f>IF('True_Odds_Calculator_2-way'!A77="","",'True_Odds_Calculator_2-way'!A77)</f>
        <v>2.2000000000000002</v>
      </c>
      <c r="B76" s="4">
        <f>IF('True_Odds_Calculator_2-way'!B77="","",'True_Odds_Calculator_2-way'!B77)</f>
        <v>1.69</v>
      </c>
      <c r="C76" s="4">
        <f t="shared" si="4"/>
        <v>4.6261430876815446E-2</v>
      </c>
      <c r="D76" s="4">
        <f t="shared" si="6"/>
        <v>2.3179551122194515</v>
      </c>
      <c r="E76" s="4">
        <f t="shared" si="7"/>
        <v>1.7587511825922422</v>
      </c>
      <c r="G76" s="4">
        <f t="shared" si="5"/>
        <v>1.0462614308768154</v>
      </c>
    </row>
    <row r="77" spans="1:7" x14ac:dyDescent="0.2">
      <c r="A77" s="4">
        <f>IF('True_Odds_Calculator_2-way'!A78="","",'True_Odds_Calculator_2-way'!A78)</f>
        <v>1.87</v>
      </c>
      <c r="B77" s="4">
        <f>IF('True_Odds_Calculator_2-way'!B78="","",'True_Odds_Calculator_2-way'!B78)</f>
        <v>1.97</v>
      </c>
      <c r="C77" s="4">
        <f t="shared" si="4"/>
        <v>4.2373571486739481E-2</v>
      </c>
      <c r="D77" s="4">
        <f t="shared" si="6"/>
        <v>1.9471444805623825</v>
      </c>
      <c r="E77" s="4">
        <f t="shared" si="7"/>
        <v>2.0558051284913081</v>
      </c>
      <c r="G77" s="4">
        <f t="shared" si="5"/>
        <v>1.0423735714867395</v>
      </c>
    </row>
    <row r="78" spans="1:7" x14ac:dyDescent="0.2">
      <c r="A78" s="4">
        <f>IF('True_Odds_Calculator_2-way'!A79="","",'True_Odds_Calculator_2-way'!A79)</f>
        <v>2.09</v>
      </c>
      <c r="B78" s="4">
        <f>IF('True_Odds_Calculator_2-way'!B79="","",'True_Odds_Calculator_2-way'!B79)</f>
        <v>1.76</v>
      </c>
      <c r="C78" s="4">
        <f t="shared" si="4"/>
        <v>4.6650717703349276E-2</v>
      </c>
      <c r="D78" s="4">
        <f t="shared" si="6"/>
        <v>2.1971090670170828</v>
      </c>
      <c r="E78" s="4">
        <f t="shared" si="7"/>
        <v>1.8353457738748626</v>
      </c>
      <c r="G78" s="4">
        <f t="shared" si="5"/>
        <v>1.0466507177033493</v>
      </c>
    </row>
    <row r="79" spans="1:7" x14ac:dyDescent="0.2">
      <c r="A79" s="4">
        <f>IF('True_Odds_Calculator_2-way'!A80="","",'True_Odds_Calculator_2-way'!A80)</f>
        <v>2.25</v>
      </c>
      <c r="B79" s="4">
        <f>IF('True_Odds_Calculator_2-way'!B80="","",'True_Odds_Calculator_2-way'!B80)</f>
        <v>1.66</v>
      </c>
      <c r="C79" s="4">
        <f t="shared" si="4"/>
        <v>4.685408299866145E-2</v>
      </c>
      <c r="D79" s="4">
        <f t="shared" si="6"/>
        <v>2.375198728139905</v>
      </c>
      <c r="E79" s="4">
        <f t="shared" si="7"/>
        <v>1.7271676300578036</v>
      </c>
      <c r="G79" s="4">
        <f t="shared" si="5"/>
        <v>1.0468540829986615</v>
      </c>
    </row>
    <row r="80" spans="1:7" x14ac:dyDescent="0.2">
      <c r="A80" s="4">
        <f>IF('True_Odds_Calculator_2-way'!A81="","",'True_Odds_Calculator_2-way'!A81)</f>
        <v>1.99</v>
      </c>
      <c r="B80" s="4">
        <f>IF('True_Odds_Calculator_2-way'!B81="","",'True_Odds_Calculator_2-way'!B81)</f>
        <v>1.85</v>
      </c>
      <c r="C80" s="4">
        <f t="shared" si="4"/>
        <v>4.3053103354610656E-2</v>
      </c>
      <c r="D80" s="4">
        <f t="shared" si="6"/>
        <v>2.0790625441197226</v>
      </c>
      <c r="E80" s="4">
        <f t="shared" si="7"/>
        <v>1.9267303414889438</v>
      </c>
      <c r="G80" s="4">
        <f t="shared" si="5"/>
        <v>1.0430531033546107</v>
      </c>
    </row>
    <row r="81" spans="1:7" x14ac:dyDescent="0.2">
      <c r="A81" s="4">
        <f>IF('True_Odds_Calculator_2-way'!A82="","",'True_Odds_Calculator_2-way'!A82)</f>
        <v>2.14</v>
      </c>
      <c r="B81" s="4">
        <f>IF('True_Odds_Calculator_2-way'!B82="","",'True_Odds_Calculator_2-way'!B82)</f>
        <v>1.72</v>
      </c>
      <c r="C81" s="4">
        <f t="shared" si="4"/>
        <v>4.8685068463377501E-2</v>
      </c>
      <c r="D81" s="4">
        <f t="shared" si="6"/>
        <v>2.2576054955839058</v>
      </c>
      <c r="E81" s="4">
        <f t="shared" si="7"/>
        <v>1.7951619196254389</v>
      </c>
      <c r="G81" s="4">
        <f t="shared" si="5"/>
        <v>1.0486850684633775</v>
      </c>
    </row>
    <row r="82" spans="1:7" x14ac:dyDescent="0.2">
      <c r="A82" s="4">
        <f>IF('True_Odds_Calculator_2-way'!A83="","",'True_Odds_Calculator_2-way'!A83)</f>
        <v>1.65</v>
      </c>
      <c r="B82" s="4">
        <f>IF('True_Odds_Calculator_2-way'!B83="","",'True_Odds_Calculator_2-way'!B83)</f>
        <v>2.27</v>
      </c>
      <c r="C82" s="4">
        <f t="shared" si="4"/>
        <v>4.658924042183954E-2</v>
      </c>
      <c r="D82" s="4">
        <f t="shared" si="6"/>
        <v>1.7159546443706333</v>
      </c>
      <c r="E82" s="4">
        <f t="shared" si="7"/>
        <v>2.3967365221564547</v>
      </c>
      <c r="G82" s="4">
        <f t="shared" si="5"/>
        <v>1.0465892404218395</v>
      </c>
    </row>
    <row r="83" spans="1:7" x14ac:dyDescent="0.2">
      <c r="A83" s="4">
        <f>IF('True_Odds_Calculator_2-way'!A84="","",'True_Odds_Calculator_2-way'!A84)</f>
        <v>2.09</v>
      </c>
      <c r="B83" s="4">
        <f>IF('True_Odds_Calculator_2-way'!B84="","",'True_Odds_Calculator_2-way'!B84)</f>
        <v>1.76</v>
      </c>
      <c r="C83" s="4">
        <f t="shared" si="4"/>
        <v>4.6650717703349276E-2</v>
      </c>
      <c r="D83" s="4">
        <f t="shared" si="6"/>
        <v>2.1971090670170828</v>
      </c>
      <c r="E83" s="4">
        <f t="shared" si="7"/>
        <v>1.8353457738748626</v>
      </c>
      <c r="G83" s="4">
        <f t="shared" si="5"/>
        <v>1.0466507177033493</v>
      </c>
    </row>
    <row r="84" spans="1:7" x14ac:dyDescent="0.2">
      <c r="A84" s="4">
        <f>IF('True_Odds_Calculator_2-way'!A85="","",'True_Odds_Calculator_2-way'!A85)</f>
        <v>2.66</v>
      </c>
      <c r="B84" s="4">
        <f>IF('True_Odds_Calculator_2-way'!B85="","",'True_Odds_Calculator_2-way'!B85)</f>
        <v>1.47</v>
      </c>
      <c r="C84" s="4">
        <f t="shared" si="4"/>
        <v>5.6211958467597523E-2</v>
      </c>
      <c r="D84" s="4">
        <f t="shared" si="6"/>
        <v>2.8749356664951105</v>
      </c>
      <c r="E84" s="4">
        <f t="shared" si="7"/>
        <v>1.5333516332692836</v>
      </c>
      <c r="G84" s="4">
        <f t="shared" si="5"/>
        <v>1.0562119584675975</v>
      </c>
    </row>
    <row r="85" spans="1:7" x14ac:dyDescent="0.2">
      <c r="A85" s="4">
        <f>IF('True_Odds_Calculator_2-way'!A86="","",'True_Odds_Calculator_2-way'!A86)</f>
        <v>2.12</v>
      </c>
      <c r="B85" s="4">
        <f>IF('True_Odds_Calculator_2-way'!B86="","",'True_Odds_Calculator_2-way'!B86)</f>
        <v>1.71</v>
      </c>
      <c r="C85" s="4">
        <f t="shared" si="4"/>
        <v>5.6493434844973933E-2</v>
      </c>
      <c r="D85" s="4">
        <f t="shared" si="6"/>
        <v>2.2550385668076633</v>
      </c>
      <c r="E85" s="4">
        <f t="shared" si="7"/>
        <v>1.7967882632831085</v>
      </c>
      <c r="G85" s="4">
        <f t="shared" si="5"/>
        <v>1.0564934348449739</v>
      </c>
    </row>
    <row r="86" spans="1:7" x14ac:dyDescent="0.2">
      <c r="A86" s="4">
        <f>IF('True_Odds_Calculator_2-way'!A87="","",'True_Odds_Calculator_2-way'!A87)</f>
        <v>1.92</v>
      </c>
      <c r="B86" s="4">
        <f>IF('True_Odds_Calculator_2-way'!B87="","",'True_Odds_Calculator_2-way'!B87)</f>
        <v>1.88</v>
      </c>
      <c r="C86" s="4">
        <f t="shared" si="4"/>
        <v>5.2748226950354749E-2</v>
      </c>
      <c r="D86" s="4">
        <f t="shared" si="6"/>
        <v>2.0224114746750339</v>
      </c>
      <c r="E86" s="4">
        <f t="shared" si="7"/>
        <v>1.9780797895659799</v>
      </c>
      <c r="G86" s="4">
        <f t="shared" si="5"/>
        <v>1.0527482269503547</v>
      </c>
    </row>
    <row r="87" spans="1:7" x14ac:dyDescent="0.2">
      <c r="A87" s="4">
        <f>IF('True_Odds_Calculator_2-way'!A88="","",'True_Odds_Calculator_2-way'!A88)</f>
        <v>1.8</v>
      </c>
      <c r="B87" s="4">
        <f>IF('True_Odds_Calculator_2-way'!B88="","",'True_Odds_Calculator_2-way'!B88)</f>
        <v>2.11</v>
      </c>
      <c r="C87" s="4">
        <f t="shared" si="4"/>
        <v>2.9489204844655115E-2</v>
      </c>
      <c r="D87" s="4">
        <f t="shared" si="6"/>
        <v>1.8490749756572542</v>
      </c>
      <c r="E87" s="4">
        <f t="shared" si="7"/>
        <v>2.1777522935779814</v>
      </c>
      <c r="G87" s="4">
        <f t="shared" si="5"/>
        <v>1.0294892048446551</v>
      </c>
    </row>
    <row r="88" spans="1:7" x14ac:dyDescent="0.2">
      <c r="A88" s="4">
        <f>IF('True_Odds_Calculator_2-way'!A89="","",'True_Odds_Calculator_2-way'!A89)</f>
        <v>1.5</v>
      </c>
      <c r="B88" s="4">
        <f>IF('True_Odds_Calculator_2-way'!B89="","",'True_Odds_Calculator_2-way'!B89)</f>
        <v>2.74</v>
      </c>
      <c r="C88" s="4">
        <f t="shared" si="4"/>
        <v>3.1630170316301776E-2</v>
      </c>
      <c r="D88" s="4">
        <f t="shared" si="6"/>
        <v>1.5364485981308411</v>
      </c>
      <c r="E88" s="4">
        <f t="shared" si="7"/>
        <v>2.8641114982578402</v>
      </c>
      <c r="G88" s="4">
        <f t="shared" si="5"/>
        <v>1.0316301703163018</v>
      </c>
    </row>
    <row r="89" spans="1:7" x14ac:dyDescent="0.2">
      <c r="A89" s="4">
        <f>IF('True_Odds_Calculator_2-way'!A90="","",'True_Odds_Calculator_2-way'!A90)</f>
        <v>1.63</v>
      </c>
      <c r="B89" s="4">
        <f>IF('True_Odds_Calculator_2-way'!B90="","",'True_Odds_Calculator_2-way'!B90)</f>
        <v>2.41</v>
      </c>
      <c r="C89" s="4">
        <f t="shared" si="4"/>
        <v>2.8434691851436877E-2</v>
      </c>
      <c r="D89" s="4">
        <f t="shared" si="6"/>
        <v>1.6686702206741284</v>
      </c>
      <c r="E89" s="4">
        <f t="shared" si="7"/>
        <v>2.4955055109106499</v>
      </c>
      <c r="G89" s="4">
        <f t="shared" si="5"/>
        <v>1.0284346918514369</v>
      </c>
    </row>
    <row r="90" spans="1:7" x14ac:dyDescent="0.2">
      <c r="A90" s="4">
        <f>IF('True_Odds_Calculator_2-way'!A91="","",'True_Odds_Calculator_2-way'!A91)</f>
        <v>1.65</v>
      </c>
      <c r="B90" s="4">
        <f>IF('True_Odds_Calculator_2-way'!B91="","",'True_Odds_Calculator_2-way'!B91)</f>
        <v>2.35</v>
      </c>
      <c r="C90" s="4">
        <f t="shared" si="4"/>
        <v>3.1592520954223158E-2</v>
      </c>
      <c r="D90" s="4">
        <f t="shared" si="6"/>
        <v>1.6941561987984708</v>
      </c>
      <c r="E90" s="4">
        <f t="shared" si="7"/>
        <v>2.4405979543666407</v>
      </c>
      <c r="G90" s="4">
        <f t="shared" si="5"/>
        <v>1.0315925209542232</v>
      </c>
    </row>
    <row r="91" spans="1:7" x14ac:dyDescent="0.2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1.83</v>
      </c>
      <c r="C91" s="4">
        <f t="shared" si="4"/>
        <v>2.9539874871307603E-2</v>
      </c>
      <c r="D91" s="4">
        <f t="shared" si="6"/>
        <v>2.1352836729517204</v>
      </c>
      <c r="E91" s="4">
        <f t="shared" si="7"/>
        <v>1.8808371192373576</v>
      </c>
      <c r="G91" s="4">
        <f t="shared" si="5"/>
        <v>1.0295398748713076</v>
      </c>
    </row>
    <row r="92" spans="1:7" x14ac:dyDescent="0.2">
      <c r="A92" s="4">
        <f>IF('True_Odds_Calculator_2-way'!A93="","",'True_Odds_Calculator_2-way'!A93)</f>
        <v>1.91</v>
      </c>
      <c r="B92" s="4">
        <f>IF('True_Odds_Calculator_2-way'!B93="","",'True_Odds_Calculator_2-way'!B93)</f>
        <v>1.98</v>
      </c>
      <c r="C92" s="4">
        <f t="shared" si="4"/>
        <v>2.861071447458885E-2</v>
      </c>
      <c r="D92" s="4">
        <f t="shared" si="6"/>
        <v>1.9636533568721115</v>
      </c>
      <c r="E92" s="4">
        <f t="shared" si="7"/>
        <v>2.0377175494369308</v>
      </c>
      <c r="G92" s="4">
        <f t="shared" si="5"/>
        <v>1.0286107144745888</v>
      </c>
    </row>
    <row r="93" spans="1:7" x14ac:dyDescent="0.2">
      <c r="A93" s="4">
        <f>IF('True_Odds_Calculator_2-way'!A94="","",'True_Odds_Calculator_2-way'!A94)</f>
        <v>2.11</v>
      </c>
      <c r="B93" s="4">
        <f>IF('True_Odds_Calculator_2-way'!B94="","",'True_Odds_Calculator_2-way'!B94)</f>
        <v>1.78</v>
      </c>
      <c r="C93" s="4">
        <f t="shared" si="4"/>
        <v>3.5731402098088338E-2</v>
      </c>
      <c r="D93" s="4">
        <f t="shared" si="6"/>
        <v>2.1926557300484557</v>
      </c>
      <c r="E93" s="4">
        <f t="shared" si="7"/>
        <v>1.8384649273092173</v>
      </c>
      <c r="G93" s="4">
        <f t="shared" si="5"/>
        <v>1.0357314020980883</v>
      </c>
    </row>
    <row r="94" spans="1:7" x14ac:dyDescent="0.2">
      <c r="A94" s="4">
        <f>IF('True_Odds_Calculator_2-way'!A95="","",'True_Odds_Calculator_2-way'!A95)</f>
        <v>2.11</v>
      </c>
      <c r="B94" s="4">
        <f>IF('True_Odds_Calculator_2-way'!B95="","",'True_Odds_Calculator_2-way'!B95)</f>
        <v>1.78</v>
      </c>
      <c r="C94" s="4">
        <f t="shared" si="4"/>
        <v>3.5731402098088338E-2</v>
      </c>
      <c r="D94" s="4">
        <f t="shared" si="6"/>
        <v>2.1926557300484557</v>
      </c>
      <c r="E94" s="4">
        <f t="shared" si="7"/>
        <v>1.8384649273092173</v>
      </c>
      <c r="G94" s="4">
        <f t="shared" si="5"/>
        <v>1.0357314020980883</v>
      </c>
    </row>
    <row r="95" spans="1:7" x14ac:dyDescent="0.2">
      <c r="A95" s="4">
        <f>IF('True_Odds_Calculator_2-way'!A96="","",'True_Odds_Calculator_2-way'!A96)</f>
        <v>1.77</v>
      </c>
      <c r="B95" s="4">
        <f>IF('True_Odds_Calculator_2-way'!B96="","",'True_Odds_Calculator_2-way'!B96)</f>
        <v>2.13</v>
      </c>
      <c r="C95" s="4">
        <f t="shared" si="4"/>
        <v>3.4455319487546765E-2</v>
      </c>
      <c r="D95" s="4">
        <f t="shared" si="6"/>
        <v>1.8256700806275876</v>
      </c>
      <c r="E95" s="4">
        <f t="shared" si="7"/>
        <v>2.2111375032990233</v>
      </c>
      <c r="G95" s="4">
        <f t="shared" si="5"/>
        <v>1.0344553194875468</v>
      </c>
    </row>
    <row r="96" spans="1:7" x14ac:dyDescent="0.2">
      <c r="A96" s="4">
        <f>IF('True_Odds_Calculator_2-way'!A97="","",'True_Odds_Calculator_2-way'!A97)</f>
        <v>1.74</v>
      </c>
      <c r="B96" s="4">
        <f>IF('True_Odds_Calculator_2-way'!B97="","",'True_Odds_Calculator_2-way'!B97)</f>
        <v>2.1800000000000002</v>
      </c>
      <c r="C96" s="4">
        <f t="shared" si="4"/>
        <v>3.3428240008436028E-2</v>
      </c>
      <c r="D96" s="4">
        <f t="shared" si="6"/>
        <v>1.7921194368326561</v>
      </c>
      <c r="E96" s="4">
        <f t="shared" si="7"/>
        <v>2.2624358821424311</v>
      </c>
      <c r="G96" s="4">
        <f t="shared" si="5"/>
        <v>1.033428240008436</v>
      </c>
    </row>
    <row r="97" spans="1:7" x14ac:dyDescent="0.2">
      <c r="A97" s="4">
        <f>IF('True_Odds_Calculator_2-way'!A98="","",'True_Odds_Calculator_2-way'!A98)</f>
        <v>1.56</v>
      </c>
      <c r="B97" s="4">
        <f>IF('True_Odds_Calculator_2-way'!B98="","",'True_Odds_Calculator_2-way'!B98)</f>
        <v>2.4900000000000002</v>
      </c>
      <c r="C97" s="4">
        <f t="shared" si="4"/>
        <v>4.26320667284521E-2</v>
      </c>
      <c r="D97" s="4">
        <f t="shared" si="6"/>
        <v>1.6136590229312062</v>
      </c>
      <c r="E97" s="4">
        <f t="shared" si="7"/>
        <v>2.6295694557270508</v>
      </c>
      <c r="G97" s="4">
        <f t="shared" si="5"/>
        <v>1.0426320667284521</v>
      </c>
    </row>
    <row r="98" spans="1:7" x14ac:dyDescent="0.2">
      <c r="A98" s="4">
        <f>IF('True_Odds_Calculator_2-way'!A99="","",'True_Odds_Calculator_2-way'!A99)</f>
        <v>2.4900000000000002</v>
      </c>
      <c r="B98" s="4">
        <f>IF('True_Odds_Calculator_2-way'!B99="","",'True_Odds_Calculator_2-way'!B99)</f>
        <v>1.58</v>
      </c>
      <c r="C98" s="4">
        <f t="shared" si="4"/>
        <v>3.4517818107874465E-2</v>
      </c>
      <c r="D98" s="4">
        <f t="shared" si="6"/>
        <v>2.6018120494676276</v>
      </c>
      <c r="E98" s="4">
        <f t="shared" si="7"/>
        <v>1.6242929689112753</v>
      </c>
      <c r="G98" s="4">
        <f t="shared" si="5"/>
        <v>1.0345178181078745</v>
      </c>
    </row>
    <row r="99" spans="1:7" x14ac:dyDescent="0.2">
      <c r="A99" s="4">
        <f>IF('True_Odds_Calculator_2-way'!A100="","",'True_Odds_Calculator_2-way'!A100)</f>
        <v>2.62</v>
      </c>
      <c r="B99" s="4">
        <f>IF('True_Odds_Calculator_2-way'!B100="","",'True_Odds_Calculator_2-way'!B100)</f>
        <v>1.53</v>
      </c>
      <c r="C99" s="4">
        <f t="shared" si="4"/>
        <v>3.5274160554807032E-2</v>
      </c>
      <c r="D99" s="4">
        <f t="shared" si="6"/>
        <v>2.7469334612485432</v>
      </c>
      <c r="E99" s="4">
        <f t="shared" si="7"/>
        <v>1.5724316479033458</v>
      </c>
      <c r="G99" s="4">
        <f t="shared" si="5"/>
        <v>1.035274160554807</v>
      </c>
    </row>
    <row r="100" spans="1:7" x14ac:dyDescent="0.2">
      <c r="A100" s="4">
        <f>IF('True_Odds_Calculator_2-way'!A101="","",'True_Odds_Calculator_2-way'!A101)</f>
        <v>2.21</v>
      </c>
      <c r="B100" s="4">
        <f>IF('True_Odds_Calculator_2-way'!B101="","",'True_Odds_Calculator_2-way'!B101)</f>
        <v>1.72</v>
      </c>
      <c r="C100" s="4">
        <f t="shared" si="4"/>
        <v>3.3884036620014824E-2</v>
      </c>
      <c r="D100" s="4">
        <f t="shared" si="6"/>
        <v>2.2959652089876781</v>
      </c>
      <c r="E100" s="4">
        <f t="shared" si="7"/>
        <v>1.7716256524981358</v>
      </c>
      <c r="G100" s="4">
        <f t="shared" si="5"/>
        <v>1.0338840366200148</v>
      </c>
    </row>
    <row r="101" spans="1:7" x14ac:dyDescent="0.2">
      <c r="A101" s="4">
        <f>IF('True_Odds_Calculator_2-way'!A102="","",'True_Odds_Calculator_2-way'!A102)</f>
        <v>2.44</v>
      </c>
      <c r="B101" s="4">
        <f>IF('True_Odds_Calculator_2-way'!B102="","",'True_Odds_Calculator_2-way'!B102)</f>
        <v>1.6</v>
      </c>
      <c r="C101" s="4">
        <f t="shared" si="4"/>
        <v>3.4836065573770503E-2</v>
      </c>
      <c r="D101" s="4">
        <f t="shared" si="6"/>
        <v>2.548302872062663</v>
      </c>
      <c r="E101" s="4">
        <f t="shared" si="7"/>
        <v>1.6458684654300169</v>
      </c>
      <c r="G101" s="4">
        <f t="shared" si="5"/>
        <v>1.0348360655737705</v>
      </c>
    </row>
    <row r="102" spans="1:7" x14ac:dyDescent="0.2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1.71</v>
      </c>
      <c r="C102" s="4">
        <f t="shared" si="4"/>
        <v>3.1223893065998265E-2</v>
      </c>
      <c r="D102" s="4">
        <f t="shared" si="6"/>
        <v>2.3211731911283482</v>
      </c>
      <c r="E102" s="4">
        <f t="shared" si="7"/>
        <v>1.7569030364186771</v>
      </c>
      <c r="G102" s="4">
        <f t="shared" si="5"/>
        <v>1.0312238930659983</v>
      </c>
    </row>
    <row r="103" spans="1:7" x14ac:dyDescent="0.2">
      <c r="A103" s="4">
        <f>IF('True_Odds_Calculator_2-way'!A104="","",'True_Odds_Calculator_2-way'!A104)</f>
        <v>2.06</v>
      </c>
      <c r="B103" s="4">
        <f>IF('True_Odds_Calculator_2-way'!B104="","",'True_Odds_Calculator_2-way'!B104)</f>
        <v>1.85</v>
      </c>
      <c r="C103" s="4">
        <f t="shared" si="4"/>
        <v>2.5977433744424072E-2</v>
      </c>
      <c r="D103" s="4">
        <f t="shared" si="6"/>
        <v>2.1166342682588173</v>
      </c>
      <c r="E103" s="4">
        <f t="shared" si="7"/>
        <v>1.8955483710519774</v>
      </c>
      <c r="G103" s="4">
        <f t="shared" si="5"/>
        <v>1.0259774337444241</v>
      </c>
    </row>
    <row r="104" spans="1:7" x14ac:dyDescent="0.2">
      <c r="A104" s="4">
        <f>IF('True_Odds_Calculator_2-way'!A105="","",'True_Odds_Calculator_2-way'!A105)</f>
        <v>2.35</v>
      </c>
      <c r="B104" s="4">
        <f>IF('True_Odds_Calculator_2-way'!B105="","",'True_Odds_Calculator_2-way'!B105)</f>
        <v>1.66</v>
      </c>
      <c r="C104" s="4">
        <f t="shared" si="4"/>
        <v>2.7941553447834E-2</v>
      </c>
      <c r="D104" s="4">
        <f t="shared" si="6"/>
        <v>2.4297726564933044</v>
      </c>
      <c r="E104" s="4">
        <f t="shared" si="7"/>
        <v>1.6994118928338053</v>
      </c>
      <c r="G104" s="4">
        <f t="shared" si="5"/>
        <v>1.027941553447834</v>
      </c>
    </row>
    <row r="105" spans="1:7" x14ac:dyDescent="0.2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1.69</v>
      </c>
      <c r="C105" s="4">
        <f t="shared" si="4"/>
        <v>2.8397199038784571E-2</v>
      </c>
      <c r="D105" s="4">
        <f t="shared" si="6"/>
        <v>2.3669612550074923</v>
      </c>
      <c r="E105" s="4">
        <f t="shared" si="7"/>
        <v>1.7315496297621977</v>
      </c>
      <c r="G105" s="4">
        <f t="shared" si="5"/>
        <v>1.0283971990387846</v>
      </c>
    </row>
    <row r="106" spans="1:7" x14ac:dyDescent="0.2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2.39</v>
      </c>
      <c r="C106" s="4">
        <f t="shared" si="4"/>
        <v>2.8166139401979873E-2</v>
      </c>
      <c r="D106" s="4">
        <f t="shared" si="6"/>
        <v>1.6787733424704472</v>
      </c>
      <c r="E106" s="4">
        <f t="shared" si="7"/>
        <v>2.4732458354366487</v>
      </c>
      <c r="G106" s="4">
        <f t="shared" si="5"/>
        <v>1.0281661394019799</v>
      </c>
    </row>
    <row r="107" spans="1:7" x14ac:dyDescent="0.2">
      <c r="A107" s="4">
        <f>IF('True_Odds_Calculator_2-way'!A108="","",'True_Odds_Calculator_2-way'!A108)</f>
        <v>2.0099999999999998</v>
      </c>
      <c r="B107" s="4">
        <f>IF('True_Odds_Calculator_2-way'!B108="","",'True_Odds_Calculator_2-way'!B108)</f>
        <v>1.85</v>
      </c>
      <c r="C107" s="4">
        <f t="shared" si="4"/>
        <v>3.80529783514858E-2</v>
      </c>
      <c r="D107" s="4">
        <f t="shared" si="6"/>
        <v>2.0899255304201207</v>
      </c>
      <c r="E107" s="4">
        <f t="shared" si="7"/>
        <v>1.9174938764986464</v>
      </c>
      <c r="G107" s="4">
        <f t="shared" si="5"/>
        <v>1.0380529783514858</v>
      </c>
    </row>
    <row r="108" spans="1:7" x14ac:dyDescent="0.2">
      <c r="A108" s="4">
        <f>IF('True_Odds_Calculator_2-way'!A109="","",'True_Odds_Calculator_2-way'!A109)</f>
        <v>2.31</v>
      </c>
      <c r="B108" s="4">
        <f>IF('True_Odds_Calculator_2-way'!B109="","",'True_Odds_Calculator_2-way'!B109)</f>
        <v>1.64</v>
      </c>
      <c r="C108" s="4">
        <f t="shared" si="4"/>
        <v>4.2656530461408604E-2</v>
      </c>
      <c r="D108" s="4">
        <f t="shared" si="6"/>
        <v>2.4297075423294001</v>
      </c>
      <c r="E108" s="4">
        <f t="shared" si="7"/>
        <v>1.6994437466355645</v>
      </c>
      <c r="G108" s="4">
        <f t="shared" si="5"/>
        <v>1.0426565304614086</v>
      </c>
    </row>
    <row r="109" spans="1:7" x14ac:dyDescent="0.2">
      <c r="A109" s="4">
        <f>IF('True_Odds_Calculator_2-way'!A110="","",'True_Odds_Calculator_2-way'!A110)</f>
        <v>2</v>
      </c>
      <c r="B109" s="4">
        <f>IF('True_Odds_Calculator_2-way'!B110="","",'True_Odds_Calculator_2-way'!B110)</f>
        <v>1.86</v>
      </c>
      <c r="C109" s="4">
        <f t="shared" si="4"/>
        <v>3.7634408602150504E-2</v>
      </c>
      <c r="D109" s="4">
        <f t="shared" si="6"/>
        <v>2.0782122905027931</v>
      </c>
      <c r="E109" s="4">
        <f t="shared" si="7"/>
        <v>1.927461139896373</v>
      </c>
      <c r="G109" s="4">
        <f t="shared" si="5"/>
        <v>1.0376344086021505</v>
      </c>
    </row>
    <row r="110" spans="1:7" x14ac:dyDescent="0.2">
      <c r="A110" s="4">
        <f>IF('True_Odds_Calculator_2-way'!A111="","",'True_Odds_Calculator_2-way'!A111)</f>
        <v>2.56</v>
      </c>
      <c r="B110" s="4">
        <f>IF('True_Odds_Calculator_2-way'!B111="","",'True_Odds_Calculator_2-way'!B111)</f>
        <v>1.53</v>
      </c>
      <c r="C110" s="4">
        <f t="shared" si="4"/>
        <v>4.4219771241829964E-2</v>
      </c>
      <c r="D110" s="4">
        <f t="shared" si="6"/>
        <v>2.7135929056394623</v>
      </c>
      <c r="E110" s="4">
        <f t="shared" si="7"/>
        <v>1.5835691760329909</v>
      </c>
      <c r="G110" s="4">
        <f t="shared" si="5"/>
        <v>1.04421977124183</v>
      </c>
    </row>
    <row r="111" spans="1:7" x14ac:dyDescent="0.2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1.75</v>
      </c>
      <c r="C111" s="4">
        <f t="shared" si="4"/>
        <v>4.3126684636118462E-2</v>
      </c>
      <c r="D111" s="4">
        <f t="shared" si="6"/>
        <v>2.2215568862275448</v>
      </c>
      <c r="E111" s="4">
        <f t="shared" si="7"/>
        <v>1.8186274509803919</v>
      </c>
      <c r="G111" s="4">
        <f t="shared" si="5"/>
        <v>1.0431266846361185</v>
      </c>
    </row>
    <row r="112" spans="1:7" x14ac:dyDescent="0.2">
      <c r="A112" s="4">
        <f>IF('True_Odds_Calculator_2-way'!A113="","",'True_Odds_Calculator_2-way'!A113)</f>
        <v>1.6</v>
      </c>
      <c r="B112" s="4">
        <f>IF('True_Odds_Calculator_2-way'!B113="","",'True_Odds_Calculator_2-way'!B113)</f>
        <v>2.4500000000000002</v>
      </c>
      <c r="C112" s="4">
        <f t="shared" si="4"/>
        <v>3.3163265306122458E-2</v>
      </c>
      <c r="D112" s="4">
        <f t="shared" si="6"/>
        <v>1.6436058700209644</v>
      </c>
      <c r="E112" s="4">
        <f t="shared" si="7"/>
        <v>2.5537459283387625</v>
      </c>
      <c r="G112" s="4">
        <f t="shared" si="5"/>
        <v>1.0331632653061225</v>
      </c>
    </row>
    <row r="113" spans="1:7" x14ac:dyDescent="0.2">
      <c r="A113" s="4">
        <f>IF('True_Odds_Calculator_2-way'!A114="","",'True_Odds_Calculator_2-way'!A114)</f>
        <v>1.81</v>
      </c>
      <c r="B113" s="4">
        <f>IF('True_Odds_Calculator_2-way'!B114="","",'True_Odds_Calculator_2-way'!B114)</f>
        <v>2.08</v>
      </c>
      <c r="C113" s="4">
        <f t="shared" si="4"/>
        <v>3.3255418614534626E-2</v>
      </c>
      <c r="D113" s="4">
        <f t="shared" si="6"/>
        <v>1.8661643699811639</v>
      </c>
      <c r="E113" s="4">
        <f t="shared" si="7"/>
        <v>2.1545152798443401</v>
      </c>
      <c r="G113" s="4">
        <f t="shared" si="5"/>
        <v>1.0332554186145346</v>
      </c>
    </row>
    <row r="114" spans="1:7" x14ac:dyDescent="0.2">
      <c r="A114" s="4">
        <f>IF('True_Odds_Calculator_2-way'!A115="","",'True_Odds_Calculator_2-way'!A115)</f>
        <v>1.64</v>
      </c>
      <c r="B114" s="4">
        <f>IF('True_Odds_Calculator_2-way'!B115="","",'True_Odds_Calculator_2-way'!B115)</f>
        <v>2.36</v>
      </c>
      <c r="C114" s="4">
        <f t="shared" si="4"/>
        <v>3.3484911120297722E-2</v>
      </c>
      <c r="D114" s="4">
        <f t="shared" si="6"/>
        <v>1.6863018473335656</v>
      </c>
      <c r="E114" s="4">
        <f t="shared" si="7"/>
        <v>2.4570848146267141</v>
      </c>
      <c r="G114" s="4">
        <f t="shared" si="5"/>
        <v>1.0334849111202977</v>
      </c>
    </row>
    <row r="115" spans="1:7" x14ac:dyDescent="0.2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1.93</v>
      </c>
      <c r="C115" s="4">
        <f t="shared" si="4"/>
        <v>2.8338796658559762E-2</v>
      </c>
      <c r="D115" s="4">
        <f t="shared" si="6"/>
        <v>2.0159880622468553</v>
      </c>
      <c r="E115" s="4">
        <f t="shared" si="7"/>
        <v>1.9842635333613092</v>
      </c>
      <c r="G115" s="4">
        <f t="shared" si="5"/>
        <v>1.0283387966585598</v>
      </c>
    </row>
    <row r="116" spans="1:7" x14ac:dyDescent="0.2">
      <c r="A116" s="4">
        <f>IF('True_Odds_Calculator_2-way'!A117="","",'True_Odds_Calculator_2-way'!A117)</f>
        <v>1.45</v>
      </c>
      <c r="B116" s="4">
        <f>IF('True_Odds_Calculator_2-way'!B117="","",'True_Odds_Calculator_2-way'!B117)</f>
        <v>2.9</v>
      </c>
      <c r="C116" s="4">
        <f t="shared" si="4"/>
        <v>3.4482758620689724E-2</v>
      </c>
      <c r="D116" s="4">
        <f t="shared" si="6"/>
        <v>1.4871794871794872</v>
      </c>
      <c r="E116" s="4">
        <f t="shared" si="7"/>
        <v>3.0526315789473686</v>
      </c>
      <c r="G116" s="4">
        <f t="shared" si="5"/>
        <v>1.0344827586206897</v>
      </c>
    </row>
    <row r="117" spans="1:7" x14ac:dyDescent="0.2">
      <c r="A117" s="4">
        <f>IF('True_Odds_Calculator_2-way'!A118="","",'True_Odds_Calculator_2-way'!A118)</f>
        <v>1.33</v>
      </c>
      <c r="B117" s="4">
        <f>IF('True_Odds_Calculator_2-way'!B118="","",'True_Odds_Calculator_2-way'!B118)</f>
        <v>3.4</v>
      </c>
      <c r="C117" s="4">
        <f t="shared" si="4"/>
        <v>4.5997346306943854E-2</v>
      </c>
      <c r="D117" s="4">
        <f t="shared" si="6"/>
        <v>1.3719660194174759</v>
      </c>
      <c r="E117" s="4">
        <f t="shared" si="7"/>
        <v>3.6884176182707997</v>
      </c>
      <c r="G117" s="4">
        <f t="shared" si="5"/>
        <v>1.0459973463069439</v>
      </c>
    </row>
    <row r="118" spans="1:7" x14ac:dyDescent="0.2">
      <c r="A118" s="4">
        <f>IF('True_Odds_Calculator_2-way'!A119="","",'True_Odds_Calculator_2-way'!A119)</f>
        <v>1.49</v>
      </c>
      <c r="B118" s="4">
        <f>IF('True_Odds_Calculator_2-way'!B119="","",'True_Odds_Calculator_2-way'!B119)</f>
        <v>2.72</v>
      </c>
      <c r="C118" s="4">
        <f t="shared" si="4"/>
        <v>3.8787998420844794E-2</v>
      </c>
      <c r="D118" s="4">
        <f t="shared" si="6"/>
        <v>1.5343378511395471</v>
      </c>
      <c r="E118" s="4">
        <f t="shared" si="7"/>
        <v>2.871475131075528</v>
      </c>
      <c r="G118" s="4">
        <f t="shared" si="5"/>
        <v>1.0387879984208448</v>
      </c>
    </row>
    <row r="119" spans="1:7" x14ac:dyDescent="0.2">
      <c r="A119" s="4">
        <f>IF('True_Odds_Calculator_2-way'!A120="","",'True_Odds_Calculator_2-way'!A120)</f>
        <v>1.36</v>
      </c>
      <c r="B119" s="4">
        <f>IF('True_Odds_Calculator_2-way'!B120="","",'True_Odds_Calculator_2-way'!B120)</f>
        <v>3.27</v>
      </c>
      <c r="C119" s="4">
        <f t="shared" si="4"/>
        <v>4.1104515200575564E-2</v>
      </c>
      <c r="D119" s="4">
        <f t="shared" si="6"/>
        <v>1.3991065248851697</v>
      </c>
      <c r="E119" s="4">
        <f t="shared" si="7"/>
        <v>3.5055967207945762</v>
      </c>
      <c r="G119" s="4">
        <f t="shared" si="5"/>
        <v>1.0411045152005756</v>
      </c>
    </row>
    <row r="120" spans="1:7" x14ac:dyDescent="0.2">
      <c r="A120" s="4">
        <f>IF('True_Odds_Calculator_2-way'!A121="","",'True_Odds_Calculator_2-way'!A121)</f>
        <v>1.7</v>
      </c>
      <c r="B120" s="4">
        <f>IF('True_Odds_Calculator_2-way'!B121="","",'True_Odds_Calculator_2-way'!B121)</f>
        <v>2.25</v>
      </c>
      <c r="C120" s="4">
        <f t="shared" si="4"/>
        <v>3.2679738562091387E-2</v>
      </c>
      <c r="D120" s="4">
        <f t="shared" si="6"/>
        <v>1.7485714285714284</v>
      </c>
      <c r="E120" s="4">
        <f t="shared" si="7"/>
        <v>2.3358778625954195</v>
      </c>
      <c r="G120" s="4">
        <f t="shared" si="5"/>
        <v>1.0326797385620914</v>
      </c>
    </row>
    <row r="121" spans="1:7" x14ac:dyDescent="0.2">
      <c r="A121" s="4">
        <f>IF('True_Odds_Calculator_2-way'!A122="","",'True_Odds_Calculator_2-way'!A122)</f>
        <v>1.71</v>
      </c>
      <c r="B121" s="4">
        <f>IF('True_Odds_Calculator_2-way'!B122="","",'True_Odds_Calculator_2-way'!B122)</f>
        <v>2.2200000000000002</v>
      </c>
      <c r="C121" s="4">
        <f t="shared" si="4"/>
        <v>3.5245772087877381E-2</v>
      </c>
      <c r="D121" s="4">
        <f t="shared" si="6"/>
        <v>1.7631322279503969</v>
      </c>
      <c r="E121" s="4">
        <f t="shared" si="7"/>
        <v>2.3103888990323171</v>
      </c>
      <c r="G121" s="4">
        <f t="shared" si="5"/>
        <v>1.0352457720878774</v>
      </c>
    </row>
    <row r="122" spans="1:7" x14ac:dyDescent="0.2">
      <c r="A122" s="4">
        <f>IF('True_Odds_Calculator_2-way'!A123="","",'True_Odds_Calculator_2-way'!A123)</f>
        <v>1.59</v>
      </c>
      <c r="B122" s="4">
        <f>IF('True_Odds_Calculator_2-way'!B123="","",'True_Odds_Calculator_2-way'!B123)</f>
        <v>2.5</v>
      </c>
      <c r="C122" s="4">
        <f t="shared" si="4"/>
        <v>2.8930817610062887E-2</v>
      </c>
      <c r="D122" s="4">
        <f t="shared" si="6"/>
        <v>1.6274309109518936</v>
      </c>
      <c r="E122" s="4">
        <f t="shared" si="7"/>
        <v>2.5938009787928222</v>
      </c>
      <c r="G122" s="4">
        <f t="shared" si="5"/>
        <v>1.0289308176100629</v>
      </c>
    </row>
    <row r="123" spans="1:7" x14ac:dyDescent="0.2">
      <c r="A123" s="4">
        <f>IF('True_Odds_Calculator_2-way'!A124="","",'True_Odds_Calculator_2-way'!A124)</f>
        <v>2.02</v>
      </c>
      <c r="B123" s="4">
        <f>IF('True_Odds_Calculator_2-way'!B124="","",'True_Odds_Calculator_2-way'!B124)</f>
        <v>1.89</v>
      </c>
      <c r="C123" s="4">
        <f t="shared" si="4"/>
        <v>2.4150034051024338E-2</v>
      </c>
      <c r="D123" s="4">
        <f t="shared" si="6"/>
        <v>2.0705027387602368</v>
      </c>
      <c r="E123" s="4">
        <f t="shared" si="7"/>
        <v>1.9341405339682862</v>
      </c>
      <c r="G123" s="4">
        <f t="shared" si="5"/>
        <v>1.0241500340510243</v>
      </c>
    </row>
    <row r="124" spans="1:7" x14ac:dyDescent="0.2">
      <c r="A124" s="4">
        <f>IF('True_Odds_Calculator_2-way'!A125="","",'True_Odds_Calculator_2-way'!A125)</f>
        <v>1.86</v>
      </c>
      <c r="B124" s="4">
        <f>IF('True_Odds_Calculator_2-way'!B125="","",'True_Odds_Calculator_2-way'!B125)</f>
        <v>2.06</v>
      </c>
      <c r="C124" s="4">
        <f t="shared" si="4"/>
        <v>2.3071301806034006E-2</v>
      </c>
      <c r="D124" s="4">
        <f t="shared" si="6"/>
        <v>1.9007838079174522</v>
      </c>
      <c r="E124" s="4">
        <f t="shared" si="7"/>
        <v>2.1101442890186144</v>
      </c>
      <c r="G124" s="4">
        <f t="shared" si="5"/>
        <v>1.023071301806034</v>
      </c>
    </row>
    <row r="125" spans="1:7" x14ac:dyDescent="0.2">
      <c r="A125" s="4">
        <f>IF('True_Odds_Calculator_2-way'!A126="","",'True_Odds_Calculator_2-way'!A126)</f>
        <v>1.48</v>
      </c>
      <c r="B125" s="4">
        <f>IF('True_Odds_Calculator_2-way'!B126="","",'True_Odds_Calculator_2-way'!B126)</f>
        <v>2.75</v>
      </c>
      <c r="C125" s="4">
        <f t="shared" si="4"/>
        <v>3.9312039312039193E-2</v>
      </c>
      <c r="D125" s="4">
        <f t="shared" si="6"/>
        <v>1.5243445692883895</v>
      </c>
      <c r="E125" s="4">
        <f t="shared" si="7"/>
        <v>2.907142857142857</v>
      </c>
      <c r="G125" s="4">
        <f t="shared" si="5"/>
        <v>1.0393120393120392</v>
      </c>
    </row>
    <row r="126" spans="1:7" x14ac:dyDescent="0.2">
      <c r="A126" s="4">
        <f>IF('True_Odds_Calculator_2-way'!A127="","",'True_Odds_Calculator_2-way'!A127)</f>
        <v>2.02</v>
      </c>
      <c r="B126" s="4">
        <f>IF('True_Odds_Calculator_2-way'!B127="","",'True_Odds_Calculator_2-way'!B127)</f>
        <v>1.8</v>
      </c>
      <c r="C126" s="4">
        <f t="shared" si="4"/>
        <v>5.0605060506050625E-2</v>
      </c>
      <c r="D126" s="4">
        <f t="shared" si="6"/>
        <v>2.1288056206088992</v>
      </c>
      <c r="E126" s="4">
        <f t="shared" si="7"/>
        <v>1.8858921161825728</v>
      </c>
      <c r="G126" s="4">
        <f t="shared" si="5"/>
        <v>1.0506050605060506</v>
      </c>
    </row>
    <row r="127" spans="1:7" x14ac:dyDescent="0.2">
      <c r="A127" s="4">
        <f>IF('True_Odds_Calculator_2-way'!A128="","",'True_Odds_Calculator_2-way'!A128)</f>
        <v>1.56</v>
      </c>
      <c r="B127" s="4">
        <f>IF('True_Odds_Calculator_2-way'!B128="","",'True_Odds_Calculator_2-way'!B128)</f>
        <v>2.58</v>
      </c>
      <c r="C127" s="4">
        <f t="shared" si="4"/>
        <v>2.8622540250447193E-2</v>
      </c>
      <c r="D127" s="4">
        <f t="shared" si="6"/>
        <v>1.5956232159847763</v>
      </c>
      <c r="E127" s="4">
        <f t="shared" si="7"/>
        <v>2.678913738019169</v>
      </c>
      <c r="G127" s="4">
        <f t="shared" si="5"/>
        <v>1.0286225402504472</v>
      </c>
    </row>
    <row r="128" spans="1:7" x14ac:dyDescent="0.2">
      <c r="A128" s="4">
        <f>IF('True_Odds_Calculator_2-way'!A129="","",'True_Odds_Calculator_2-way'!A129)</f>
        <v>1.99</v>
      </c>
      <c r="B128" s="4">
        <f>IF('True_Odds_Calculator_2-way'!B129="","",'True_Odds_Calculator_2-way'!B129)</f>
        <v>1.91</v>
      </c>
      <c r="C128" s="4">
        <f t="shared" si="4"/>
        <v>2.6072772238153963E-2</v>
      </c>
      <c r="D128" s="4">
        <f t="shared" si="6"/>
        <v>2.0430003493778384</v>
      </c>
      <c r="E128" s="4">
        <f t="shared" si="7"/>
        <v>1.9587724496895047</v>
      </c>
      <c r="G128" s="4">
        <f t="shared" si="5"/>
        <v>1.026072772238154</v>
      </c>
    </row>
    <row r="129" spans="1:7" x14ac:dyDescent="0.2">
      <c r="A129" s="4">
        <f>IF('True_Odds_Calculator_2-way'!A130="","",'True_Odds_Calculator_2-way'!A130)</f>
        <v>1.74</v>
      </c>
      <c r="B129" s="4">
        <f>IF('True_Odds_Calculator_2-way'!B130="","",'True_Odds_Calculator_2-way'!B130)</f>
        <v>2.21</v>
      </c>
      <c r="C129" s="4">
        <f t="shared" si="4"/>
        <v>2.720133146096626E-2</v>
      </c>
      <c r="D129" s="4">
        <f t="shared" si="6"/>
        <v>1.7821754646150993</v>
      </c>
      <c r="E129" s="4">
        <f t="shared" si="7"/>
        <v>2.2784855128281092</v>
      </c>
      <c r="G129" s="4">
        <f t="shared" si="5"/>
        <v>1.0272013314609663</v>
      </c>
    </row>
    <row r="130" spans="1:7" x14ac:dyDescent="0.2">
      <c r="A130" s="4">
        <f>IF('True_Odds_Calculator_2-way'!A131="","",'True_Odds_Calculator_2-way'!A131)</f>
        <v>2.09</v>
      </c>
      <c r="B130" s="4">
        <f>IF('True_Odds_Calculator_2-way'!B131="","",'True_Odds_Calculator_2-way'!B131)</f>
        <v>1.81</v>
      </c>
      <c r="C130" s="4">
        <f t="shared" ref="C130:C193" si="8">IF(A130="","",((1/A130)+(1/B130))-1)</f>
        <v>3.0955087366835166E-2</v>
      </c>
      <c r="D130" s="4">
        <f t="shared" si="6"/>
        <v>2.159867538325388</v>
      </c>
      <c r="E130" s="4">
        <f t="shared" si="7"/>
        <v>1.8621674173619833</v>
      </c>
      <c r="G130" s="4">
        <f t="shared" ref="G130:G193" si="9">IF(A130="","",C130+1)</f>
        <v>1.0309550873668352</v>
      </c>
    </row>
    <row r="131" spans="1:7" x14ac:dyDescent="0.2">
      <c r="A131" s="4">
        <f>IF('True_Odds_Calculator_2-way'!A132="","",'True_Odds_Calculator_2-way'!A132)</f>
        <v>1.83</v>
      </c>
      <c r="B131" s="4">
        <f>IF('True_Odds_Calculator_2-way'!B132="","",'True_Odds_Calculator_2-way'!B132)</f>
        <v>2.08</v>
      </c>
      <c r="C131" s="4">
        <f t="shared" si="8"/>
        <v>2.7217318200924545E-2</v>
      </c>
      <c r="D131" s="4">
        <f t="shared" ref="D131:D194" si="10">IF(A131="","",(2*A131)/(2-($C131*A131)))</f>
        <v>1.8767379942806428</v>
      </c>
      <c r="E131" s="4">
        <f t="shared" ref="E131:E194" si="11">IF(B131="","",(2*B131)/(2-($C131*B131)))</f>
        <v>2.1405916094927453</v>
      </c>
      <c r="G131" s="4">
        <f t="shared" si="9"/>
        <v>1.0272173182009245</v>
      </c>
    </row>
    <row r="132" spans="1:7" x14ac:dyDescent="0.2">
      <c r="A132" s="4">
        <f>IF('True_Odds_Calculator_2-way'!A133="","",'True_Odds_Calculator_2-way'!A133)</f>
        <v>1.43</v>
      </c>
      <c r="B132" s="4">
        <f>IF('True_Odds_Calculator_2-way'!B133="","",'True_Odds_Calculator_2-way'!B133)</f>
        <v>2.97</v>
      </c>
      <c r="C132" s="4">
        <f t="shared" si="8"/>
        <v>3.6001036001036102E-2</v>
      </c>
      <c r="D132" s="4">
        <f t="shared" si="10"/>
        <v>1.4677817905341191</v>
      </c>
      <c r="E132" s="4">
        <f t="shared" si="11"/>
        <v>3.1377488825680628</v>
      </c>
      <c r="G132" s="4">
        <f t="shared" si="9"/>
        <v>1.0360010360010361</v>
      </c>
    </row>
    <row r="133" spans="1:7" x14ac:dyDescent="0.2">
      <c r="A133" s="4">
        <f>IF('True_Odds_Calculator_2-way'!A134="","",'True_Odds_Calculator_2-way'!A134)</f>
        <v>1.98</v>
      </c>
      <c r="B133" s="4">
        <f>IF('True_Odds_Calculator_2-way'!B134="","",'True_Odds_Calculator_2-way'!B134)</f>
        <v>1.83</v>
      </c>
      <c r="C133" s="4">
        <f t="shared" si="8"/>
        <v>5.1498592482198902E-2</v>
      </c>
      <c r="D133" s="4">
        <f t="shared" si="10"/>
        <v>2.0863707030575225</v>
      </c>
      <c r="E133" s="4">
        <f t="shared" si="11"/>
        <v>1.9204961043091109</v>
      </c>
      <c r="G133" s="4">
        <f t="shared" si="9"/>
        <v>1.0514985924821989</v>
      </c>
    </row>
    <row r="134" spans="1:7" x14ac:dyDescent="0.2">
      <c r="A134" s="4">
        <f>IF('True_Odds_Calculator_2-way'!A135="","",'True_Odds_Calculator_2-way'!A135)</f>
        <v>2.4</v>
      </c>
      <c r="B134" s="4">
        <f>IF('True_Odds_Calculator_2-way'!B135="","",'True_Odds_Calculator_2-way'!B135)</f>
        <v>1.56</v>
      </c>
      <c r="C134" s="4">
        <f t="shared" si="8"/>
        <v>5.7692307692307709E-2</v>
      </c>
      <c r="D134" s="4">
        <f t="shared" si="10"/>
        <v>2.5785123966942147</v>
      </c>
      <c r="E134" s="4">
        <f t="shared" si="11"/>
        <v>1.6335078534031415</v>
      </c>
      <c r="G134" s="4">
        <f t="shared" si="9"/>
        <v>1.0576923076923077</v>
      </c>
    </row>
    <row r="135" spans="1:7" x14ac:dyDescent="0.2">
      <c r="A135" s="4">
        <f>IF('True_Odds_Calculator_2-way'!A136="","",'True_Odds_Calculator_2-way'!A136)</f>
        <v>2.31</v>
      </c>
      <c r="B135" s="4">
        <f>IF('True_Odds_Calculator_2-way'!B136="","",'True_Odds_Calculator_2-way'!B136)</f>
        <v>1.61</v>
      </c>
      <c r="C135" s="4">
        <f t="shared" si="8"/>
        <v>5.4018445322792985E-2</v>
      </c>
      <c r="D135" s="4">
        <f t="shared" si="10"/>
        <v>2.4637143519591929</v>
      </c>
      <c r="E135" s="4">
        <f t="shared" si="11"/>
        <v>1.6831934104229367</v>
      </c>
      <c r="G135" s="4">
        <f t="shared" si="9"/>
        <v>1.054018445322793</v>
      </c>
    </row>
    <row r="136" spans="1:7" x14ac:dyDescent="0.2">
      <c r="A136" s="4">
        <f>IF('True_Odds_Calculator_2-way'!A137="","",'True_Odds_Calculator_2-way'!A137)</f>
        <v>2.4700000000000002</v>
      </c>
      <c r="B136" s="4">
        <f>IF('True_Odds_Calculator_2-way'!B137="","",'True_Odds_Calculator_2-way'!B137)</f>
        <v>1.53</v>
      </c>
      <c r="C136" s="4">
        <f t="shared" si="8"/>
        <v>5.845307083697171E-2</v>
      </c>
      <c r="D136" s="4">
        <f t="shared" si="10"/>
        <v>2.6621816772920996</v>
      </c>
      <c r="E136" s="4">
        <f t="shared" si="11"/>
        <v>1.6016189527664173</v>
      </c>
      <c r="G136" s="4">
        <f t="shared" si="9"/>
        <v>1.0584530708369717</v>
      </c>
    </row>
    <row r="137" spans="1:7" x14ac:dyDescent="0.2">
      <c r="A137" s="4">
        <f>IF('True_Odds_Calculator_2-way'!A138="","",'True_Odds_Calculator_2-way'!A138)</f>
        <v>1.54</v>
      </c>
      <c r="B137" s="4">
        <f>IF('True_Odds_Calculator_2-way'!B138="","",'True_Odds_Calculator_2-way'!B138)</f>
        <v>2.62</v>
      </c>
      <c r="C137" s="4">
        <f t="shared" si="8"/>
        <v>3.1030038663626414E-2</v>
      </c>
      <c r="D137" s="4">
        <f t="shared" si="10"/>
        <v>1.5776960975991241</v>
      </c>
      <c r="E137" s="4">
        <f t="shared" si="11"/>
        <v>2.7310139434141059</v>
      </c>
      <c r="G137" s="4">
        <f t="shared" si="9"/>
        <v>1.0310300386636264</v>
      </c>
    </row>
    <row r="138" spans="1:7" x14ac:dyDescent="0.2">
      <c r="A138" s="4">
        <f>IF('True_Odds_Calculator_2-way'!A139="","",'True_Odds_Calculator_2-way'!A139)</f>
        <v>1.82</v>
      </c>
      <c r="B138" s="4">
        <f>IF('True_Odds_Calculator_2-way'!B139="","",'True_Odds_Calculator_2-way'!B139)</f>
        <v>2.09</v>
      </c>
      <c r="C138" s="4">
        <f t="shared" si="8"/>
        <v>2.7919448972080652E-2</v>
      </c>
      <c r="D138" s="4">
        <f t="shared" si="10"/>
        <v>1.8674456281604401</v>
      </c>
      <c r="E138" s="4">
        <f t="shared" si="11"/>
        <v>2.152810006225593</v>
      </c>
      <c r="G138" s="4">
        <f t="shared" si="9"/>
        <v>1.0279194489720807</v>
      </c>
    </row>
    <row r="139" spans="1:7" x14ac:dyDescent="0.2">
      <c r="A139" s="4">
        <f>IF('True_Odds_Calculator_2-way'!A140="","",'True_Odds_Calculator_2-way'!A140)</f>
        <v>2.1</v>
      </c>
      <c r="B139" s="4">
        <f>IF('True_Odds_Calculator_2-way'!B140="","",'True_Odds_Calculator_2-way'!B140)</f>
        <v>1.81</v>
      </c>
      <c r="C139" s="4">
        <f t="shared" si="8"/>
        <v>2.8676664035780064E-2</v>
      </c>
      <c r="D139" s="4">
        <f t="shared" si="10"/>
        <v>2.1651951011107946</v>
      </c>
      <c r="E139" s="4">
        <f t="shared" si="11"/>
        <v>1.858225372769494</v>
      </c>
      <c r="G139" s="4">
        <f t="shared" si="9"/>
        <v>1.0286766640357801</v>
      </c>
    </row>
    <row r="140" spans="1:7" x14ac:dyDescent="0.2">
      <c r="A140" s="4">
        <f>IF('True_Odds_Calculator_2-way'!A141="","",'True_Odds_Calculator_2-way'!A141)</f>
        <v>1.73</v>
      </c>
      <c r="B140" s="4">
        <f>IF('True_Odds_Calculator_2-way'!B141="","",'True_Odds_Calculator_2-way'!B141)</f>
        <v>2.2200000000000002</v>
      </c>
      <c r="C140" s="4">
        <f t="shared" si="8"/>
        <v>2.8485132531375301E-2</v>
      </c>
      <c r="D140" s="4">
        <f t="shared" si="10"/>
        <v>1.7737034129219971</v>
      </c>
      <c r="E140" s="4">
        <f t="shared" si="11"/>
        <v>2.2924849280725841</v>
      </c>
      <c r="G140" s="4">
        <f t="shared" si="9"/>
        <v>1.0284851325313753</v>
      </c>
    </row>
    <row r="141" spans="1:7" x14ac:dyDescent="0.2">
      <c r="A141" s="4">
        <f>IF('True_Odds_Calculator_2-way'!A142="","",'True_Odds_Calculator_2-way'!A142)</f>
        <v>1.95</v>
      </c>
      <c r="B141" s="4">
        <f>IF('True_Odds_Calculator_2-way'!B142="","",'True_Odds_Calculator_2-way'!B142)</f>
        <v>1.93</v>
      </c>
      <c r="C141" s="4">
        <f t="shared" si="8"/>
        <v>3.0955227846419575E-2</v>
      </c>
      <c r="D141" s="4">
        <f t="shared" si="10"/>
        <v>2.0106851876586083</v>
      </c>
      <c r="E141" s="4">
        <f t="shared" si="11"/>
        <v>1.9894277785119598</v>
      </c>
      <c r="G141" s="4">
        <f t="shared" si="9"/>
        <v>1.0309552278464196</v>
      </c>
    </row>
    <row r="142" spans="1:7" x14ac:dyDescent="0.2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2.39</v>
      </c>
      <c r="C142" s="4">
        <f t="shared" si="8"/>
        <v>3.19069743563416E-2</v>
      </c>
      <c r="D142" s="4">
        <f t="shared" si="10"/>
        <v>1.6735184827201064</v>
      </c>
      <c r="E142" s="4">
        <f t="shared" si="11"/>
        <v>2.4847402493861024</v>
      </c>
      <c r="G142" s="4">
        <f t="shared" si="9"/>
        <v>1.0319069743563416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2.14</v>
      </c>
      <c r="C143" s="4">
        <f t="shared" si="8"/>
        <v>3.5471537807986397E-2</v>
      </c>
      <c r="D143" s="4">
        <f t="shared" si="10"/>
        <v>1.8167084699980707</v>
      </c>
      <c r="E143" s="4">
        <f t="shared" si="11"/>
        <v>2.2244271202456889</v>
      </c>
      <c r="G143" s="4">
        <f t="shared" si="9"/>
        <v>1.0354715378079864</v>
      </c>
    </row>
    <row r="144" spans="1:7" x14ac:dyDescent="0.2">
      <c r="A144" s="4">
        <f>IF('True_Odds_Calculator_2-way'!A145="","",'True_Odds_Calculator_2-way'!A145)</f>
        <v>1.58</v>
      </c>
      <c r="B144" s="4">
        <f>IF('True_Odds_Calculator_2-way'!B145="","",'True_Odds_Calculator_2-way'!B145)</f>
        <v>2.4900000000000002</v>
      </c>
      <c r="C144" s="4">
        <f t="shared" si="8"/>
        <v>3.4517818107874465E-2</v>
      </c>
      <c r="D144" s="4">
        <f t="shared" si="10"/>
        <v>1.6242929689112753</v>
      </c>
      <c r="E144" s="4">
        <f t="shared" si="11"/>
        <v>2.6018120494676276</v>
      </c>
      <c r="G144" s="4">
        <f t="shared" si="9"/>
        <v>1.0345178181078745</v>
      </c>
    </row>
    <row r="145" spans="1:7" x14ac:dyDescent="0.2">
      <c r="A145" s="4">
        <f>IF('True_Odds_Calculator_2-way'!A146="","",'True_Odds_Calculator_2-way'!A146)</f>
        <v>1.91</v>
      </c>
      <c r="B145" s="4">
        <f>IF('True_Odds_Calculator_2-way'!B146="","",'True_Odds_Calculator_2-way'!B146)</f>
        <v>1.98</v>
      </c>
      <c r="C145" s="4">
        <f t="shared" si="8"/>
        <v>2.861071447458885E-2</v>
      </c>
      <c r="D145" s="4">
        <f t="shared" si="10"/>
        <v>1.9636533568721115</v>
      </c>
      <c r="E145" s="4">
        <f t="shared" si="11"/>
        <v>2.0377175494369308</v>
      </c>
      <c r="G145" s="4">
        <f t="shared" si="9"/>
        <v>1.0286107144745888</v>
      </c>
    </row>
    <row r="146" spans="1:7" x14ac:dyDescent="0.2">
      <c r="A146" s="4">
        <f>IF('True_Odds_Calculator_2-way'!A147="","",'True_Odds_Calculator_2-way'!A147)</f>
        <v>2</v>
      </c>
      <c r="B146" s="4">
        <f>IF('True_Odds_Calculator_2-way'!B147="","",'True_Odds_Calculator_2-way'!B147)</f>
        <v>1.89</v>
      </c>
      <c r="C146" s="4">
        <f t="shared" si="8"/>
        <v>2.9100529100529293E-2</v>
      </c>
      <c r="D146" s="4">
        <f t="shared" si="10"/>
        <v>2.0599455040871937</v>
      </c>
      <c r="E146" s="4">
        <f t="shared" si="11"/>
        <v>1.9434447300771212</v>
      </c>
      <c r="G146" s="4">
        <f t="shared" si="9"/>
        <v>1.0291005291005293</v>
      </c>
    </row>
    <row r="147" spans="1:7" x14ac:dyDescent="0.2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2.08</v>
      </c>
      <c r="C147" s="4">
        <f t="shared" si="8"/>
        <v>3.3255418614534626E-2</v>
      </c>
      <c r="D147" s="4">
        <f t="shared" si="10"/>
        <v>1.8661643699811639</v>
      </c>
      <c r="E147" s="4">
        <f t="shared" si="11"/>
        <v>2.1545152798443401</v>
      </c>
      <c r="G147" s="4">
        <f t="shared" si="9"/>
        <v>1.0332554186145346</v>
      </c>
    </row>
    <row r="148" spans="1:7" x14ac:dyDescent="0.2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8"/>
        <v>3.4455319487546765E-2</v>
      </c>
      <c r="D148" s="4">
        <f t="shared" si="10"/>
        <v>2.2111375032990233</v>
      </c>
      <c r="E148" s="4">
        <f t="shared" si="11"/>
        <v>1.8256700806275876</v>
      </c>
      <c r="G148" s="4">
        <f t="shared" si="9"/>
        <v>1.0344553194875468</v>
      </c>
    </row>
    <row r="149" spans="1:7" x14ac:dyDescent="0.2">
      <c r="A149" s="4">
        <f>IF('True_Odds_Calculator_2-way'!A150="","",'True_Odds_Calculator_2-way'!A150)</f>
        <v>1.57</v>
      </c>
      <c r="B149" s="4">
        <f>IF('True_Odds_Calculator_2-way'!B150="","",'True_Odds_Calculator_2-way'!B150)</f>
        <v>2.48</v>
      </c>
      <c r="C149" s="4">
        <f t="shared" si="8"/>
        <v>4.0168481610848517E-2</v>
      </c>
      <c r="D149" s="4">
        <f t="shared" si="10"/>
        <v>1.6211174952119245</v>
      </c>
      <c r="E149" s="4">
        <f t="shared" si="11"/>
        <v>2.6100013406622868</v>
      </c>
      <c r="G149" s="4">
        <f t="shared" si="9"/>
        <v>1.0401684816108485</v>
      </c>
    </row>
    <row r="150" spans="1:7" x14ac:dyDescent="0.2">
      <c r="A150" s="4">
        <f>IF('True_Odds_Calculator_2-way'!A151="","",'True_Odds_Calculator_2-way'!A151)</f>
        <v>2.85</v>
      </c>
      <c r="B150" s="4">
        <f>IF('True_Odds_Calculator_2-way'!B151="","",'True_Odds_Calculator_2-way'!B151)</f>
        <v>1.48</v>
      </c>
      <c r="C150" s="4">
        <f t="shared" si="8"/>
        <v>2.6552868658131779E-2</v>
      </c>
      <c r="D150" s="4">
        <f t="shared" si="10"/>
        <v>2.9620786516853932</v>
      </c>
      <c r="E150" s="4">
        <f t="shared" si="11"/>
        <v>1.509663564781675</v>
      </c>
      <c r="G150" s="4">
        <f t="shared" si="9"/>
        <v>1.0265528686581318</v>
      </c>
    </row>
    <row r="151" spans="1:7" x14ac:dyDescent="0.2">
      <c r="A151" s="4">
        <f>IF('True_Odds_Calculator_2-way'!A152="","",'True_Odds_Calculator_2-way'!A152)</f>
        <v>2.12</v>
      </c>
      <c r="B151" s="4">
        <f>IF('True_Odds_Calculator_2-way'!B152="","",'True_Odds_Calculator_2-way'!B152)</f>
        <v>1.79</v>
      </c>
      <c r="C151" s="4">
        <f t="shared" si="8"/>
        <v>3.0357331084642114E-2</v>
      </c>
      <c r="D151" s="4">
        <f t="shared" si="10"/>
        <v>2.1904871854075272</v>
      </c>
      <c r="E151" s="4">
        <f t="shared" si="11"/>
        <v>1.8399922420480992</v>
      </c>
      <c r="G151" s="4">
        <f t="shared" si="9"/>
        <v>1.0303573310846421</v>
      </c>
    </row>
    <row r="152" spans="1:7" x14ac:dyDescent="0.2">
      <c r="A152" s="4">
        <f>IF('True_Odds_Calculator_2-way'!A153="","",'True_Odds_Calculator_2-way'!A153)</f>
        <v>2.16</v>
      </c>
      <c r="B152" s="4">
        <f>IF('True_Odds_Calculator_2-way'!B153="","",'True_Odds_Calculator_2-way'!B153)</f>
        <v>1.76</v>
      </c>
      <c r="C152" s="4">
        <f t="shared" si="8"/>
        <v>3.1144781144781142E-2</v>
      </c>
      <c r="D152" s="4">
        <f t="shared" si="10"/>
        <v>2.235183443085607</v>
      </c>
      <c r="E152" s="4">
        <f t="shared" si="11"/>
        <v>1.8095963442498098</v>
      </c>
      <c r="G152" s="4">
        <f t="shared" si="9"/>
        <v>1.0311447811447811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1.99</v>
      </c>
      <c r="B154" s="4">
        <f>IF('True_Odds_Calculator_2-way'!B155="","",'True_Odds_Calculator_2-way'!B155)</f>
        <v>1.86</v>
      </c>
      <c r="C154" s="4">
        <f t="shared" si="8"/>
        <v>4.0146971416220811E-2</v>
      </c>
      <c r="D154" s="4">
        <f t="shared" si="10"/>
        <v>2.0728005824046591</v>
      </c>
      <c r="E154" s="4">
        <f t="shared" si="11"/>
        <v>1.9321396878425641</v>
      </c>
      <c r="G154" s="4">
        <f t="shared" si="9"/>
        <v>1.0401469714162208</v>
      </c>
    </row>
    <row r="155" spans="1:7" x14ac:dyDescent="0.2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1.97</v>
      </c>
      <c r="C155" s="4">
        <f t="shared" si="8"/>
        <v>3.9529106814990778E-2</v>
      </c>
      <c r="D155" s="4">
        <f t="shared" si="10"/>
        <v>1.9525516659637281</v>
      </c>
      <c r="E155" s="4">
        <f t="shared" si="11"/>
        <v>2.049811822005756</v>
      </c>
      <c r="G155" s="4">
        <f t="shared" si="9"/>
        <v>1.0395291068149908</v>
      </c>
    </row>
    <row r="156" spans="1:7" x14ac:dyDescent="0.2">
      <c r="A156" s="4">
        <f>IF('True_Odds_Calculator_2-way'!A157="","",'True_Odds_Calculator_2-way'!A157)</f>
        <v>2.2400000000000002</v>
      </c>
      <c r="B156" s="4">
        <f>IF('True_Odds_Calculator_2-way'!B157="","",'True_Odds_Calculator_2-way'!B157)</f>
        <v>1.68</v>
      </c>
      <c r="C156" s="4">
        <f t="shared" si="8"/>
        <v>4.1666666666666519E-2</v>
      </c>
      <c r="D156" s="4">
        <f t="shared" si="10"/>
        <v>2.3496503496503496</v>
      </c>
      <c r="E156" s="4">
        <f t="shared" si="11"/>
        <v>1.7409326424870464</v>
      </c>
      <c r="G156" s="4">
        <f t="shared" si="9"/>
        <v>1.0416666666666665</v>
      </c>
    </row>
    <row r="157" spans="1:7" x14ac:dyDescent="0.2">
      <c r="A157" s="4">
        <f>IF('True_Odds_Calculator_2-way'!A158="","",'True_Odds_Calculator_2-way'!A158)</f>
        <v>2.16</v>
      </c>
      <c r="B157" s="4">
        <f>IF('True_Odds_Calculator_2-way'!B158="","",'True_Odds_Calculator_2-way'!B158)</f>
        <v>1.72</v>
      </c>
      <c r="C157" s="4">
        <f t="shared" si="8"/>
        <v>4.4358311800172245E-2</v>
      </c>
      <c r="D157" s="4">
        <f t="shared" si="10"/>
        <v>2.2686858817782118</v>
      </c>
      <c r="E157" s="4">
        <f t="shared" si="11"/>
        <v>1.7882171736619177</v>
      </c>
      <c r="G157" s="4">
        <f t="shared" si="9"/>
        <v>1.0443583118001722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2.04</v>
      </c>
      <c r="C158" s="4">
        <f t="shared" si="8"/>
        <v>3.0736618971912932E-2</v>
      </c>
      <c r="D158" s="4">
        <f t="shared" si="10"/>
        <v>1.9041372351160444</v>
      </c>
      <c r="E158" s="4">
        <f t="shared" si="11"/>
        <v>2.1060267857142851</v>
      </c>
      <c r="G158" s="4">
        <f t="shared" si="9"/>
        <v>1.0307366189719129</v>
      </c>
    </row>
    <row r="159" spans="1:7" x14ac:dyDescent="0.2">
      <c r="A159" s="4">
        <f>IF('True_Odds_Calculator_2-way'!A160="","",'True_Odds_Calculator_2-way'!A160)</f>
        <v>1.74</v>
      </c>
      <c r="B159" s="4">
        <f>IF('True_Odds_Calculator_2-way'!B160="","",'True_Odds_Calculator_2-way'!B160)</f>
        <v>2.19</v>
      </c>
      <c r="C159" s="4">
        <f t="shared" si="8"/>
        <v>3.1333648244370904E-2</v>
      </c>
      <c r="D159" s="4">
        <f t="shared" si="10"/>
        <v>1.7887621461765948</v>
      </c>
      <c r="E159" s="4">
        <f t="shared" si="11"/>
        <v>2.2678093197643276</v>
      </c>
      <c r="G159" s="4">
        <f t="shared" si="9"/>
        <v>1.0313336482443709</v>
      </c>
    </row>
    <row r="160" spans="1:7" x14ac:dyDescent="0.2">
      <c r="A160" s="4">
        <f>IF('True_Odds_Calculator_2-way'!A161="","",'True_Odds_Calculator_2-way'!A161)</f>
        <v>1.72</v>
      </c>
      <c r="B160" s="4">
        <f>IF('True_Odds_Calculator_2-way'!B161="","",'True_Odds_Calculator_2-way'!B161)</f>
        <v>2.21</v>
      </c>
      <c r="C160" s="4">
        <f t="shared" si="8"/>
        <v>3.3884036620014824E-2</v>
      </c>
      <c r="D160" s="4">
        <f t="shared" si="10"/>
        <v>1.7716256524981358</v>
      </c>
      <c r="E160" s="4">
        <f t="shared" si="11"/>
        <v>2.2959652089876781</v>
      </c>
      <c r="G160" s="4">
        <f t="shared" si="9"/>
        <v>1.0338840366200148</v>
      </c>
    </row>
    <row r="161" spans="1:7" x14ac:dyDescent="0.2">
      <c r="A161" s="4">
        <f>IF('True_Odds_Calculator_2-way'!A162="","",'True_Odds_Calculator_2-way'!A162)</f>
        <v>1.91</v>
      </c>
      <c r="B161" s="4">
        <f>IF('True_Odds_Calculator_2-way'!B162="","",'True_Odds_Calculator_2-way'!B162)</f>
        <v>2</v>
      </c>
      <c r="C161" s="4">
        <f t="shared" si="8"/>
        <v>2.3560209424083656E-2</v>
      </c>
      <c r="D161" s="4">
        <f t="shared" si="10"/>
        <v>1.9539641943734012</v>
      </c>
      <c r="E161" s="4">
        <f t="shared" si="11"/>
        <v>2.0482573726541551</v>
      </c>
      <c r="G161" s="4">
        <f t="shared" si="9"/>
        <v>1.0235602094240837</v>
      </c>
    </row>
    <row r="162" spans="1:7" x14ac:dyDescent="0.2">
      <c r="A162" s="4">
        <f>IF('True_Odds_Calculator_2-way'!A163="","",'True_Odds_Calculator_2-way'!A163)</f>
        <v>2.2000000000000002</v>
      </c>
      <c r="B162" s="4">
        <f>IF('True_Odds_Calculator_2-way'!B163="","",'True_Odds_Calculator_2-way'!B163)</f>
        <v>1.71</v>
      </c>
      <c r="C162" s="4">
        <f t="shared" si="8"/>
        <v>3.9340776182881454E-2</v>
      </c>
      <c r="D162" s="4">
        <f t="shared" si="10"/>
        <v>2.2995110024449881</v>
      </c>
      <c r="E162" s="4">
        <f t="shared" si="11"/>
        <v>1.7695202257761053</v>
      </c>
      <c r="G162" s="4">
        <f t="shared" si="9"/>
        <v>1.0393407761828815</v>
      </c>
    </row>
    <row r="163" spans="1:7" x14ac:dyDescent="0.2">
      <c r="A163" s="4">
        <f>IF('True_Odds_Calculator_2-way'!A164="","",'True_Odds_Calculator_2-way'!A164)</f>
        <v>2.2799999999999998</v>
      </c>
      <c r="B163" s="4">
        <f>IF('True_Odds_Calculator_2-way'!B164="","",'True_Odds_Calculator_2-way'!B164)</f>
        <v>1.65</v>
      </c>
      <c r="C163" s="4">
        <f t="shared" si="8"/>
        <v>4.4657097288676173E-2</v>
      </c>
      <c r="D163" s="4">
        <f t="shared" si="10"/>
        <v>2.402298850574712</v>
      </c>
      <c r="E163" s="4">
        <f t="shared" si="11"/>
        <v>1.7131147540983604</v>
      </c>
      <c r="G163" s="4">
        <f t="shared" si="9"/>
        <v>1.0446570972886762</v>
      </c>
    </row>
    <row r="164" spans="1:7" x14ac:dyDescent="0.2">
      <c r="A164" s="4">
        <f>IF('True_Odds_Calculator_2-way'!A165="","",'True_Odds_Calculator_2-way'!A165)</f>
        <v>1.86</v>
      </c>
      <c r="B164" s="4">
        <f>IF('True_Odds_Calculator_2-way'!B165="","",'True_Odds_Calculator_2-way'!B165)</f>
        <v>2.0099999999999998</v>
      </c>
      <c r="C164" s="4">
        <f t="shared" si="8"/>
        <v>3.5146846413095734E-2</v>
      </c>
      <c r="D164" s="4">
        <f t="shared" si="10"/>
        <v>1.9228514118191637</v>
      </c>
      <c r="E164" s="4">
        <f t="shared" si="11"/>
        <v>2.0835980605249955</v>
      </c>
      <c r="G164" s="4">
        <f t="shared" si="9"/>
        <v>1.0351468464130957</v>
      </c>
    </row>
    <row r="165" spans="1:7" x14ac:dyDescent="0.2">
      <c r="A165" s="4">
        <f>IF('True_Odds_Calculator_2-way'!A166="","",'True_Odds_Calculator_2-way'!A166)</f>
        <v>1.87</v>
      </c>
      <c r="B165" s="4">
        <f>IF('True_Odds_Calculator_2-way'!B166="","",'True_Odds_Calculator_2-way'!B166)</f>
        <v>1.95</v>
      </c>
      <c r="C165" s="4">
        <f t="shared" si="8"/>
        <v>4.7579871109282745E-2</v>
      </c>
      <c r="D165" s="4">
        <f t="shared" si="10"/>
        <v>1.9570642694217093</v>
      </c>
      <c r="E165" s="4">
        <f t="shared" si="11"/>
        <v>2.0448619094350202</v>
      </c>
      <c r="G165" s="4">
        <f t="shared" si="9"/>
        <v>1.0475798711092827</v>
      </c>
    </row>
    <row r="166" spans="1:7" x14ac:dyDescent="0.2">
      <c r="A166" s="4">
        <f>IF('True_Odds_Calculator_2-way'!A167="","",'True_Odds_Calculator_2-way'!A167)</f>
        <v>1.73</v>
      </c>
      <c r="B166" s="4">
        <f>IF('True_Odds_Calculator_2-way'!B167="","",'True_Odds_Calculator_2-way'!B167)</f>
        <v>2.11</v>
      </c>
      <c r="C166" s="4">
        <f t="shared" si="8"/>
        <v>5.1968331370024323E-2</v>
      </c>
      <c r="D166" s="4">
        <f t="shared" si="10"/>
        <v>1.8114284296454357</v>
      </c>
      <c r="E166" s="4">
        <f t="shared" si="11"/>
        <v>2.232394581536862</v>
      </c>
      <c r="G166" s="4">
        <f t="shared" si="9"/>
        <v>1.0519683313700243</v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2.23</v>
      </c>
      <c r="B2" s="4">
        <f>IF('True_Odds_Calculator_3-way'!B3="","",'True_Odds_Calculator_3-way'!B3)</f>
        <v>3.63</v>
      </c>
      <c r="C2" s="4">
        <f>IF('True_Odds_Calculator_3-way'!C3="","",'True_Odds_Calculator_3-way'!C3)</f>
        <v>3.36</v>
      </c>
      <c r="D2" s="4">
        <f>IF(A2="","",((1/A2)+(1/B2)+(1/C2))-1)</f>
        <v>2.1531634556502199E-2</v>
      </c>
      <c r="E2" s="4">
        <f>IF(A2="","",(3*A2)/(3-($D2*A2)))</f>
        <v>2.2662720966592089</v>
      </c>
      <c r="F2" s="4">
        <f>IF(B2="","",(3*B2)/(3-($D2*B2)))</f>
        <v>3.7271032565828608</v>
      </c>
      <c r="G2" s="4">
        <f>IF(C2="","",(3*C2)/(3-($D2*C2)))</f>
        <v>3.4430301551149873</v>
      </c>
      <c r="I2" s="4">
        <f>IF(A2="","",D2+1)</f>
        <v>1.0215316345565022</v>
      </c>
    </row>
    <row r="3" spans="1:9" x14ac:dyDescent="0.2">
      <c r="A3" s="4">
        <f>IF('True_Odds_Calculator_3-way'!A4="","",'True_Odds_Calculator_3-way'!A4)</f>
        <v>3.3</v>
      </c>
      <c r="B3" s="4">
        <f>IF('True_Odds_Calculator_3-way'!B4="","",'True_Odds_Calculator_3-way'!B4)</f>
        <v>3.8</v>
      </c>
      <c r="C3" s="4">
        <f>IF('True_Odds_Calculator_3-way'!C4="","",'True_Odds_Calculator_3-way'!C4)</f>
        <v>2.16</v>
      </c>
      <c r="D3" s="4">
        <f t="shared" ref="D3:D66" si="0">IF(A3="","",((1/A3)+(1/B3)+(1/C3))-1)</f>
        <v>2.9151160730108039E-2</v>
      </c>
      <c r="E3" s="4">
        <f t="shared" ref="E3:E66" si="1">IF(A3="","",(3*A3)/(3-($D3*A3)))</f>
        <v>3.4093243379317282</v>
      </c>
      <c r="F3" s="4">
        <f t="shared" ref="F3:F66" si="2">IF(B3="","",(3*B3)/(3-($D3*B3)))</f>
        <v>3.945693975061181</v>
      </c>
      <c r="G3" s="4">
        <f t="shared" ref="G3:G66" si="3">IF(C3="","",(3*C3)/(3-($D3*C3)))</f>
        <v>2.2063078326599768</v>
      </c>
      <c r="I3" s="4">
        <f t="shared" ref="I3:I66" si="4">IF(A3="","",D3+1)</f>
        <v>1.029151160730108</v>
      </c>
    </row>
    <row r="4" spans="1:9" x14ac:dyDescent="0.2">
      <c r="A4" s="4">
        <f>IF('True_Odds_Calculator_3-way'!A5="","",'True_Odds_Calculator_3-way'!A5)</f>
        <v>1.98</v>
      </c>
      <c r="B4" s="4">
        <f>IF('True_Odds_Calculator_3-way'!B5="","",'True_Odds_Calculator_3-way'!B5)</f>
        <v>4.0199999999999996</v>
      </c>
      <c r="C4" s="4">
        <f>IF('True_Odds_Calculator_3-way'!C5="","",'True_Odds_Calculator_3-way'!C5)</f>
        <v>3.63</v>
      </c>
      <c r="D4" s="4">
        <f t="shared" si="0"/>
        <v>2.9288817619889773E-2</v>
      </c>
      <c r="E4" s="4">
        <f t="shared" si="1"/>
        <v>2.019029083228026</v>
      </c>
      <c r="F4" s="4">
        <f t="shared" si="2"/>
        <v>4.184218071989755</v>
      </c>
      <c r="G4" s="4">
        <f t="shared" si="3"/>
        <v>3.7633719030999102</v>
      </c>
      <c r="I4" s="4">
        <f t="shared" si="4"/>
        <v>1.0292888176198898</v>
      </c>
    </row>
    <row r="5" spans="1:9" x14ac:dyDescent="0.2">
      <c r="A5" s="4">
        <f>IF('True_Odds_Calculator_3-way'!A6="","",'True_Odds_Calculator_3-way'!A6)</f>
        <v>3.95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1.98</v>
      </c>
      <c r="D5" s="4">
        <f t="shared" si="0"/>
        <v>2.2765326562794952E-2</v>
      </c>
      <c r="E5" s="4">
        <f t="shared" si="1"/>
        <v>4.0720572557251602</v>
      </c>
      <c r="F5" s="4">
        <f t="shared" si="2"/>
        <v>3.8916286894503638</v>
      </c>
      <c r="G5" s="4">
        <f t="shared" si="3"/>
        <v>2.0102035404367813</v>
      </c>
      <c r="I5" s="4">
        <f t="shared" si="4"/>
        <v>1.022765326562795</v>
      </c>
    </row>
    <row r="6" spans="1:9" x14ac:dyDescent="0.2">
      <c r="A6" s="4">
        <f>IF('True_Odds_Calculator_3-way'!A7="","",'True_Odds_Calculator_3-way'!A7)</f>
        <v>1.1499999999999999</v>
      </c>
      <c r="B6" s="4">
        <f>IF('True_Odds_Calculator_3-way'!B7="","",'True_Odds_Calculator_3-way'!B7)</f>
        <v>9.2799999999999994</v>
      </c>
      <c r="C6" s="4">
        <f>IF('True_Odds_Calculator_3-way'!C7="","",'True_Odds_Calculator_3-way'!C7)</f>
        <v>18.61</v>
      </c>
      <c r="D6" s="4">
        <f t="shared" si="0"/>
        <v>3.1058389397456088E-2</v>
      </c>
      <c r="E6" s="4">
        <f t="shared" si="1"/>
        <v>1.1638565454196617</v>
      </c>
      <c r="F6" s="4">
        <f t="shared" si="2"/>
        <v>10.266326556634041</v>
      </c>
      <c r="G6" s="4">
        <f t="shared" si="3"/>
        <v>23.051165252352064</v>
      </c>
      <c r="I6" s="4">
        <f t="shared" si="4"/>
        <v>1.0310583893974561</v>
      </c>
    </row>
    <row r="7" spans="1:9" x14ac:dyDescent="0.2">
      <c r="A7" s="4">
        <f>IF('True_Odds_Calculator_3-way'!A8="","",'True_Odds_Calculator_3-way'!A8)</f>
        <v>3.92</v>
      </c>
      <c r="B7" s="4">
        <f>IF('True_Odds_Calculator_3-way'!B8="","",'True_Odds_Calculator_3-way'!B8)</f>
        <v>3.37</v>
      </c>
      <c r="C7" s="4">
        <f>IF('True_Odds_Calculator_3-way'!C8="","",'True_Odds_Calculator_3-way'!C8)</f>
        <v>2.12</v>
      </c>
      <c r="D7" s="4">
        <f t="shared" si="0"/>
        <v>2.3536059068383963E-2</v>
      </c>
      <c r="E7" s="4">
        <f t="shared" si="1"/>
        <v>4.0443799879542004</v>
      </c>
      <c r="F7" s="4">
        <f t="shared" si="2"/>
        <v>3.4615185335823324</v>
      </c>
      <c r="G7" s="4">
        <f t="shared" si="3"/>
        <v>2.1558565256822018</v>
      </c>
      <c r="I7" s="4">
        <f t="shared" si="4"/>
        <v>1.023536059068384</v>
      </c>
    </row>
    <row r="8" spans="1:9" x14ac:dyDescent="0.2">
      <c r="A8" s="4">
        <f>IF('True_Odds_Calculator_3-way'!A9="","",'True_Odds_Calculator_3-way'!A9)</f>
        <v>2.58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2.82</v>
      </c>
      <c r="D8" s="4">
        <f t="shared" si="0"/>
        <v>2.7921114017106063E-2</v>
      </c>
      <c r="E8" s="4">
        <f t="shared" si="1"/>
        <v>2.6434755527872937</v>
      </c>
      <c r="F8" s="4">
        <f t="shared" si="2"/>
        <v>3.6178501406529704</v>
      </c>
      <c r="G8" s="4">
        <f t="shared" si="3"/>
        <v>2.8960081883316269</v>
      </c>
      <c r="I8" s="4">
        <f t="shared" si="4"/>
        <v>1.0279211140171061</v>
      </c>
    </row>
    <row r="9" spans="1:9" x14ac:dyDescent="0.2">
      <c r="A9" s="4">
        <f>IF('True_Odds_Calculator_3-way'!A10="","",'True_Odds_Calculator_3-way'!A10)</f>
        <v>2.38</v>
      </c>
      <c r="B9" s="4">
        <f>IF('True_Odds_Calculator_3-way'!B10="","",'True_Odds_Calculator_3-way'!B10)</f>
        <v>3.31</v>
      </c>
      <c r="C9" s="4">
        <f>IF('True_Odds_Calculator_3-way'!C10="","",'True_Odds_Calculator_3-way'!C10)</f>
        <v>3.27</v>
      </c>
      <c r="D9" s="4">
        <f t="shared" si="0"/>
        <v>2.8093268405785299E-2</v>
      </c>
      <c r="E9" s="4">
        <f t="shared" si="1"/>
        <v>2.4342529906222889</v>
      </c>
      <c r="F9" s="4">
        <f t="shared" si="2"/>
        <v>3.4158794164065536</v>
      </c>
      <c r="G9" s="4">
        <f t="shared" si="3"/>
        <v>3.3732959296815075</v>
      </c>
      <c r="I9" s="4">
        <f t="shared" si="4"/>
        <v>1.0280932684057853</v>
      </c>
    </row>
    <row r="10" spans="1:9" x14ac:dyDescent="0.2">
      <c r="A10" s="4">
        <f>IF('True_Odds_Calculator_3-way'!A11="","",'True_Odds_Calculator_3-way'!A11)</f>
        <v>1.75</v>
      </c>
      <c r="B10" s="4">
        <f>IF('True_Odds_Calculator_3-way'!B11="","",'True_Odds_Calculator_3-way'!B11)</f>
        <v>4.08</v>
      </c>
      <c r="C10" s="4">
        <f>IF('True_Odds_Calculator_3-way'!C11="","",'True_Odds_Calculator_3-way'!C11)</f>
        <v>4.66</v>
      </c>
      <c r="D10" s="4">
        <f t="shared" si="0"/>
        <v>3.1118885322369394E-2</v>
      </c>
      <c r="E10" s="4">
        <f t="shared" si="1"/>
        <v>1.7823545167223185</v>
      </c>
      <c r="F10" s="4">
        <f t="shared" si="2"/>
        <v>4.260303206200704</v>
      </c>
      <c r="G10" s="4">
        <f t="shared" si="3"/>
        <v>4.8966965258087001</v>
      </c>
      <c r="I10" s="4">
        <f t="shared" si="4"/>
        <v>1.0311188853223694</v>
      </c>
    </row>
    <row r="11" spans="1:9" x14ac:dyDescent="0.2">
      <c r="A11" s="4">
        <f>IF('True_Odds_Calculator_3-way'!A12="","",'True_Odds_Calculator_3-way'!A12)</f>
        <v>1.58</v>
      </c>
      <c r="B11" s="4">
        <f>IF('True_Odds_Calculator_3-way'!B12="","",'True_Odds_Calculator_3-way'!B12)</f>
        <v>4.32</v>
      </c>
      <c r="C11" s="4">
        <f>IF('True_Odds_Calculator_3-way'!C12="","",'True_Odds_Calculator_3-way'!C12)</f>
        <v>6</v>
      </c>
      <c r="D11" s="4">
        <f t="shared" si="0"/>
        <v>3.1059540553211473E-2</v>
      </c>
      <c r="E11" s="4">
        <f t="shared" si="1"/>
        <v>1.606275494195168</v>
      </c>
      <c r="F11" s="4">
        <f t="shared" si="2"/>
        <v>4.5222614840989408</v>
      </c>
      <c r="G11" s="4">
        <f t="shared" si="3"/>
        <v>6.3974006498375413</v>
      </c>
      <c r="I11" s="4">
        <f t="shared" si="4"/>
        <v>1.0310595405532115</v>
      </c>
    </row>
    <row r="12" spans="1:9" x14ac:dyDescent="0.2">
      <c r="A12" s="4">
        <f>IF('True_Odds_Calculator_3-way'!A13="","",'True_Odds_Calculator_3-way'!A13)</f>
        <v>1.25</v>
      </c>
      <c r="B12" s="4">
        <f>IF('True_Odds_Calculator_3-way'!B13="","",'True_Odds_Calculator_3-way'!B13)</f>
        <v>6.19</v>
      </c>
      <c r="C12" s="4">
        <f>IF('True_Odds_Calculator_3-way'!C13="","",'True_Odds_Calculator_3-way'!C13)</f>
        <v>13.64</v>
      </c>
      <c r="D12" s="4">
        <f t="shared" si="0"/>
        <v>3.4864671521089186E-2</v>
      </c>
      <c r="E12" s="4">
        <f t="shared" si="1"/>
        <v>1.2684263618561689</v>
      </c>
      <c r="F12" s="4">
        <f t="shared" si="2"/>
        <v>6.6698089756985395</v>
      </c>
      <c r="G12" s="4">
        <f t="shared" si="3"/>
        <v>16.209497821624023</v>
      </c>
      <c r="I12" s="4">
        <f t="shared" si="4"/>
        <v>1.0348646715210892</v>
      </c>
    </row>
    <row r="13" spans="1:9" x14ac:dyDescent="0.2">
      <c r="A13" s="4">
        <f>IF('True_Odds_Calculator_3-way'!A14="","",'True_Odds_Calculator_3-way'!A14)</f>
        <v>5.75</v>
      </c>
      <c r="B13" s="4">
        <f>IF('True_Odds_Calculator_3-way'!B14="","",'True_Odds_Calculator_3-way'!B14)</f>
        <v>4.28</v>
      </c>
      <c r="C13" s="4">
        <f>IF('True_Odds_Calculator_3-way'!C14="","",'True_Odds_Calculator_3-way'!C14)</f>
        <v>1.6</v>
      </c>
      <c r="D13" s="4">
        <f t="shared" si="0"/>
        <v>3.2557903291345003E-2</v>
      </c>
      <c r="E13" s="4">
        <f t="shared" si="1"/>
        <v>6.1326965008825676</v>
      </c>
      <c r="F13" s="4">
        <f t="shared" si="2"/>
        <v>4.4884869670947642</v>
      </c>
      <c r="G13" s="4">
        <f t="shared" si="3"/>
        <v>1.6282736946573306</v>
      </c>
      <c r="I13" s="4">
        <f t="shared" si="4"/>
        <v>1.032557903291345</v>
      </c>
    </row>
    <row r="14" spans="1:9" x14ac:dyDescent="0.2">
      <c r="A14" s="4">
        <f>IF('True_Odds_Calculator_3-way'!A15="","",'True_Odds_Calculator_3-way'!A15)</f>
        <v>1.92</v>
      </c>
      <c r="B14" s="4">
        <f>IF('True_Odds_Calculator_3-way'!B15="","",'True_Odds_Calculator_3-way'!B15)</f>
        <v>3.55</v>
      </c>
      <c r="C14" s="4">
        <f>IF('True_Odds_Calculator_3-way'!C15="","",'True_Odds_Calculator_3-way'!C15)</f>
        <v>4.33</v>
      </c>
      <c r="D14" s="4">
        <f t="shared" si="0"/>
        <v>3.3470356395493894E-2</v>
      </c>
      <c r="E14" s="4">
        <f t="shared" si="1"/>
        <v>1.9620286712871411</v>
      </c>
      <c r="F14" s="4">
        <f t="shared" si="2"/>
        <v>3.6964018673250676</v>
      </c>
      <c r="G14" s="4">
        <f t="shared" si="3"/>
        <v>4.5497955311821379</v>
      </c>
      <c r="I14" s="4">
        <f t="shared" si="4"/>
        <v>1.0334703563954939</v>
      </c>
    </row>
    <row r="15" spans="1:9" x14ac:dyDescent="0.2">
      <c r="A15" s="4">
        <f>IF('True_Odds_Calculator_3-way'!A16="","",'True_Odds_Calculator_3-way'!A16)</f>
        <v>2.17</v>
      </c>
      <c r="B15" s="4">
        <f>IF('True_Odds_Calculator_3-way'!B16="","",'True_Odds_Calculator_3-way'!B16)</f>
        <v>3.33</v>
      </c>
      <c r="C15" s="4">
        <f>IF('True_Odds_Calculator_3-way'!C16="","",'True_Odds_Calculator_3-way'!C16)</f>
        <v>3.73</v>
      </c>
      <c r="D15" s="4">
        <f t="shared" si="0"/>
        <v>2.922630813316629E-2</v>
      </c>
      <c r="E15" s="4">
        <f t="shared" si="1"/>
        <v>2.2168653377017375</v>
      </c>
      <c r="F15" s="4">
        <f t="shared" si="2"/>
        <v>3.4416513053046809</v>
      </c>
      <c r="G15" s="4">
        <f t="shared" si="3"/>
        <v>3.8706519162034634</v>
      </c>
      <c r="I15" s="4">
        <f t="shared" si="4"/>
        <v>1.0292263081331663</v>
      </c>
    </row>
    <row r="16" spans="1:9" x14ac:dyDescent="0.2">
      <c r="A16" s="4">
        <f>IF('True_Odds_Calculator_3-way'!A17="","",'True_Odds_Calculator_3-way'!A17)</f>
        <v>1.18</v>
      </c>
      <c r="B16" s="4">
        <f>IF('True_Odds_Calculator_3-way'!B17="","",'True_Odds_Calculator_3-way'!B17)</f>
        <v>7.81</v>
      </c>
      <c r="C16" s="4">
        <f>IF('True_Odds_Calculator_3-way'!C17="","",'True_Odds_Calculator_3-way'!C17)</f>
        <v>17.440000000000001</v>
      </c>
      <c r="D16" s="4">
        <f t="shared" si="0"/>
        <v>3.2838049771324096E-2</v>
      </c>
      <c r="E16" s="4">
        <f t="shared" si="1"/>
        <v>1.1954406698175593</v>
      </c>
      <c r="F16" s="4">
        <f t="shared" si="2"/>
        <v>8.5400774696991224</v>
      </c>
      <c r="G16" s="4">
        <f t="shared" si="3"/>
        <v>21.554774811761984</v>
      </c>
      <c r="I16" s="4">
        <f t="shared" si="4"/>
        <v>1.0328380497713241</v>
      </c>
    </row>
    <row r="17" spans="1:9" x14ac:dyDescent="0.2">
      <c r="A17" s="4">
        <f>IF('True_Odds_Calculator_3-way'!A18="","",'True_Odds_Calculator_3-way'!A18)</f>
        <v>4.0999999999999996</v>
      </c>
      <c r="B17" s="4">
        <f>IF('True_Odds_Calculator_3-way'!B18="","",'True_Odds_Calculator_3-way'!B18)</f>
        <v>3.88</v>
      </c>
      <c r="C17" s="4">
        <f>IF('True_Odds_Calculator_3-way'!C18="","",'True_Odds_Calculator_3-way'!C18)</f>
        <v>1.89</v>
      </c>
      <c r="D17" s="4">
        <f t="shared" si="0"/>
        <v>3.0734926887806102E-2</v>
      </c>
      <c r="E17" s="4">
        <f t="shared" si="1"/>
        <v>4.2797691349964326</v>
      </c>
      <c r="F17" s="4">
        <f t="shared" si="2"/>
        <v>4.040616550164585</v>
      </c>
      <c r="G17" s="4">
        <f t="shared" si="3"/>
        <v>1.9273186791772297</v>
      </c>
      <c r="I17" s="4">
        <f t="shared" si="4"/>
        <v>1.0307349268878061</v>
      </c>
    </row>
    <row r="18" spans="1:9" x14ac:dyDescent="0.2">
      <c r="A18" s="4">
        <f>IF('True_Odds_Calculator_3-way'!A19="","",'True_Odds_Calculator_3-way'!A19)</f>
        <v>2.2799999999999998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3.09</v>
      </c>
      <c r="D18" s="4">
        <f t="shared" si="0"/>
        <v>2.888775336399263E-2</v>
      </c>
      <c r="E18" s="4">
        <f t="shared" si="1"/>
        <v>2.3311803478306907</v>
      </c>
      <c r="F18" s="4">
        <f t="shared" si="2"/>
        <v>3.8904841844848921</v>
      </c>
      <c r="G18" s="4">
        <f t="shared" si="3"/>
        <v>3.1847605959785912</v>
      </c>
      <c r="I18" s="4">
        <f t="shared" si="4"/>
        <v>1.0288877533639926</v>
      </c>
    </row>
    <row r="19" spans="1:9" x14ac:dyDescent="0.2">
      <c r="A19" s="4">
        <f>IF('True_Odds_Calculator_3-way'!A20="","",'True_Odds_Calculator_3-way'!A20)</f>
        <v>3.62</v>
      </c>
      <c r="B19" s="4">
        <f>IF('True_Odds_Calculator_3-way'!B20="","",'True_Odds_Calculator_3-way'!B20)</f>
        <v>3.25</v>
      </c>
      <c r="C19" s="4">
        <f>IF('True_Odds_Calculator_3-way'!C20="","",'True_Odds_Calculator_3-way'!C20)</f>
        <v>2.25</v>
      </c>
      <c r="D19" s="4">
        <f t="shared" si="0"/>
        <v>2.8379846059404024E-2</v>
      </c>
      <c r="E19" s="4">
        <f t="shared" si="1"/>
        <v>3.7483627352646169</v>
      </c>
      <c r="F19" s="4">
        <f t="shared" si="2"/>
        <v>3.3530901989760911</v>
      </c>
      <c r="G19" s="4">
        <f t="shared" si="3"/>
        <v>2.2989325131174239</v>
      </c>
      <c r="I19" s="4">
        <f t="shared" si="4"/>
        <v>1.028379846059404</v>
      </c>
    </row>
    <row r="20" spans="1:9" x14ac:dyDescent="0.2">
      <c r="A20" s="4">
        <f>IF('True_Odds_Calculator_3-way'!A21="","",'True_Odds_Calculator_3-way'!A21)</f>
        <v>3.53</v>
      </c>
      <c r="B20" s="4">
        <f>IF('True_Odds_Calculator_3-way'!B21="","",'True_Odds_Calculator_3-way'!B21)</f>
        <v>3.57</v>
      </c>
      <c r="C20" s="4">
        <f>IF('True_Odds_Calculator_3-way'!C21="","",'True_Odds_Calculator_3-way'!C21)</f>
        <v>2.1800000000000002</v>
      </c>
      <c r="D20" s="4">
        <f t="shared" si="0"/>
        <v>2.2113760128372295E-2</v>
      </c>
      <c r="E20" s="4">
        <f t="shared" si="1"/>
        <v>3.6243063519276233</v>
      </c>
      <c r="F20" s="4">
        <f t="shared" si="2"/>
        <v>3.6664849240689326</v>
      </c>
      <c r="G20" s="4">
        <f t="shared" si="3"/>
        <v>2.2156032652470468</v>
      </c>
      <c r="I20" s="4">
        <f t="shared" si="4"/>
        <v>1.0221137601283723</v>
      </c>
    </row>
    <row r="21" spans="1:9" x14ac:dyDescent="0.2">
      <c r="A21" s="4">
        <f>IF('True_Odds_Calculator_3-way'!A22="","",'True_Odds_Calculator_3-way'!A22)</f>
        <v>1.63</v>
      </c>
      <c r="B21" s="4">
        <f>IF('True_Odds_Calculator_3-way'!B22="","",'True_Odds_Calculator_3-way'!B22)</f>
        <v>4.2300000000000004</v>
      </c>
      <c r="C21" s="4">
        <f>IF('True_Odds_Calculator_3-way'!C22="","",'True_Odds_Calculator_3-way'!C22)</f>
        <v>5.55</v>
      </c>
      <c r="D21" s="4">
        <f t="shared" si="0"/>
        <v>3.0083732080860459E-2</v>
      </c>
      <c r="E21" s="4">
        <f t="shared" si="1"/>
        <v>1.6570858881558792</v>
      </c>
      <c r="F21" s="4">
        <f t="shared" si="2"/>
        <v>4.4173765535599783</v>
      </c>
      <c r="G21" s="4">
        <f t="shared" si="3"/>
        <v>5.8770888159031456</v>
      </c>
      <c r="I21" s="4">
        <f t="shared" si="4"/>
        <v>1.0300837320808605</v>
      </c>
    </row>
    <row r="22" spans="1:9" x14ac:dyDescent="0.2">
      <c r="A22" s="4">
        <f>IF('True_Odds_Calculator_3-way'!A23="","",'True_Odds_Calculator_3-way'!A23)</f>
        <v>1.78</v>
      </c>
      <c r="B22" s="4">
        <f>IF('True_Odds_Calculator_3-way'!B23="","",'True_Odds_Calculator_3-way'!B23)</f>
        <v>3.75</v>
      </c>
      <c r="C22" s="4">
        <f>IF('True_Odds_Calculator_3-way'!C23="","",'True_Odds_Calculator_3-way'!C23)</f>
        <v>4.9400000000000004</v>
      </c>
      <c r="D22" s="4">
        <f t="shared" si="0"/>
        <v>3.0893569273226174E-2</v>
      </c>
      <c r="E22" s="4">
        <f t="shared" si="1"/>
        <v>1.8132369680495193</v>
      </c>
      <c r="F22" s="4">
        <f t="shared" si="2"/>
        <v>3.9006304981290087</v>
      </c>
      <c r="G22" s="4">
        <f t="shared" si="3"/>
        <v>5.2047742064473352</v>
      </c>
      <c r="I22" s="4">
        <f t="shared" si="4"/>
        <v>1.0308935692732262</v>
      </c>
    </row>
    <row r="23" spans="1:9" x14ac:dyDescent="0.2">
      <c r="A23" s="4">
        <f>IF('True_Odds_Calculator_3-way'!A24="","",'True_Odds_Calculator_3-way'!A24)</f>
        <v>2.58</v>
      </c>
      <c r="B23" s="4">
        <f>IF('True_Odds_Calculator_3-way'!B24="","",'True_Odds_Calculator_3-way'!B24)</f>
        <v>3.75</v>
      </c>
      <c r="C23" s="4">
        <f>IF('True_Odds_Calculator_3-way'!C24="","",'True_Odds_Calculator_3-way'!C24)</f>
        <v>2.68</v>
      </c>
      <c r="D23" s="4">
        <f t="shared" si="0"/>
        <v>2.7397894249681753E-2</v>
      </c>
      <c r="E23" s="4">
        <f t="shared" si="1"/>
        <v>2.6422573676272774</v>
      </c>
      <c r="F23" s="4">
        <f t="shared" si="2"/>
        <v>3.8829819096681439</v>
      </c>
      <c r="G23" s="4">
        <f t="shared" si="3"/>
        <v>2.7472399398190332</v>
      </c>
      <c r="I23" s="4">
        <f t="shared" si="4"/>
        <v>1.0273978942496818</v>
      </c>
    </row>
    <row r="24" spans="1:9" x14ac:dyDescent="0.2">
      <c r="A24" s="4">
        <f>IF('True_Odds_Calculator_3-way'!A25="","",'True_Odds_Calculator_3-way'!A25)</f>
        <v>1.63</v>
      </c>
      <c r="B24" s="4">
        <f>IF('True_Odds_Calculator_3-way'!B25="","",'True_Odds_Calculator_3-way'!B25)</f>
        <v>4.59</v>
      </c>
      <c r="C24" s="4">
        <f>IF('True_Odds_Calculator_3-way'!C25="","",'True_Odds_Calculator_3-way'!C25)</f>
        <v>5.16</v>
      </c>
      <c r="D24" s="4">
        <f t="shared" si="0"/>
        <v>2.5160305875017164E-2</v>
      </c>
      <c r="E24" s="4">
        <f t="shared" si="1"/>
        <v>1.6525916430999446</v>
      </c>
      <c r="F24" s="4">
        <f t="shared" si="2"/>
        <v>4.773767457596267</v>
      </c>
      <c r="G24" s="4">
        <f t="shared" si="3"/>
        <v>5.393403450497658</v>
      </c>
      <c r="I24" s="4">
        <f t="shared" si="4"/>
        <v>1.0251603058750172</v>
      </c>
    </row>
    <row r="25" spans="1:9" x14ac:dyDescent="0.2">
      <c r="A25" s="4">
        <f>IF('True_Odds_Calculator_3-way'!A26="","",'True_Odds_Calculator_3-way'!A26)</f>
        <v>1.97</v>
      </c>
      <c r="B25" s="4">
        <f>IF('True_Odds_Calculator_3-way'!B26="","",'True_Odds_Calculator_3-way'!B26)</f>
        <v>3.66</v>
      </c>
      <c r="C25" s="4">
        <f>IF('True_Odds_Calculator_3-way'!C26="","",'True_Odds_Calculator_3-way'!C26)</f>
        <v>4.12</v>
      </c>
      <c r="D25" s="4">
        <f t="shared" si="0"/>
        <v>2.3556703515758226E-2</v>
      </c>
      <c r="E25" s="4">
        <f t="shared" si="1"/>
        <v>2.0009525386781357</v>
      </c>
      <c r="F25" s="4">
        <f t="shared" si="2"/>
        <v>3.7682977817979837</v>
      </c>
      <c r="G25" s="4">
        <f t="shared" si="3"/>
        <v>4.2577431256409204</v>
      </c>
      <c r="I25" s="4">
        <f t="shared" si="4"/>
        <v>1.0235567035157582</v>
      </c>
    </row>
    <row r="26" spans="1:9" x14ac:dyDescent="0.2">
      <c r="A26" s="4">
        <f>IF('True_Odds_Calculator_3-way'!A27="","",'True_Odds_Calculator_3-way'!A27)</f>
        <v>9.35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1.33</v>
      </c>
      <c r="D26" s="4">
        <f t="shared" si="0"/>
        <v>3.2442682016985414E-2</v>
      </c>
      <c r="E26" s="4">
        <f t="shared" si="1"/>
        <v>10.401752685808995</v>
      </c>
      <c r="F26" s="4">
        <f t="shared" si="2"/>
        <v>6.1426237212243322</v>
      </c>
      <c r="G26" s="4">
        <f t="shared" si="3"/>
        <v>1.3494084367792909</v>
      </c>
      <c r="I26" s="4">
        <f t="shared" si="4"/>
        <v>1.0324426820169854</v>
      </c>
    </row>
    <row r="27" spans="1:9" x14ac:dyDescent="0.2">
      <c r="A27" s="4">
        <f>IF('True_Odds_Calculator_3-way'!A28="","",'True_Odds_Calculator_3-way'!A28)</f>
        <v>3.31</v>
      </c>
      <c r="B27" s="4">
        <f>IF('True_Odds_Calculator_3-way'!B28="","",'True_Odds_Calculator_3-way'!B28)</f>
        <v>4.18</v>
      </c>
      <c r="C27" s="4">
        <f>IF('True_Odds_Calculator_3-way'!C28="","",'True_Odds_Calculator_3-way'!C28)</f>
        <v>2.08</v>
      </c>
      <c r="D27" s="4">
        <f t="shared" si="0"/>
        <v>2.2118484155373874E-2</v>
      </c>
      <c r="E27" s="4">
        <f t="shared" si="1"/>
        <v>3.3927980500705313</v>
      </c>
      <c r="F27" s="4">
        <f t="shared" si="2"/>
        <v>4.3129173022656158</v>
      </c>
      <c r="G27" s="4">
        <f t="shared" si="3"/>
        <v>2.1123945899455419</v>
      </c>
      <c r="I27" s="4">
        <f t="shared" si="4"/>
        <v>1.0221184841553739</v>
      </c>
    </row>
    <row r="28" spans="1:9" x14ac:dyDescent="0.2">
      <c r="A28" s="4">
        <f>IF('True_Odds_Calculator_3-way'!A29="","",'True_Odds_Calculator_3-way'!A29)</f>
        <v>2.54</v>
      </c>
      <c r="B28" s="4">
        <f>IF('True_Odds_Calculator_3-way'!B29="","",'True_Odds_Calculator_3-way'!B29)</f>
        <v>3.47</v>
      </c>
      <c r="C28" s="4">
        <f>IF('True_Odds_Calculator_3-way'!C29="","",'True_Odds_Calculator_3-way'!C29)</f>
        <v>2.94</v>
      </c>
      <c r="D28" s="4">
        <f t="shared" si="0"/>
        <v>2.202127986368918E-2</v>
      </c>
      <c r="E28" s="4">
        <f t="shared" si="1"/>
        <v>2.5882572373114732</v>
      </c>
      <c r="F28" s="4">
        <f t="shared" si="2"/>
        <v>3.5606954727179683</v>
      </c>
      <c r="G28" s="4">
        <f t="shared" si="3"/>
        <v>3.004847168843666</v>
      </c>
      <c r="I28" s="4">
        <f t="shared" si="4"/>
        <v>1.0220212798636892</v>
      </c>
    </row>
    <row r="29" spans="1: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5.59</v>
      </c>
      <c r="C29" s="4">
        <f>IF('True_Odds_Calculator_3-way'!C30="","",'True_Odds_Calculator_3-way'!C30)</f>
        <v>8.48</v>
      </c>
      <c r="D29" s="4">
        <f t="shared" si="0"/>
        <v>3.2109522514240707E-2</v>
      </c>
      <c r="E29" s="4">
        <f t="shared" si="1"/>
        <v>1.3800890129861412</v>
      </c>
      <c r="F29" s="4">
        <f t="shared" si="2"/>
        <v>5.9457379211833405</v>
      </c>
      <c r="G29" s="4">
        <f t="shared" si="3"/>
        <v>9.3265003796085377</v>
      </c>
      <c r="I29" s="4">
        <f t="shared" si="4"/>
        <v>1.0321095225142407</v>
      </c>
    </row>
    <row r="30" spans="1:9" x14ac:dyDescent="0.2">
      <c r="A30" s="4">
        <f>IF('True_Odds_Calculator_3-way'!A31="","",'True_Odds_Calculator_3-way'!A31)</f>
        <v>3.11</v>
      </c>
      <c r="B30" s="4">
        <f>IF('True_Odds_Calculator_3-way'!B31="","",'True_Odds_Calculator_3-way'!B31)</f>
        <v>3.8</v>
      </c>
      <c r="C30" s="4">
        <f>IF('True_Odds_Calculator_3-way'!C31="","",'True_Odds_Calculator_3-way'!C31)</f>
        <v>2.25</v>
      </c>
      <c r="D30" s="4">
        <f t="shared" si="0"/>
        <v>2.914574754141519E-2</v>
      </c>
      <c r="E30" s="4">
        <f t="shared" si="1"/>
        <v>3.2068944723618089</v>
      </c>
      <c r="F30" s="4">
        <f t="shared" si="2"/>
        <v>3.9456658835167548</v>
      </c>
      <c r="G30" s="4">
        <f t="shared" si="3"/>
        <v>2.3002825917702356</v>
      </c>
      <c r="I30" s="4">
        <f t="shared" si="4"/>
        <v>1.0291457475414152</v>
      </c>
    </row>
    <row r="31" spans="1:9" x14ac:dyDescent="0.2">
      <c r="A31" s="4">
        <f>IF('True_Odds_Calculator_3-way'!A32="","",'True_Odds_Calculator_3-way'!A32)</f>
        <v>2.4300000000000002</v>
      </c>
      <c r="B31" s="4">
        <f>IF('True_Odds_Calculator_3-way'!B32="","",'True_Odds_Calculator_3-way'!B32)</f>
        <v>3.58</v>
      </c>
      <c r="C31" s="4">
        <f>IF('True_Odds_Calculator_3-way'!C32="","",'True_Odds_Calculator_3-way'!C32)</f>
        <v>2.96</v>
      </c>
      <c r="D31" s="4">
        <f t="shared" si="0"/>
        <v>2.8690080521241335E-2</v>
      </c>
      <c r="E31" s="4">
        <f t="shared" si="1"/>
        <v>2.4878142283315041</v>
      </c>
      <c r="F31" s="4">
        <f t="shared" si="2"/>
        <v>3.7069129462220629</v>
      </c>
      <c r="G31" s="4">
        <f t="shared" si="3"/>
        <v>3.0462313339608973</v>
      </c>
      <c r="I31" s="4">
        <f t="shared" si="4"/>
        <v>1.0286900805212413</v>
      </c>
    </row>
    <row r="32" spans="1:9" x14ac:dyDescent="0.2">
      <c r="A32" s="4">
        <f>IF('True_Odds_Calculator_3-way'!A33="","",'True_Odds_Calculator_3-way'!A33)</f>
        <v>1.44</v>
      </c>
      <c r="B32" s="4">
        <f>IF('True_Odds_Calculator_3-way'!B33="","",'True_Odds_Calculator_3-way'!B33)</f>
        <v>4.5</v>
      </c>
      <c r="C32" s="4">
        <f>IF('True_Odds_Calculator_3-way'!C33="","",'True_Odds_Calculator_3-way'!C33)</f>
        <v>6</v>
      </c>
      <c r="D32" s="4">
        <f t="shared" si="0"/>
        <v>8.3333333333333259E-2</v>
      </c>
      <c r="E32" s="4">
        <f t="shared" si="1"/>
        <v>1.5000000000000002</v>
      </c>
      <c r="F32" s="4">
        <f t="shared" si="2"/>
        <v>5.1428571428571423</v>
      </c>
      <c r="G32" s="4">
        <f t="shared" si="3"/>
        <v>7.1999999999999984</v>
      </c>
      <c r="I32" s="4">
        <f t="shared" si="4"/>
        <v>1.0833333333333333</v>
      </c>
    </row>
    <row r="33" spans="1:9" x14ac:dyDescent="0.2">
      <c r="A33" s="4">
        <f>IF('True_Odds_Calculator_3-way'!A34="","",'True_Odds_Calculator_3-way'!A34)</f>
        <v>2.25</v>
      </c>
      <c r="B33" s="4">
        <f>IF('True_Odds_Calculator_3-way'!B34="","",'True_Odds_Calculator_3-way'!B34)</f>
        <v>3.42</v>
      </c>
      <c r="C33" s="4">
        <f>IF('True_Odds_Calculator_3-way'!C34="","",'True_Odds_Calculator_3-way'!C34)</f>
        <v>3.5</v>
      </c>
      <c r="D33" s="4">
        <f t="shared" si="0"/>
        <v>2.2556390977443552E-2</v>
      </c>
      <c r="E33" s="4">
        <f t="shared" si="1"/>
        <v>2.2887189292543022</v>
      </c>
      <c r="F33" s="4">
        <f t="shared" si="2"/>
        <v>3.5102639296187679</v>
      </c>
      <c r="G33" s="4">
        <f t="shared" si="3"/>
        <v>3.5945945945945943</v>
      </c>
      <c r="I33" s="4">
        <f t="shared" si="4"/>
        <v>1.0225563909774436</v>
      </c>
    </row>
    <row r="34" spans="1:9" x14ac:dyDescent="0.2">
      <c r="A34" s="4">
        <f>IF('True_Odds_Calculator_3-way'!A35="","",'True_Odds_Calculator_3-way'!A35)</f>
        <v>3.07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2.52</v>
      </c>
      <c r="D34" s="4">
        <f t="shared" si="0"/>
        <v>2.1959493452988532E-2</v>
      </c>
      <c r="E34" s="4">
        <f t="shared" si="1"/>
        <v>3.1405746211477896</v>
      </c>
      <c r="F34" s="4">
        <f t="shared" si="2"/>
        <v>3.4237035115973233</v>
      </c>
      <c r="G34" s="4">
        <f t="shared" si="3"/>
        <v>2.5673574093057505</v>
      </c>
      <c r="I34" s="4">
        <f t="shared" si="4"/>
        <v>1.0219594934529885</v>
      </c>
    </row>
    <row r="35" spans="1:9" x14ac:dyDescent="0.2">
      <c r="A35" s="4">
        <f>IF('True_Odds_Calculator_3-way'!A36="","",'True_Odds_Calculator_3-way'!A36)</f>
        <v>1.36</v>
      </c>
      <c r="B35" s="4">
        <f>IF('True_Odds_Calculator_3-way'!B36="","",'True_Odds_Calculator_3-way'!B36)</f>
        <v>5.0999999999999996</v>
      </c>
      <c r="C35" s="4">
        <f>IF('True_Odds_Calculator_3-way'!C36="","",'True_Odds_Calculator_3-way'!C36)</f>
        <v>10.4</v>
      </c>
      <c r="D35" s="4">
        <f t="shared" si="0"/>
        <v>2.7526395173453899E-2</v>
      </c>
      <c r="E35" s="4">
        <f t="shared" si="1"/>
        <v>1.3771853903410074</v>
      </c>
      <c r="F35" s="4">
        <f t="shared" si="2"/>
        <v>5.3503698722259569</v>
      </c>
      <c r="G35" s="4">
        <f t="shared" si="3"/>
        <v>11.497109826589591</v>
      </c>
      <c r="I35" s="4">
        <f t="shared" si="4"/>
        <v>1.0275263951734539</v>
      </c>
    </row>
    <row r="36" spans="1:9" x14ac:dyDescent="0.2">
      <c r="A36" s="4">
        <f>IF('True_Odds_Calculator_3-way'!A37="","",'True_Odds_Calculator_3-way'!A37)</f>
        <v>1.7</v>
      </c>
      <c r="B36" s="4">
        <f>IF('True_Odds_Calculator_3-way'!B37="","",'True_Odds_Calculator_3-way'!B37)</f>
        <v>3.95</v>
      </c>
      <c r="C36" s="4">
        <f>IF('True_Odds_Calculator_3-way'!C37="","",'True_Odds_Calculator_3-way'!C37)</f>
        <v>5.45</v>
      </c>
      <c r="D36" s="4">
        <f t="shared" si="0"/>
        <v>2.4886089611782403E-2</v>
      </c>
      <c r="E36" s="4">
        <f t="shared" si="1"/>
        <v>1.72431651399561</v>
      </c>
      <c r="F36" s="4">
        <f t="shared" si="2"/>
        <v>4.0838130131954582</v>
      </c>
      <c r="G36" s="4">
        <f t="shared" si="3"/>
        <v>5.7080598411687484</v>
      </c>
      <c r="I36" s="4">
        <f t="shared" si="4"/>
        <v>1.0248860896117824</v>
      </c>
    </row>
    <row r="37" spans="1:9" x14ac:dyDescent="0.2">
      <c r="A37" s="4">
        <f>IF('True_Odds_Calculator_3-way'!A38="","",'True_Odds_Calculator_3-way'!A38)</f>
        <v>2.81</v>
      </c>
      <c r="B37" s="4">
        <f>IF('True_Odds_Calculator_3-way'!B38="","",'True_Odds_Calculator_3-way'!B38)</f>
        <v>3.55</v>
      </c>
      <c r="C37" s="4">
        <f>IF('True_Odds_Calculator_3-way'!C38="","",'True_Odds_Calculator_3-way'!C38)</f>
        <v>2.61</v>
      </c>
      <c r="D37" s="4">
        <f t="shared" si="0"/>
        <v>2.0703789418174079E-2</v>
      </c>
      <c r="E37" s="4">
        <f t="shared" si="1"/>
        <v>2.8655707218447208</v>
      </c>
      <c r="F37" s="4">
        <f t="shared" si="2"/>
        <v>3.6391574810064915</v>
      </c>
      <c r="G37" s="4">
        <f t="shared" si="3"/>
        <v>2.6578744229467981</v>
      </c>
      <c r="I37" s="4">
        <f t="shared" si="4"/>
        <v>1.0207037894181741</v>
      </c>
    </row>
    <row r="38" spans="1:9" x14ac:dyDescent="0.2">
      <c r="A38" s="4">
        <f>IF('True_Odds_Calculator_3-way'!A39="","",'True_Odds_Calculator_3-way'!A39)</f>
        <v>1.46</v>
      </c>
      <c r="B38" s="4">
        <f>IF('True_Odds_Calculator_3-way'!B39="","",'True_Odds_Calculator_3-way'!B39)</f>
        <v>5.1100000000000003</v>
      </c>
      <c r="C38" s="4">
        <f>IF('True_Odds_Calculator_3-way'!C39="","",'True_Odds_Calculator_3-way'!C39)</f>
        <v>6.95</v>
      </c>
      <c r="D38" s="4">
        <f t="shared" si="0"/>
        <v>2.4511115178307286E-2</v>
      </c>
      <c r="E38" s="4">
        <f t="shared" si="1"/>
        <v>1.4776262230512658</v>
      </c>
      <c r="F38" s="4">
        <f t="shared" si="2"/>
        <v>5.3326409569809039</v>
      </c>
      <c r="G38" s="4">
        <f t="shared" si="3"/>
        <v>7.3684083128738873</v>
      </c>
      <c r="I38" s="4">
        <f t="shared" si="4"/>
        <v>1.0245111151783073</v>
      </c>
    </row>
    <row r="39" spans="1:9" x14ac:dyDescent="0.2">
      <c r="A39" s="4">
        <f>IF('True_Odds_Calculator_3-way'!A40="","",'True_Odds_Calculator_3-way'!A40)</f>
        <v>2.81</v>
      </c>
      <c r="B39" s="4">
        <f>IF('True_Odds_Calculator_3-way'!B40="","",'True_Odds_Calculator_3-way'!B40)</f>
        <v>3.71</v>
      </c>
      <c r="C39" s="4">
        <f>IF('True_Odds_Calculator_3-way'!C40="","",'True_Odds_Calculator_3-way'!C40)</f>
        <v>2.48</v>
      </c>
      <c r="D39" s="4">
        <f t="shared" si="0"/>
        <v>2.863947154835067E-2</v>
      </c>
      <c r="E39" s="4">
        <f t="shared" si="1"/>
        <v>2.8874579014150425</v>
      </c>
      <c r="F39" s="4">
        <f t="shared" si="2"/>
        <v>3.8462235447597108</v>
      </c>
      <c r="G39" s="4">
        <f t="shared" si="3"/>
        <v>2.5401385328657935</v>
      </c>
      <c r="I39" s="4">
        <f t="shared" si="4"/>
        <v>1.0286394715483507</v>
      </c>
    </row>
    <row r="40" spans="1:9" x14ac:dyDescent="0.2">
      <c r="A40" s="4">
        <f>IF('True_Odds_Calculator_3-way'!A41="","",'True_Odds_Calculator_3-way'!A41)</f>
        <v>1.93</v>
      </c>
      <c r="B40" s="4">
        <f>IF('True_Odds_Calculator_3-way'!B41="","",'True_Odds_Calculator_3-way'!B41)</f>
        <v>3.89</v>
      </c>
      <c r="C40" s="4">
        <f>IF('True_Odds_Calculator_3-way'!C41="","",'True_Odds_Calculator_3-way'!C41)</f>
        <v>3.91</v>
      </c>
      <c r="D40" s="4">
        <f t="shared" si="0"/>
        <v>3.0958599469591563E-2</v>
      </c>
      <c r="E40" s="4">
        <f t="shared" si="1"/>
        <v>1.9692203693453714</v>
      </c>
      <c r="F40" s="4">
        <f t="shared" si="2"/>
        <v>4.0526869471926679</v>
      </c>
      <c r="G40" s="4">
        <f t="shared" si="3"/>
        <v>4.0743994706839324</v>
      </c>
      <c r="I40" s="4">
        <f t="shared" si="4"/>
        <v>1.0309585994695916</v>
      </c>
    </row>
    <row r="41" spans="1:9" x14ac:dyDescent="0.2">
      <c r="A41" s="4">
        <f>IF('True_Odds_Calculator_3-way'!A42="","",'True_Odds_Calculator_3-way'!A42)</f>
        <v>2.29</v>
      </c>
      <c r="B41" s="4">
        <f>IF('True_Odds_Calculator_3-way'!B42="","",'True_Odds_Calculator_3-way'!B42)</f>
        <v>3.63</v>
      </c>
      <c r="C41" s="4">
        <f>IF('True_Odds_Calculator_3-way'!C42="","",'True_Odds_Calculator_3-way'!C42)</f>
        <v>3.16</v>
      </c>
      <c r="D41" s="4">
        <f t="shared" si="0"/>
        <v>2.8619012573867009E-2</v>
      </c>
      <c r="E41" s="4">
        <f t="shared" si="1"/>
        <v>2.3411442779802827</v>
      </c>
      <c r="F41" s="4">
        <f t="shared" si="2"/>
        <v>3.7602124153379095</v>
      </c>
      <c r="G41" s="4">
        <f t="shared" si="3"/>
        <v>3.2582202212390041</v>
      </c>
      <c r="I41" s="4">
        <f t="shared" si="4"/>
        <v>1.028619012573867</v>
      </c>
    </row>
    <row r="42" spans="1:9" x14ac:dyDescent="0.2">
      <c r="A42" s="4">
        <f>IF('True_Odds_Calculator_3-way'!A43="","",'True_Odds_Calculator_3-way'!A43)</f>
        <v>1.9</v>
      </c>
      <c r="B42" s="4">
        <f>IF('True_Odds_Calculator_3-way'!B43="","",'True_Odds_Calculator_3-way'!B43)</f>
        <v>3.95</v>
      </c>
      <c r="C42" s="4">
        <f>IF('True_Odds_Calculator_3-way'!C43="","",'True_Odds_Calculator_3-way'!C43)</f>
        <v>3.99</v>
      </c>
      <c r="D42" s="4">
        <f t="shared" si="0"/>
        <v>3.010691285174949E-2</v>
      </c>
      <c r="E42" s="4">
        <f t="shared" si="1"/>
        <v>1.9369328772454473</v>
      </c>
      <c r="F42" s="4">
        <f t="shared" si="2"/>
        <v>4.1130442347005349</v>
      </c>
      <c r="G42" s="4">
        <f t="shared" si="3"/>
        <v>4.1564326842776138</v>
      </c>
      <c r="I42" s="4">
        <f t="shared" si="4"/>
        <v>1.0301069128517495</v>
      </c>
    </row>
    <row r="43" spans="1:9" x14ac:dyDescent="0.2">
      <c r="A43" s="4">
        <f>IF('True_Odds_Calculator_3-way'!A44="","",'True_Odds_Calculator_3-way'!A44)</f>
        <v>4.51</v>
      </c>
      <c r="B43" s="4">
        <f>IF('True_Odds_Calculator_3-way'!B44="","",'True_Odds_Calculator_3-way'!B44)</f>
        <v>3.76</v>
      </c>
      <c r="C43" s="4">
        <f>IF('True_Odds_Calculator_3-way'!C44="","",'True_Odds_Calculator_3-way'!C44)</f>
        <v>1.85</v>
      </c>
      <c r="D43" s="4">
        <f t="shared" si="0"/>
        <v>2.8227477371224108E-2</v>
      </c>
      <c r="E43" s="4">
        <f t="shared" si="1"/>
        <v>4.7098645512114121</v>
      </c>
      <c r="F43" s="4">
        <f t="shared" si="2"/>
        <v>3.8979016738897063</v>
      </c>
      <c r="G43" s="4">
        <f t="shared" si="3"/>
        <v>1.8827733306446486</v>
      </c>
      <c r="I43" s="4">
        <f t="shared" si="4"/>
        <v>1.0282274773712241</v>
      </c>
    </row>
    <row r="44" spans="1:9" x14ac:dyDescent="0.2">
      <c r="A44" s="4">
        <f>IF('True_Odds_Calculator_3-way'!A45="","",'True_Odds_Calculator_3-way'!A45)</f>
        <v>1.51</v>
      </c>
      <c r="B44" s="4">
        <f>IF('True_Odds_Calculator_3-way'!B45="","",'True_Odds_Calculator_3-way'!B45)</f>
        <v>4.46</v>
      </c>
      <c r="C44" s="4">
        <f>IF('True_Odds_Calculator_3-way'!C45="","",'True_Odds_Calculator_3-way'!C45)</f>
        <v>6.99</v>
      </c>
      <c r="D44" s="4">
        <f t="shared" si="0"/>
        <v>2.9528418717984728E-2</v>
      </c>
      <c r="E44" s="4">
        <f t="shared" si="1"/>
        <v>1.5327811707877455</v>
      </c>
      <c r="F44" s="4">
        <f t="shared" si="2"/>
        <v>4.6647787287676348</v>
      </c>
      <c r="G44" s="4">
        <f t="shared" si="3"/>
        <v>7.5064530980898319</v>
      </c>
      <c r="I44" s="4">
        <f t="shared" si="4"/>
        <v>1.0295284187179847</v>
      </c>
    </row>
    <row r="45" spans="1:9" x14ac:dyDescent="0.2">
      <c r="A45" s="4">
        <f>IF('True_Odds_Calculator_3-way'!A46="","",'True_Odds_Calculator_3-way'!A46)</f>
        <v>3.25</v>
      </c>
      <c r="B45" s="4">
        <f>IF('True_Odds_Calculator_3-way'!B46="","",'True_Odds_Calculator_3-way'!B46)</f>
        <v>4.04</v>
      </c>
      <c r="C45" s="4">
        <f>IF('True_Odds_Calculator_3-way'!C46="","",'True_Odds_Calculator_3-way'!C46)</f>
        <v>2.11</v>
      </c>
      <c r="D45" s="4">
        <f t="shared" si="0"/>
        <v>2.9150709456654766E-2</v>
      </c>
      <c r="E45" s="4">
        <f t="shared" si="1"/>
        <v>3.355981684271732</v>
      </c>
      <c r="F45" s="4">
        <f t="shared" si="2"/>
        <v>4.205075664435439</v>
      </c>
      <c r="G45" s="4">
        <f t="shared" si="3"/>
        <v>2.1541661482955963</v>
      </c>
      <c r="I45" s="4">
        <f t="shared" si="4"/>
        <v>1.0291507094566548</v>
      </c>
    </row>
    <row r="46" spans="1:9" x14ac:dyDescent="0.2">
      <c r="A46" s="4">
        <f>IF('True_Odds_Calculator_3-way'!A47="","",'True_Odds_Calculator_3-way'!A47)</f>
        <v>4.9800000000000004</v>
      </c>
      <c r="B46" s="4">
        <f>IF('True_Odds_Calculator_3-way'!B47="","",'True_Odds_Calculator_3-way'!B47)</f>
        <v>4.28</v>
      </c>
      <c r="C46" s="4">
        <f>IF('True_Odds_Calculator_3-way'!C47="","",'True_Odds_Calculator_3-way'!C47)</f>
        <v>1.68</v>
      </c>
      <c r="D46" s="4">
        <f t="shared" si="0"/>
        <v>2.9686167902585048E-2</v>
      </c>
      <c r="E46" s="4">
        <f t="shared" si="1"/>
        <v>5.2381300116558318</v>
      </c>
      <c r="F46" s="4">
        <f t="shared" si="2"/>
        <v>4.4692843192465768</v>
      </c>
      <c r="G46" s="4">
        <f t="shared" si="3"/>
        <v>1.7084008903789609</v>
      </c>
      <c r="I46" s="4">
        <f t="shared" si="4"/>
        <v>1.029686167902585</v>
      </c>
    </row>
    <row r="47" spans="1:9" x14ac:dyDescent="0.2">
      <c r="A47" s="4">
        <f>IF('True_Odds_Calculator_3-way'!A48="","",'True_Odds_Calculator_3-way'!A48)</f>
        <v>2.0699999999999998</v>
      </c>
      <c r="B47" s="4">
        <f>IF('True_Odds_Calculator_3-way'!B48="","",'True_Odds_Calculator_3-way'!B48)</f>
        <v>3.76</v>
      </c>
      <c r="C47" s="4">
        <f>IF('True_Odds_Calculator_3-way'!C48="","",'True_Odds_Calculator_3-way'!C48)</f>
        <v>3.56</v>
      </c>
      <c r="D47" s="4">
        <f t="shared" si="0"/>
        <v>2.9948110652618709E-2</v>
      </c>
      <c r="E47" s="4">
        <f t="shared" si="1"/>
        <v>2.1136774457604077</v>
      </c>
      <c r="F47" s="4">
        <f t="shared" si="2"/>
        <v>3.906635425329847</v>
      </c>
      <c r="G47" s="4">
        <f t="shared" si="3"/>
        <v>3.6911786751849225</v>
      </c>
      <c r="I47" s="4">
        <f t="shared" si="4"/>
        <v>1.0299481106526187</v>
      </c>
    </row>
    <row r="48" spans="1:9" x14ac:dyDescent="0.2">
      <c r="A48" s="4">
        <f>IF('True_Odds_Calculator_3-way'!A49="","",'True_Odds_Calculator_3-way'!A49)</f>
        <v>2.44</v>
      </c>
      <c r="B48" s="4">
        <f>IF('True_Odds_Calculator_3-way'!B49="","",'True_Odds_Calculator_3-way'!B49)</f>
        <v>3.64</v>
      </c>
      <c r="C48" s="4">
        <f>IF('True_Odds_Calculator_3-way'!C49="","",'True_Odds_Calculator_3-way'!C49)</f>
        <v>2.91</v>
      </c>
      <c r="D48" s="4">
        <f t="shared" si="0"/>
        <v>2.8203951982893827E-2</v>
      </c>
      <c r="E48" s="4">
        <f t="shared" si="1"/>
        <v>2.4972857734746836</v>
      </c>
      <c r="F48" s="4">
        <f t="shared" si="2"/>
        <v>3.7689774033533312</v>
      </c>
      <c r="G48" s="4">
        <f t="shared" si="3"/>
        <v>2.9918505489457878</v>
      </c>
      <c r="I48" s="4">
        <f t="shared" si="4"/>
        <v>1.0282039519828938</v>
      </c>
    </row>
    <row r="49" spans="1:9" x14ac:dyDescent="0.2">
      <c r="A49" s="4">
        <f>IF('True_Odds_Calculator_3-way'!A50="","",'True_Odds_Calculator_3-way'!A50)</f>
        <v>2.08</v>
      </c>
      <c r="B49" s="4">
        <f>IF('True_Odds_Calculator_3-way'!B50="","",'True_Odds_Calculator_3-way'!B50)</f>
        <v>3.64</v>
      </c>
      <c r="C49" s="4">
        <f>IF('True_Odds_Calculator_3-way'!C50="","",'True_Odds_Calculator_3-way'!C50)</f>
        <v>3.67</v>
      </c>
      <c r="D49" s="4">
        <f t="shared" si="0"/>
        <v>2.7974069527203049E-2</v>
      </c>
      <c r="E49" s="4">
        <f t="shared" si="1"/>
        <v>2.1211402682361409</v>
      </c>
      <c r="F49" s="4">
        <f t="shared" si="2"/>
        <v>3.7678892095935614</v>
      </c>
      <c r="G49" s="4">
        <f t="shared" si="3"/>
        <v>3.8000436171927596</v>
      </c>
      <c r="I49" s="4">
        <f t="shared" si="4"/>
        <v>1.027974069527203</v>
      </c>
    </row>
    <row r="50" spans="1:9" x14ac:dyDescent="0.2">
      <c r="A50" s="4">
        <f>IF('True_Odds_Calculator_3-way'!A51="","",'True_Odds_Calculator_3-way'!A51)</f>
        <v>1.4</v>
      </c>
      <c r="B50" s="4">
        <f>IF('True_Odds_Calculator_3-way'!B51="","",'True_Odds_Calculator_3-way'!B51)</f>
        <v>5.12</v>
      </c>
      <c r="C50" s="4">
        <f>IF('True_Odds_Calculator_3-way'!C51="","",'True_Odds_Calculator_3-way'!C51)</f>
        <v>8.16</v>
      </c>
      <c r="D50" s="4">
        <f t="shared" si="0"/>
        <v>3.2147233893557337E-2</v>
      </c>
      <c r="E50" s="4">
        <f t="shared" si="1"/>
        <v>1.4213227441913507</v>
      </c>
      <c r="F50" s="4">
        <f t="shared" si="2"/>
        <v>5.4172133090966561</v>
      </c>
      <c r="G50" s="4">
        <f t="shared" si="3"/>
        <v>8.9418824603744014</v>
      </c>
      <c r="I50" s="4">
        <f t="shared" si="4"/>
        <v>1.0321472338935573</v>
      </c>
    </row>
    <row r="51" spans="1:9" x14ac:dyDescent="0.2">
      <c r="A51" s="4">
        <f>IF('True_Odds_Calculator_3-way'!A52="","",'True_Odds_Calculator_3-way'!A52)</f>
        <v>5.44</v>
      </c>
      <c r="B51" s="4">
        <f>IF('True_Odds_Calculator_3-way'!B52="","",'True_Odds_Calculator_3-way'!B52)</f>
        <v>3.8</v>
      </c>
      <c r="C51" s="4">
        <f>IF('True_Odds_Calculator_3-way'!C52="","",'True_Odds_Calculator_3-way'!C52)</f>
        <v>1.66</v>
      </c>
      <c r="D51" s="4">
        <f t="shared" si="0"/>
        <v>4.9391062702823785E-2</v>
      </c>
      <c r="E51" s="4">
        <f t="shared" si="1"/>
        <v>5.9751490499804989</v>
      </c>
      <c r="F51" s="4">
        <f t="shared" si="2"/>
        <v>4.0536014666691864</v>
      </c>
      <c r="G51" s="4">
        <f t="shared" si="3"/>
        <v>1.7066420517390923</v>
      </c>
      <c r="I51" s="4">
        <f t="shared" si="4"/>
        <v>1.0493910627028238</v>
      </c>
    </row>
    <row r="52" spans="1:9" x14ac:dyDescent="0.2">
      <c r="A52" s="4">
        <f>IF('True_Odds_Calculator_3-way'!A53="","",'True_Odds_Calculator_3-way'!A53)</f>
        <v>1.88</v>
      </c>
      <c r="B52" s="4">
        <f>IF('True_Odds_Calculator_3-way'!B53="","",'True_Odds_Calculator_3-way'!B53)</f>
        <v>3.86</v>
      </c>
      <c r="C52" s="4">
        <f>IF('True_Odds_Calculator_3-way'!C53="","",'True_Odds_Calculator_3-way'!C53)</f>
        <v>3.9</v>
      </c>
      <c r="D52" s="4">
        <f t="shared" si="0"/>
        <v>4.7392507540231055E-2</v>
      </c>
      <c r="E52" s="4">
        <f t="shared" si="1"/>
        <v>1.9375437007881202</v>
      </c>
      <c r="F52" s="4">
        <f t="shared" si="2"/>
        <v>4.1106613887769958</v>
      </c>
      <c r="G52" s="4">
        <f t="shared" si="3"/>
        <v>4.156055669554048</v>
      </c>
      <c r="I52" s="4">
        <f t="shared" si="4"/>
        <v>1.0473925075402311</v>
      </c>
    </row>
    <row r="53" spans="1:9" x14ac:dyDescent="0.2">
      <c r="A53" s="4">
        <f>IF('True_Odds_Calculator_3-way'!A54="","",'True_Odds_Calculator_3-way'!A54)</f>
        <v>1.1399999999999999</v>
      </c>
      <c r="B53" s="4">
        <f>IF('True_Odds_Calculator_3-way'!B54="","",'True_Odds_Calculator_3-way'!B54)</f>
        <v>8.19</v>
      </c>
      <c r="C53" s="4">
        <f>IF('True_Odds_Calculator_3-way'!C54="","",'True_Odds_Calculator_3-way'!C54)</f>
        <v>18.899999999999999</v>
      </c>
      <c r="D53" s="4">
        <f t="shared" si="0"/>
        <v>5.2203157466315542E-2</v>
      </c>
      <c r="E53" s="4">
        <f t="shared" si="1"/>
        <v>1.163072093544717</v>
      </c>
      <c r="F53" s="4">
        <f t="shared" si="2"/>
        <v>9.5511832503580507</v>
      </c>
      <c r="G53" s="4">
        <f t="shared" si="3"/>
        <v>28.161874120249394</v>
      </c>
      <c r="I53" s="4">
        <f t="shared" si="4"/>
        <v>1.0522031574663155</v>
      </c>
    </row>
    <row r="54" spans="1:9" x14ac:dyDescent="0.2">
      <c r="A54" s="4">
        <f>IF('True_Odds_Calculator_3-way'!A55="","",'True_Odds_Calculator_3-way'!A55)</f>
        <v>2.41</v>
      </c>
      <c r="B54" s="4">
        <f>IF('True_Odds_Calculator_3-way'!B55="","",'True_Odds_Calculator_3-way'!B55)</f>
        <v>3.21</v>
      </c>
      <c r="C54" s="4">
        <f>IF('True_Odds_Calculator_3-way'!C55="","",'True_Odds_Calculator_3-way'!C55)</f>
        <v>3.16</v>
      </c>
      <c r="D54" s="4">
        <f t="shared" si="0"/>
        <v>4.291993528940985E-2</v>
      </c>
      <c r="E54" s="4">
        <f t="shared" si="1"/>
        <v>2.4960617497168971</v>
      </c>
      <c r="F54" s="4">
        <f t="shared" si="2"/>
        <v>3.3645130082354102</v>
      </c>
      <c r="G54" s="4">
        <f t="shared" si="3"/>
        <v>3.3096248237065473</v>
      </c>
      <c r="I54" s="4">
        <f t="shared" si="4"/>
        <v>1.0429199352894098</v>
      </c>
    </row>
    <row r="55" spans="1:9" x14ac:dyDescent="0.2">
      <c r="A55" s="4">
        <f>IF('True_Odds_Calculator_3-way'!A56="","",'True_Odds_Calculator_3-way'!A56)</f>
        <v>4.3</v>
      </c>
      <c r="B55" s="4">
        <f>IF('True_Odds_Calculator_3-way'!B56="","",'True_Odds_Calculator_3-way'!B56)</f>
        <v>3.7</v>
      </c>
      <c r="C55" s="4">
        <f>IF('True_Odds_Calculator_3-way'!C56="","",'True_Odds_Calculator_3-way'!C56)</f>
        <v>1.83</v>
      </c>
      <c r="D55" s="4">
        <f t="shared" si="0"/>
        <v>4.9276497236848016E-2</v>
      </c>
      <c r="E55" s="4">
        <f t="shared" si="1"/>
        <v>4.6267884290428691</v>
      </c>
      <c r="F55" s="4">
        <f t="shared" si="2"/>
        <v>3.9394153966886618</v>
      </c>
      <c r="G55" s="4">
        <f t="shared" si="3"/>
        <v>1.8867120420431449</v>
      </c>
      <c r="I55" s="4">
        <f t="shared" si="4"/>
        <v>1.049276497236848</v>
      </c>
    </row>
    <row r="56" spans="1:9" x14ac:dyDescent="0.2">
      <c r="A56" s="4">
        <f>IF('True_Odds_Calculator_3-way'!A57="","",'True_Odds_Calculator_3-way'!A57)</f>
        <v>2.2000000000000002</v>
      </c>
      <c r="B56" s="4">
        <f>IF('True_Odds_Calculator_3-way'!B57="","",'True_Odds_Calculator_3-way'!B57)</f>
        <v>3.54</v>
      </c>
      <c r="C56" s="4">
        <f>IF('True_Odds_Calculator_3-way'!C57="","",'True_Odds_Calculator_3-way'!C57)</f>
        <v>3.25</v>
      </c>
      <c r="D56" s="4">
        <f t="shared" si="0"/>
        <v>4.4723637943977046E-2</v>
      </c>
      <c r="E56" s="4">
        <f t="shared" si="1"/>
        <v>2.2746008447413359</v>
      </c>
      <c r="F56" s="4">
        <f t="shared" si="2"/>
        <v>3.7372280736292951</v>
      </c>
      <c r="G56" s="4">
        <f t="shared" si="3"/>
        <v>3.4154821878373522</v>
      </c>
      <c r="I56" s="4">
        <f t="shared" si="4"/>
        <v>1.044723637943977</v>
      </c>
    </row>
    <row r="57" spans="1:9" x14ac:dyDescent="0.2">
      <c r="A57" s="4">
        <f>IF('True_Odds_Calculator_3-way'!A58="","",'True_Odds_Calculator_3-way'!A58)</f>
        <v>2.5499999999999998</v>
      </c>
      <c r="B57" s="4">
        <f>IF('True_Odds_Calculator_3-way'!B58="","",'True_Odds_Calculator_3-way'!B58)</f>
        <v>3.46</v>
      </c>
      <c r="C57" s="4">
        <f>IF('True_Odds_Calculator_3-way'!C58="","",'True_Odds_Calculator_3-way'!C58)</f>
        <v>2.76</v>
      </c>
      <c r="D57" s="4">
        <f t="shared" si="0"/>
        <v>4.3493044365270794E-2</v>
      </c>
      <c r="E57" s="4">
        <f t="shared" si="1"/>
        <v>2.6478900806388479</v>
      </c>
      <c r="F57" s="4">
        <f t="shared" si="2"/>
        <v>3.6427263588712577</v>
      </c>
      <c r="G57" s="4">
        <f t="shared" si="3"/>
        <v>2.8750407321876374</v>
      </c>
      <c r="I57" s="4">
        <f t="shared" si="4"/>
        <v>1.0434930443652708</v>
      </c>
    </row>
    <row r="58" spans="1:9" x14ac:dyDescent="0.2">
      <c r="A58" s="4">
        <f>IF('True_Odds_Calculator_3-way'!A59="","",'True_Odds_Calculator_3-way'!A59)</f>
        <v>1.95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3.52</v>
      </c>
      <c r="D58" s="4">
        <f t="shared" si="0"/>
        <v>4.6911421911421947E-2</v>
      </c>
      <c r="E58" s="4">
        <f t="shared" si="1"/>
        <v>2.0113303379566321</v>
      </c>
      <c r="F58" s="4">
        <f t="shared" si="2"/>
        <v>4.2668876916701208</v>
      </c>
      <c r="G58" s="4">
        <f t="shared" si="3"/>
        <v>3.7250361794500728</v>
      </c>
      <c r="I58" s="4">
        <f t="shared" si="4"/>
        <v>1.0469114219114219</v>
      </c>
    </row>
    <row r="59" spans="1:9" x14ac:dyDescent="0.2">
      <c r="A59" s="4">
        <f>IF('True_Odds_Calculator_3-way'!A60="","",'True_Odds_Calculator_3-way'!A60)</f>
        <v>1.92</v>
      </c>
      <c r="B59" s="4">
        <f>IF('True_Odds_Calculator_3-way'!B60="","",'True_Odds_Calculator_3-way'!B60)</f>
        <v>3.7</v>
      </c>
      <c r="C59" s="4">
        <f>IF('True_Odds_Calculator_3-way'!C60="","",'True_Odds_Calculator_3-way'!C60)</f>
        <v>3.93</v>
      </c>
      <c r="D59" s="4">
        <f t="shared" si="0"/>
        <v>4.5556529812255109E-2</v>
      </c>
      <c r="E59" s="4">
        <f t="shared" si="1"/>
        <v>1.9776610394246952</v>
      </c>
      <c r="F59" s="4">
        <f t="shared" si="2"/>
        <v>3.9202655568099494</v>
      </c>
      <c r="G59" s="4">
        <f t="shared" si="3"/>
        <v>4.1794240753049392</v>
      </c>
      <c r="I59" s="4">
        <f t="shared" si="4"/>
        <v>1.0455565298122551</v>
      </c>
    </row>
    <row r="60" spans="1:9" x14ac:dyDescent="0.2">
      <c r="A60" s="4">
        <f>IF('True_Odds_Calculator_3-way'!A61="","",'True_Odds_Calculator_3-way'!A61)</f>
        <v>2.5299999999999998</v>
      </c>
      <c r="B60" s="4">
        <f>IF('True_Odds_Calculator_3-way'!B61="","",'True_Odds_Calculator_3-way'!B61)</f>
        <v>3.76</v>
      </c>
      <c r="C60" s="4">
        <f>IF('True_Odds_Calculator_3-way'!C61="","",'True_Odds_Calculator_3-way'!C61)</f>
        <v>2.61</v>
      </c>
      <c r="D60" s="4">
        <f t="shared" si="0"/>
        <v>4.4356126256665407E-2</v>
      </c>
      <c r="E60" s="4">
        <f t="shared" si="1"/>
        <v>2.6283174711431125</v>
      </c>
      <c r="F60" s="4">
        <f t="shared" si="2"/>
        <v>3.9813343675809554</v>
      </c>
      <c r="G60" s="4">
        <f t="shared" si="3"/>
        <v>2.7147622118191177</v>
      </c>
      <c r="I60" s="4">
        <f t="shared" si="4"/>
        <v>1.0443561262566654</v>
      </c>
    </row>
    <row r="61" spans="1: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3.57</v>
      </c>
      <c r="C61" s="4">
        <f>IF('True_Odds_Calculator_3-way'!C62="","",'True_Odds_Calculator_3-way'!C62)</f>
        <v>2.5299999999999998</v>
      </c>
      <c r="D61" s="4">
        <f t="shared" si="0"/>
        <v>4.4372651850875133E-2</v>
      </c>
      <c r="E61" s="4">
        <f t="shared" si="1"/>
        <v>2.8231616215351898</v>
      </c>
      <c r="F61" s="4">
        <f t="shared" si="2"/>
        <v>3.7690171290140109</v>
      </c>
      <c r="G61" s="4">
        <f t="shared" si="3"/>
        <v>2.628355524919455</v>
      </c>
      <c r="I61" s="4">
        <f t="shared" si="4"/>
        <v>1.0443726518508751</v>
      </c>
    </row>
    <row r="62" spans="1:9" x14ac:dyDescent="0.2">
      <c r="A62" s="4">
        <f>IF('True_Odds_Calculator_3-way'!A63="","",'True_Odds_Calculator_3-way'!A63)</f>
        <v>4.3600000000000003</v>
      </c>
      <c r="B62" s="4">
        <f>IF('True_Odds_Calculator_3-way'!B63="","",'True_Odds_Calculator_3-way'!B63)</f>
        <v>4.04</v>
      </c>
      <c r="C62" s="4">
        <f>IF('True_Odds_Calculator_3-way'!C63="","",'True_Odds_Calculator_3-way'!C63)</f>
        <v>1.75</v>
      </c>
      <c r="D62" s="4">
        <f t="shared" si="0"/>
        <v>4.8311122068956491E-2</v>
      </c>
      <c r="E62" s="4">
        <f t="shared" si="1"/>
        <v>4.6892418157478399</v>
      </c>
      <c r="F62" s="4">
        <f t="shared" si="2"/>
        <v>4.3211281821240322</v>
      </c>
      <c r="G62" s="4">
        <f t="shared" si="3"/>
        <v>1.8007477509054797</v>
      </c>
      <c r="I62" s="4">
        <f t="shared" si="4"/>
        <v>1.0483111220689565</v>
      </c>
    </row>
    <row r="63" spans="1:9" x14ac:dyDescent="0.2">
      <c r="A63" s="4">
        <f>IF('True_Odds_Calculator_3-way'!A64="","",'True_Odds_Calculator_3-way'!A64)</f>
        <v>2.5</v>
      </c>
      <c r="B63" s="4">
        <f>IF('True_Odds_Calculator_3-way'!B64="","",'True_Odds_Calculator_3-way'!B64)</f>
        <v>3.41</v>
      </c>
      <c r="C63" s="4">
        <f>IF('True_Odds_Calculator_3-way'!C64="","",'True_Odds_Calculator_3-way'!C64)</f>
        <v>2.77</v>
      </c>
      <c r="D63" s="4">
        <f t="shared" si="0"/>
        <v>5.4265962289719027E-2</v>
      </c>
      <c r="E63" s="4">
        <f t="shared" si="1"/>
        <v>2.6184087242405929</v>
      </c>
      <c r="F63" s="4">
        <f t="shared" si="2"/>
        <v>3.6341636079626332</v>
      </c>
      <c r="G63" s="4">
        <f t="shared" si="3"/>
        <v>2.9161135363090205</v>
      </c>
      <c r="I63" s="4">
        <f t="shared" si="4"/>
        <v>1.054265962289719</v>
      </c>
    </row>
    <row r="64" spans="1:9" x14ac:dyDescent="0.2">
      <c r="A64" s="4">
        <f>IF('True_Odds_Calculator_3-way'!A65="","",'True_Odds_Calculator_3-way'!A65)</f>
        <v>1.26</v>
      </c>
      <c r="B64" s="4">
        <f>IF('True_Odds_Calculator_3-way'!B65="","",'True_Odds_Calculator_3-way'!B65)</f>
        <v>5.69</v>
      </c>
      <c r="C64" s="4">
        <f>IF('True_Odds_Calculator_3-way'!C65="","",'True_Odds_Calculator_3-way'!C65)</f>
        <v>10.16</v>
      </c>
      <c r="D64" s="4">
        <f t="shared" si="0"/>
        <v>6.7822914930009803E-2</v>
      </c>
      <c r="E64" s="4">
        <f t="shared" si="1"/>
        <v>1.2969442670923055</v>
      </c>
      <c r="F64" s="4">
        <f t="shared" si="2"/>
        <v>6.5300030145374324</v>
      </c>
      <c r="G64" s="4">
        <f t="shared" si="3"/>
        <v>13.189556868509134</v>
      </c>
      <c r="I64" s="4">
        <f t="shared" si="4"/>
        <v>1.0678229149300098</v>
      </c>
    </row>
    <row r="65" spans="1:9" x14ac:dyDescent="0.2">
      <c r="A65" s="4">
        <f>IF('True_Odds_Calculator_3-way'!A66="","",'True_Odds_Calculator_3-way'!A66)</f>
        <v>1.53</v>
      </c>
      <c r="B65" s="4">
        <f>IF('True_Odds_Calculator_3-way'!B66="","",'True_Odds_Calculator_3-way'!B66)</f>
        <v>4.08</v>
      </c>
      <c r="C65" s="4">
        <f>IF('True_Odds_Calculator_3-way'!C66="","",'True_Odds_Calculator_3-way'!C66)</f>
        <v>6.03</v>
      </c>
      <c r="D65" s="4">
        <f t="shared" si="0"/>
        <v>6.453028972783148E-2</v>
      </c>
      <c r="E65" s="4">
        <f t="shared" si="1"/>
        <v>1.5820665174782005</v>
      </c>
      <c r="F65" s="4">
        <f t="shared" si="2"/>
        <v>4.4725130890052363</v>
      </c>
      <c r="G65" s="4">
        <f t="shared" si="3"/>
        <v>6.9286921257181495</v>
      </c>
      <c r="I65" s="4">
        <f t="shared" si="4"/>
        <v>1.0645302897278315</v>
      </c>
    </row>
    <row r="66" spans="1:9" x14ac:dyDescent="0.2">
      <c r="A66" s="4">
        <f>IF('True_Odds_Calculator_3-way'!A67="","",'True_Odds_Calculator_3-way'!A67)</f>
        <v>1.65</v>
      </c>
      <c r="B66" s="4">
        <f>IF('True_Odds_Calculator_3-way'!B67="","",'True_Odds_Calculator_3-way'!B67)</f>
        <v>3.6</v>
      </c>
      <c r="C66" s="4">
        <f>IF('True_Odds_Calculator_3-way'!C67="","",'True_Odds_Calculator_3-way'!C67)</f>
        <v>5.63</v>
      </c>
      <c r="D66" s="4">
        <f t="shared" si="0"/>
        <v>6.1458277266447814E-2</v>
      </c>
      <c r="E66" s="4">
        <f t="shared" si="1"/>
        <v>1.7077245964591556</v>
      </c>
      <c r="F66" s="4">
        <f t="shared" si="2"/>
        <v>3.8866393937985224</v>
      </c>
      <c r="G66" s="4">
        <f t="shared" si="3"/>
        <v>6.3640031208966876</v>
      </c>
      <c r="I66" s="4">
        <f t="shared" si="4"/>
        <v>1.0614582772664478</v>
      </c>
    </row>
    <row r="67" spans="1:9" x14ac:dyDescent="0.2">
      <c r="A67" s="4">
        <f>IF('True_Odds_Calculator_3-way'!A68="","",'True_Odds_Calculator_3-way'!A68)</f>
        <v>1.53</v>
      </c>
      <c r="B67" s="4">
        <f>IF('True_Odds_Calculator_3-way'!B68="","",'True_Odds_Calculator_3-way'!B68)</f>
        <v>4.4000000000000004</v>
      </c>
      <c r="C67" s="4">
        <f>IF('True_Odds_Calculator_3-way'!C68="","",'True_Odds_Calculator_3-way'!C68)</f>
        <v>5.49</v>
      </c>
      <c r="D67" s="4">
        <f t="shared" ref="D67:D130" si="5">IF(A67="","",((1/A67)+(1/B67)+(1/C67))-1)</f>
        <v>6.3016860991788715E-2</v>
      </c>
      <c r="E67" s="4">
        <f t="shared" ref="E67:E130" si="6">IF(A67="","",(3*A67)/(3-($D67*A67)))</f>
        <v>1.5808048534495369</v>
      </c>
      <c r="F67" s="4">
        <f t="shared" ref="F67:F130" si="7">IF(B67="","",(3*B67)/(3-($D67*B67)))</f>
        <v>4.8480827351718938</v>
      </c>
      <c r="G67" s="4">
        <f t="shared" ref="G67:G130" si="8">IF(C67="","",(3*C67)/(3-($D67*C67)))</f>
        <v>6.2056396772146165</v>
      </c>
      <c r="I67" s="4">
        <f t="shared" ref="I67:I130" si="9">IF(A67="","",D67+1)</f>
        <v>1.0630168609917887</v>
      </c>
    </row>
    <row r="68" spans="1:9" x14ac:dyDescent="0.2">
      <c r="A68" s="4">
        <f>IF('True_Odds_Calculator_3-way'!A69="","",'True_Odds_Calculator_3-way'!A69)</f>
        <v>2.19</v>
      </c>
      <c r="B68" s="4">
        <f>IF('True_Odds_Calculator_3-way'!B69="","",'True_Odds_Calculator_3-way'!B69)</f>
        <v>3.48</v>
      </c>
      <c r="C68" s="4">
        <f>IF('True_Odds_Calculator_3-way'!C69="","",'True_Odds_Calculator_3-way'!C69)</f>
        <v>3.2</v>
      </c>
      <c r="D68" s="4">
        <f t="shared" si="5"/>
        <v>5.6477326405290462E-2</v>
      </c>
      <c r="E68" s="4">
        <f t="shared" si="6"/>
        <v>2.2841729044439947</v>
      </c>
      <c r="F68" s="4">
        <f t="shared" si="7"/>
        <v>3.7239711217796021</v>
      </c>
      <c r="G68" s="4">
        <f t="shared" si="8"/>
        <v>3.405133704175324</v>
      </c>
      <c r="I68" s="4">
        <f t="shared" si="9"/>
        <v>1.0564773264052905</v>
      </c>
    </row>
    <row r="69" spans="1:9" x14ac:dyDescent="0.2">
      <c r="A69" s="4">
        <f>IF('True_Odds_Calculator_3-way'!A70="","",'True_Odds_Calculator_3-way'!A70)</f>
        <v>2.08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3.36</v>
      </c>
      <c r="D69" s="4">
        <f t="shared" si="5"/>
        <v>5.5396588637585786E-2</v>
      </c>
      <c r="E69" s="4">
        <f t="shared" si="6"/>
        <v>2.1630802378474474</v>
      </c>
      <c r="F69" s="4">
        <f t="shared" si="7"/>
        <v>3.8678318430674836</v>
      </c>
      <c r="G69" s="4">
        <f t="shared" si="8"/>
        <v>3.5822582745950919</v>
      </c>
      <c r="I69" s="4">
        <f t="shared" si="9"/>
        <v>1.0553965886375858</v>
      </c>
    </row>
    <row r="70" spans="1:9" x14ac:dyDescent="0.2">
      <c r="A70" s="4">
        <f>IF('True_Odds_Calculator_3-way'!A71="","",'True_Odds_Calculator_3-way'!A71)</f>
        <v>3.11</v>
      </c>
      <c r="B70" s="4">
        <f>IF('True_Odds_Calculator_3-way'!B71="","",'True_Odds_Calculator_3-way'!B71)</f>
        <v>3.73</v>
      </c>
      <c r="C70" s="4">
        <f>IF('True_Odds_Calculator_3-way'!C71="","",'True_Odds_Calculator_3-way'!C71)</f>
        <v>2.14</v>
      </c>
      <c r="D70" s="4">
        <f t="shared" si="5"/>
        <v>5.6929642731605279E-2</v>
      </c>
      <c r="E70" s="4">
        <f t="shared" si="6"/>
        <v>3.3050546163991124</v>
      </c>
      <c r="F70" s="4">
        <f t="shared" si="7"/>
        <v>4.0141302657012572</v>
      </c>
      <c r="G70" s="4">
        <f t="shared" si="8"/>
        <v>2.2305835793974311</v>
      </c>
      <c r="I70" s="4">
        <f t="shared" si="9"/>
        <v>1.0569296427316053</v>
      </c>
    </row>
    <row r="71" spans="1:9" x14ac:dyDescent="0.2">
      <c r="A71" s="4">
        <f>IF('True_Odds_Calculator_3-way'!A72="","",'True_Odds_Calculator_3-way'!A72)</f>
        <v>2.0099999999999998</v>
      </c>
      <c r="B71" s="4">
        <f>IF('True_Odds_Calculator_3-way'!B72="","",'True_Odds_Calculator_3-way'!B72)</f>
        <v>3.43</v>
      </c>
      <c r="C71" s="4">
        <f>IF('True_Odds_Calculator_3-way'!C72="","",'True_Odds_Calculator_3-way'!C72)</f>
        <v>3.72</v>
      </c>
      <c r="D71" s="4">
        <f t="shared" si="5"/>
        <v>5.7874831616393729E-2</v>
      </c>
      <c r="E71" s="4">
        <f t="shared" si="6"/>
        <v>2.0910841665014246</v>
      </c>
      <c r="F71" s="4">
        <f t="shared" si="7"/>
        <v>3.673046296763077</v>
      </c>
      <c r="G71" s="4">
        <f t="shared" si="8"/>
        <v>4.0076049311105875</v>
      </c>
      <c r="I71" s="4">
        <f t="shared" si="9"/>
        <v>1.0578748316163937</v>
      </c>
    </row>
    <row r="72" spans="1:9" x14ac:dyDescent="0.2">
      <c r="A72" s="4">
        <f>IF('True_Odds_Calculator_3-way'!A73="","",'True_Odds_Calculator_3-way'!A73)</f>
        <v>2.54</v>
      </c>
      <c r="B72" s="4">
        <f>IF('True_Odds_Calculator_3-way'!B73="","",'True_Odds_Calculator_3-way'!B73)</f>
        <v>3.28</v>
      </c>
      <c r="C72" s="4">
        <f>IF('True_Odds_Calculator_3-way'!C73="","",'True_Odds_Calculator_3-way'!C73)</f>
        <v>2.81</v>
      </c>
      <c r="D72" s="4">
        <f t="shared" si="5"/>
        <v>5.4450722303059029E-2</v>
      </c>
      <c r="E72" s="4">
        <f t="shared" si="6"/>
        <v>2.6627574076596039</v>
      </c>
      <c r="F72" s="4">
        <f t="shared" si="7"/>
        <v>3.4876282385395743</v>
      </c>
      <c r="G72" s="4">
        <f t="shared" si="8"/>
        <v>2.9610183823244207</v>
      </c>
      <c r="I72" s="4">
        <f t="shared" si="9"/>
        <v>1.054450722303059</v>
      </c>
    </row>
    <row r="73" spans="1:9" x14ac:dyDescent="0.2">
      <c r="A73" s="4">
        <f>IF('True_Odds_Calculator_3-way'!A74="","",'True_Odds_Calculator_3-way'!A74)</f>
        <v>4.93</v>
      </c>
      <c r="B73" s="4">
        <f>IF('True_Odds_Calculator_3-way'!B74="","",'True_Odds_Calculator_3-way'!B74)</f>
        <v>4.18</v>
      </c>
      <c r="C73" s="4">
        <f>IF('True_Odds_Calculator_3-way'!C74="","",'True_Odds_Calculator_3-way'!C74)</f>
        <v>1.72</v>
      </c>
      <c r="D73" s="4">
        <f t="shared" si="5"/>
        <v>2.3469555190267055E-2</v>
      </c>
      <c r="E73" s="4">
        <f t="shared" si="6"/>
        <v>5.1277693590873259</v>
      </c>
      <c r="F73" s="4">
        <f t="shared" si="7"/>
        <v>4.3213108113292327</v>
      </c>
      <c r="G73" s="4">
        <f t="shared" si="8"/>
        <v>1.7434597826724265</v>
      </c>
      <c r="I73" s="4">
        <f t="shared" si="9"/>
        <v>1.0234695551902671</v>
      </c>
    </row>
    <row r="74" spans="1:9" x14ac:dyDescent="0.2">
      <c r="A74" s="4">
        <f>IF('True_Odds_Calculator_3-way'!A75="","",'True_Odds_Calculator_3-way'!A75)</f>
        <v>2.68</v>
      </c>
      <c r="B74" s="4">
        <f>IF('True_Odds_Calculator_3-way'!B75="","",'True_Odds_Calculator_3-way'!B75)</f>
        <v>3.13</v>
      </c>
      <c r="C74" s="4">
        <f>IF('True_Odds_Calculator_3-way'!C75="","",'True_Odds_Calculator_3-way'!C75)</f>
        <v>2.84</v>
      </c>
      <c r="D74" s="4">
        <f t="shared" si="5"/>
        <v>4.4735822305920658E-2</v>
      </c>
      <c r="E74" s="4">
        <f t="shared" si="6"/>
        <v>2.7915619867559602</v>
      </c>
      <c r="F74" s="4">
        <f t="shared" si="7"/>
        <v>3.2832433290628158</v>
      </c>
      <c r="G74" s="4">
        <f t="shared" si="8"/>
        <v>2.9655925843305337</v>
      </c>
      <c r="I74" s="4">
        <f t="shared" si="9"/>
        <v>1.0447358223059207</v>
      </c>
    </row>
    <row r="75" spans="1:9" x14ac:dyDescent="0.2">
      <c r="A75" s="4">
        <f>IF('True_Odds_Calculator_3-way'!A76="","",'True_Odds_Calculator_3-way'!A76)</f>
        <v>2.36</v>
      </c>
      <c r="B75" s="4">
        <f>IF('True_Odds_Calculator_3-way'!B76="","",'True_Odds_Calculator_3-way'!B76)</f>
        <v>3.17</v>
      </c>
      <c r="C75" s="4">
        <f>IF('True_Odds_Calculator_3-way'!C76="","",'True_Odds_Calculator_3-way'!C76)</f>
        <v>3.28</v>
      </c>
      <c r="D75" s="4">
        <f t="shared" si="5"/>
        <v>4.4064275589021262E-2</v>
      </c>
      <c r="E75" s="4">
        <f t="shared" si="6"/>
        <v>2.4447443664115975</v>
      </c>
      <c r="F75" s="4">
        <f t="shared" si="7"/>
        <v>3.3248071824318322</v>
      </c>
      <c r="G75" s="4">
        <f t="shared" si="8"/>
        <v>3.4460186376620987</v>
      </c>
      <c r="I75" s="4">
        <f t="shared" si="9"/>
        <v>1.0440642755890213</v>
      </c>
    </row>
    <row r="76" spans="1:9" x14ac:dyDescent="0.2">
      <c r="A76" s="4">
        <f>IF('True_Odds_Calculator_3-way'!A77="","",'True_Odds_Calculator_3-way'!A77)</f>
        <v>1.97</v>
      </c>
      <c r="B76" s="4">
        <f>IF('True_Odds_Calculator_3-way'!B77="","",'True_Odds_Calculator_3-way'!B77)</f>
        <v>3.38</v>
      </c>
      <c r="C76" s="4">
        <f>IF('True_Odds_Calculator_3-way'!C77="","",'True_Odds_Calculator_3-way'!C77)</f>
        <v>4.1100000000000003</v>
      </c>
      <c r="D76" s="4">
        <f t="shared" si="5"/>
        <v>4.678120379673989E-2</v>
      </c>
      <c r="E76" s="4">
        <f t="shared" si="6"/>
        <v>2.0324357287878101</v>
      </c>
      <c r="F76" s="4">
        <f t="shared" si="7"/>
        <v>3.5680611682494523</v>
      </c>
      <c r="G76" s="4">
        <f t="shared" si="8"/>
        <v>4.3914490649270155</v>
      </c>
      <c r="I76" s="4">
        <f t="shared" si="9"/>
        <v>1.0467812037967399</v>
      </c>
    </row>
    <row r="77" spans="1:9" x14ac:dyDescent="0.2">
      <c r="A77" s="4">
        <f>IF('True_Odds_Calculator_3-way'!A78="","",'True_Odds_Calculator_3-way'!A78)</f>
        <v>1.85</v>
      </c>
      <c r="B77" s="4">
        <f>IF('True_Odds_Calculator_3-way'!B78="","",'True_Odds_Calculator_3-way'!B78)</f>
        <v>3.6</v>
      </c>
      <c r="C77" s="4">
        <f>IF('True_Odds_Calculator_3-way'!C78="","",'True_Odds_Calculator_3-way'!C78)</f>
        <v>4.33</v>
      </c>
      <c r="D77" s="4">
        <f t="shared" si="5"/>
        <v>4.9265200535408393E-2</v>
      </c>
      <c r="E77" s="4">
        <f t="shared" si="6"/>
        <v>1.9079643519549747</v>
      </c>
      <c r="F77" s="4">
        <f t="shared" si="7"/>
        <v>3.8261981000229981</v>
      </c>
      <c r="G77" s="4">
        <f t="shared" si="8"/>
        <v>4.6614581368909391</v>
      </c>
      <c r="I77" s="4">
        <f t="shared" si="9"/>
        <v>1.0492652005354084</v>
      </c>
    </row>
    <row r="78" spans="1:9" x14ac:dyDescent="0.2">
      <c r="A78" s="4">
        <f>IF('True_Odds_Calculator_3-way'!A79="","",'True_Odds_Calculator_3-way'!A79)</f>
        <v>2.9</v>
      </c>
      <c r="B78" s="4">
        <f>IF('True_Odds_Calculator_3-way'!B79="","",'True_Odds_Calculator_3-way'!B79)</f>
        <v>3.36</v>
      </c>
      <c r="C78" s="4">
        <f>IF('True_Odds_Calculator_3-way'!C79="","",'True_Odds_Calculator_3-way'!C79)</f>
        <v>2.4900000000000002</v>
      </c>
      <c r="D78" s="4">
        <f t="shared" si="5"/>
        <v>4.4053059528755378E-2</v>
      </c>
      <c r="E78" s="4">
        <f t="shared" si="6"/>
        <v>3.0289883297628495</v>
      </c>
      <c r="F78" s="4">
        <f t="shared" si="7"/>
        <v>3.5343845051218401</v>
      </c>
      <c r="G78" s="4">
        <f t="shared" si="8"/>
        <v>2.5844997507381984</v>
      </c>
      <c r="I78" s="4">
        <f t="shared" si="9"/>
        <v>1.0440530595287554</v>
      </c>
    </row>
    <row r="79" spans="1:9" x14ac:dyDescent="0.2">
      <c r="A79" s="4">
        <f>IF('True_Odds_Calculator_3-way'!A80="","",'True_Odds_Calculator_3-way'!A80)</f>
        <v>5.0999999999999996</v>
      </c>
      <c r="B79" s="4">
        <f>IF('True_Odds_Calculator_3-way'!B80="","",'True_Odds_Calculator_3-way'!B80)</f>
        <v>3.6</v>
      </c>
      <c r="C79" s="4">
        <f>IF('True_Odds_Calculator_3-way'!C80="","",'True_Odds_Calculator_3-way'!C80)</f>
        <v>1.74</v>
      </c>
      <c r="D79" s="4">
        <f t="shared" si="5"/>
        <v>4.8568852828487774E-2</v>
      </c>
      <c r="E79" s="4">
        <f t="shared" si="6"/>
        <v>5.5589893505951133</v>
      </c>
      <c r="F79" s="4">
        <f t="shared" si="7"/>
        <v>3.8228029867892022</v>
      </c>
      <c r="G79" s="4">
        <f t="shared" si="8"/>
        <v>1.790436478579595</v>
      </c>
      <c r="I79" s="4">
        <f t="shared" si="9"/>
        <v>1.0485688528284878</v>
      </c>
    </row>
    <row r="80" spans="1:9" x14ac:dyDescent="0.2">
      <c r="A80" s="4">
        <f>IF('True_Odds_Calculator_3-way'!A81="","",'True_Odds_Calculator_3-way'!A81)</f>
        <v>4.0599999999999996</v>
      </c>
      <c r="B80" s="4">
        <f>IF('True_Odds_Calculator_3-way'!B81="","",'True_Odds_Calculator_3-way'!B81)</f>
        <v>3.5</v>
      </c>
      <c r="C80" s="4">
        <f>IF('True_Odds_Calculator_3-way'!C81="","",'True_Odds_Calculator_3-way'!C81)</f>
        <v>1.94</v>
      </c>
      <c r="D80" s="4">
        <f t="shared" si="5"/>
        <v>4.7483621959270916E-2</v>
      </c>
      <c r="E80" s="4">
        <f t="shared" si="6"/>
        <v>4.3388174807197952</v>
      </c>
      <c r="F80" s="4">
        <f t="shared" si="7"/>
        <v>3.7052624976478712</v>
      </c>
      <c r="G80" s="4">
        <f t="shared" si="8"/>
        <v>2.0014568863289859</v>
      </c>
      <c r="I80" s="4">
        <f t="shared" si="9"/>
        <v>1.0474836219592709</v>
      </c>
    </row>
    <row r="81" spans="1:9" x14ac:dyDescent="0.2">
      <c r="A81" s="4">
        <f>IF('True_Odds_Calculator_3-way'!A82="","",'True_Odds_Calculator_3-way'!A82)</f>
        <v>2.42</v>
      </c>
      <c r="B81" s="4">
        <f>IF('True_Odds_Calculator_3-way'!B82="","",'True_Odds_Calculator_3-way'!B82)</f>
        <v>3.26</v>
      </c>
      <c r="C81" s="4">
        <f>IF('True_Odds_Calculator_3-way'!C82="","",'True_Odds_Calculator_3-way'!C82)</f>
        <v>3.08</v>
      </c>
      <c r="D81" s="4">
        <f t="shared" si="5"/>
        <v>4.4646931428861114E-2</v>
      </c>
      <c r="E81" s="4">
        <f t="shared" si="6"/>
        <v>2.5104130047397959</v>
      </c>
      <c r="F81" s="4">
        <f t="shared" si="7"/>
        <v>3.4262280164783347</v>
      </c>
      <c r="G81" s="4">
        <f t="shared" si="8"/>
        <v>3.227961749187521</v>
      </c>
      <c r="I81" s="4">
        <f t="shared" si="9"/>
        <v>1.0446469314288611</v>
      </c>
    </row>
    <row r="82" spans="1:9" x14ac:dyDescent="0.2">
      <c r="A82" s="4">
        <f>IF('True_Odds_Calculator_3-way'!A83="","",'True_Odds_Calculator_3-way'!A83)</f>
        <v>1.32</v>
      </c>
      <c r="B82" s="4">
        <f>IF('True_Odds_Calculator_3-way'!B83="","",'True_Odds_Calculator_3-way'!B83)</f>
        <v>5.45</v>
      </c>
      <c r="C82" s="4">
        <f>IF('True_Odds_Calculator_3-way'!C83="","",'True_Odds_Calculator_3-way'!C83)</f>
        <v>9.2200000000000006</v>
      </c>
      <c r="D82" s="4">
        <f t="shared" si="5"/>
        <v>4.9521865956023925E-2</v>
      </c>
      <c r="E82" s="4">
        <f t="shared" si="6"/>
        <v>1.3494029795280529</v>
      </c>
      <c r="F82" s="4">
        <f t="shared" si="7"/>
        <v>5.9887788294155762</v>
      </c>
      <c r="G82" s="4">
        <f t="shared" si="8"/>
        <v>10.875170517147909</v>
      </c>
      <c r="I82" s="4">
        <f t="shared" si="9"/>
        <v>1.0495218659560239</v>
      </c>
    </row>
    <row r="83" spans="1:9" x14ac:dyDescent="0.2">
      <c r="A83" s="4">
        <f>IF('True_Odds_Calculator_3-way'!A84="","",'True_Odds_Calculator_3-way'!A84)</f>
        <v>3.19</v>
      </c>
      <c r="B83" s="4">
        <f>IF('True_Odds_Calculator_3-way'!B84="","",'True_Odds_Calculator_3-way'!B84)</f>
        <v>3.41</v>
      </c>
      <c r="C83" s="4">
        <f>IF('True_Odds_Calculator_3-way'!C84="","",'True_Odds_Calculator_3-way'!C84)</f>
        <v>2.29</v>
      </c>
      <c r="D83" s="4">
        <f t="shared" si="5"/>
        <v>4.3415978496684549E-2</v>
      </c>
      <c r="E83" s="4">
        <f t="shared" si="6"/>
        <v>3.3443962506294982</v>
      </c>
      <c r="F83" s="4">
        <f t="shared" si="7"/>
        <v>3.5870175043994643</v>
      </c>
      <c r="G83" s="4">
        <f t="shared" si="8"/>
        <v>2.3684939343831943</v>
      </c>
      <c r="I83" s="4">
        <f t="shared" si="9"/>
        <v>1.0434159784966845</v>
      </c>
    </row>
    <row r="84" spans="1:9" x14ac:dyDescent="0.2">
      <c r="A84" s="4">
        <f>IF('True_Odds_Calculator_3-way'!A85="","",'True_Odds_Calculator_3-way'!A85)</f>
        <v>2.63</v>
      </c>
      <c r="B84" s="4">
        <f>IF('True_Odds_Calculator_3-way'!B85="","",'True_Odds_Calculator_3-way'!B85)</f>
        <v>2.93</v>
      </c>
      <c r="C84" s="4">
        <f>IF('True_Odds_Calculator_3-way'!C85="","",'True_Odds_Calculator_3-way'!C85)</f>
        <v>3</v>
      </c>
      <c r="D84" s="4">
        <f t="shared" si="5"/>
        <v>5.48583985431077E-2</v>
      </c>
      <c r="E84" s="4">
        <f t="shared" si="6"/>
        <v>2.7628735787871785</v>
      </c>
      <c r="F84" s="4">
        <f t="shared" si="7"/>
        <v>3.0958717603049757</v>
      </c>
      <c r="G84" s="4">
        <f t="shared" si="8"/>
        <v>3.1741275544062795</v>
      </c>
      <c r="I84" s="4">
        <f t="shared" si="9"/>
        <v>1.0548583985431077</v>
      </c>
    </row>
    <row r="85" spans="1:9" x14ac:dyDescent="0.2">
      <c r="A85" s="4">
        <f>IF('True_Odds_Calculator_3-way'!A86="","",'True_Odds_Calculator_3-way'!A86)</f>
        <v>2.16</v>
      </c>
      <c r="B85" s="4">
        <f>IF('True_Odds_Calculator_3-way'!B86="","",'True_Odds_Calculator_3-way'!B86)</f>
        <v>3.05</v>
      </c>
      <c r="C85" s="4">
        <f>IF('True_Odds_Calculator_3-way'!C86="","",'True_Odds_Calculator_3-way'!C86)</f>
        <v>3.76</v>
      </c>
      <c r="D85" s="4">
        <f t="shared" si="5"/>
        <v>5.6789262230489967E-2</v>
      </c>
      <c r="E85" s="4">
        <f t="shared" si="6"/>
        <v>2.2520838081199419</v>
      </c>
      <c r="F85" s="4">
        <f t="shared" si="7"/>
        <v>3.2368839206066005</v>
      </c>
      <c r="G85" s="4">
        <f t="shared" si="8"/>
        <v>4.0481291345994608</v>
      </c>
      <c r="I85" s="4">
        <f t="shared" si="9"/>
        <v>1.05678926223049</v>
      </c>
    </row>
    <row r="86" spans="1:9" x14ac:dyDescent="0.2">
      <c r="A86" s="4">
        <f>IF('True_Odds_Calculator_3-way'!A87="","",'True_Odds_Calculator_3-way'!A87)</f>
        <v>1.97</v>
      </c>
      <c r="B86" s="4">
        <f>IF('True_Odds_Calculator_3-way'!B87="","",'True_Odds_Calculator_3-way'!B87)</f>
        <v>3.67</v>
      </c>
      <c r="C86" s="4">
        <f>IF('True_Odds_Calculator_3-way'!C87="","",'True_Odds_Calculator_3-way'!C87)</f>
        <v>3.62</v>
      </c>
      <c r="D86" s="4">
        <f t="shared" si="5"/>
        <v>5.6336871153318979E-2</v>
      </c>
      <c r="E86" s="4">
        <f t="shared" si="6"/>
        <v>2.0456789632611216</v>
      </c>
      <c r="F86" s="4">
        <f t="shared" si="7"/>
        <v>3.9416539514726545</v>
      </c>
      <c r="G86" s="4">
        <f t="shared" si="8"/>
        <v>3.8840360919817019</v>
      </c>
      <c r="I86" s="4">
        <f t="shared" si="9"/>
        <v>1.056336871153319</v>
      </c>
    </row>
    <row r="87" spans="1:9" x14ac:dyDescent="0.2">
      <c r="A87" s="4">
        <f>IF('True_Odds_Calculator_3-way'!A88="","",'True_Odds_Calculator_3-way'!A88)</f>
        <v>3.69</v>
      </c>
      <c r="B87" s="4">
        <f>IF('True_Odds_Calculator_3-way'!B88="","",'True_Odds_Calculator_3-way'!B88)</f>
        <v>3.73</v>
      </c>
      <c r="C87" s="4">
        <f>IF('True_Odds_Calculator_3-way'!C88="","",'True_Odds_Calculator_3-way'!C88)</f>
        <v>2.0699999999999998</v>
      </c>
      <c r="D87" s="4">
        <f t="shared" si="5"/>
        <v>2.2191012212022354E-2</v>
      </c>
      <c r="E87" s="4">
        <f t="shared" si="6"/>
        <v>3.7935445910465204</v>
      </c>
      <c r="F87" s="4">
        <f t="shared" si="7"/>
        <v>3.8358338203712594</v>
      </c>
      <c r="G87" s="4">
        <f t="shared" si="8"/>
        <v>2.1021882832472008</v>
      </c>
      <c r="I87" s="4">
        <f t="shared" si="9"/>
        <v>1.0221910122120224</v>
      </c>
    </row>
    <row r="88" spans="1:9" x14ac:dyDescent="0.2">
      <c r="A88" s="4">
        <f>IF('True_Odds_Calculator_3-way'!A89="","",'True_Odds_Calculator_3-way'!A89)</f>
        <v>2.38</v>
      </c>
      <c r="B88" s="4">
        <f>IF('True_Odds_Calculator_3-way'!B89="","",'True_Odds_Calculator_3-way'!B89)</f>
        <v>3.83</v>
      </c>
      <c r="C88" s="4">
        <f>IF('True_Odds_Calculator_3-way'!C89="","",'True_Odds_Calculator_3-way'!C89)</f>
        <v>2.94</v>
      </c>
      <c r="D88" s="4">
        <f t="shared" si="5"/>
        <v>2.1400727392784757E-2</v>
      </c>
      <c r="E88" s="4">
        <f t="shared" si="6"/>
        <v>2.4211053090010095</v>
      </c>
      <c r="F88" s="4">
        <f t="shared" si="7"/>
        <v>3.9375809944090716</v>
      </c>
      <c r="G88" s="4">
        <f t="shared" si="8"/>
        <v>3.0029806508695653</v>
      </c>
      <c r="I88" s="4">
        <f t="shared" si="9"/>
        <v>1.0214007273927848</v>
      </c>
    </row>
    <row r="89" spans="1:9" x14ac:dyDescent="0.2">
      <c r="A89" s="4">
        <f>IF('True_Odds_Calculator_3-way'!A90="","",'True_Odds_Calculator_3-way'!A90)</f>
        <v>1.47</v>
      </c>
      <c r="B89" s="4">
        <f>IF('True_Odds_Calculator_3-way'!B90="","",'True_Odds_Calculator_3-way'!B90)</f>
        <v>4.83</v>
      </c>
      <c r="C89" s="4">
        <f>IF('True_Odds_Calculator_3-way'!C90="","",'True_Odds_Calculator_3-way'!C90)</f>
        <v>7.25</v>
      </c>
      <c r="D89" s="4">
        <f t="shared" si="5"/>
        <v>2.5242480800416134E-2</v>
      </c>
      <c r="E89" s="4">
        <f t="shared" si="6"/>
        <v>1.4884098671726755</v>
      </c>
      <c r="F89" s="4">
        <f t="shared" si="7"/>
        <v>5.0346084724005138</v>
      </c>
      <c r="G89" s="4">
        <f t="shared" si="8"/>
        <v>7.7210016536735173</v>
      </c>
      <c r="I89" s="4">
        <f t="shared" si="9"/>
        <v>1.0252424808004161</v>
      </c>
    </row>
    <row r="90" spans="1:9" x14ac:dyDescent="0.2">
      <c r="A90" s="4">
        <f>IF('True_Odds_Calculator_3-way'!A91="","",'True_Odds_Calculator_3-way'!A91)</f>
        <v>1.44</v>
      </c>
      <c r="B90" s="4">
        <f>IF('True_Odds_Calculator_3-way'!B91="","",'True_Odds_Calculator_3-way'!B91)</f>
        <v>4.84</v>
      </c>
      <c r="C90" s="4">
        <f>IF('True_Odds_Calculator_3-way'!C91="","",'True_Odds_Calculator_3-way'!C91)</f>
        <v>7.51</v>
      </c>
      <c r="D90" s="4">
        <f t="shared" si="5"/>
        <v>3.4211806969342451E-2</v>
      </c>
      <c r="E90" s="4">
        <f t="shared" si="6"/>
        <v>1.4640420108822292</v>
      </c>
      <c r="F90" s="4">
        <f t="shared" si="7"/>
        <v>5.122750460517147</v>
      </c>
      <c r="G90" s="4">
        <f t="shared" si="8"/>
        <v>8.2134271111516579</v>
      </c>
      <c r="I90" s="4">
        <f t="shared" si="9"/>
        <v>1.0342118069693425</v>
      </c>
    </row>
    <row r="91" spans="1:9" x14ac:dyDescent="0.2">
      <c r="A91" s="4">
        <f>IF('True_Odds_Calculator_3-way'!A92="","",'True_Odds_Calculator_3-way'!A92)</f>
        <v>2.2799999999999998</v>
      </c>
      <c r="B91" s="4">
        <f>IF('True_Odds_Calculator_3-way'!B92="","",'True_Odds_Calculator_3-way'!B92)</f>
        <v>3.51</v>
      </c>
      <c r="C91" s="4">
        <f>IF('True_Odds_Calculator_3-way'!C92="","",'True_Odds_Calculator_3-way'!C92)</f>
        <v>3.29</v>
      </c>
      <c r="D91" s="4">
        <f t="shared" si="5"/>
        <v>2.7448143909510003E-2</v>
      </c>
      <c r="E91" s="4">
        <f t="shared" si="6"/>
        <v>2.3285754564162175</v>
      </c>
      <c r="F91" s="4">
        <f t="shared" si="7"/>
        <v>3.6264613713144787</v>
      </c>
      <c r="G91" s="4">
        <f t="shared" si="8"/>
        <v>3.39210740045226</v>
      </c>
      <c r="I91" s="4">
        <f t="shared" si="9"/>
        <v>1.02744814390951</v>
      </c>
    </row>
    <row r="92" spans="1:9" x14ac:dyDescent="0.2">
      <c r="A92" s="4">
        <f>IF('True_Odds_Calculator_3-way'!A93="","",'True_Odds_Calculator_3-way'!A93)</f>
        <v>2.77</v>
      </c>
      <c r="B92" s="4">
        <f>IF('True_Odds_Calculator_3-way'!B93="","",'True_Odds_Calculator_3-way'!B93)</f>
        <v>3.52</v>
      </c>
      <c r="C92" s="4">
        <f>IF('True_Odds_Calculator_3-way'!C93="","",'True_Odds_Calculator_3-way'!C93)</f>
        <v>2.61</v>
      </c>
      <c r="D92" s="4">
        <f t="shared" si="5"/>
        <v>2.8243501867926124E-2</v>
      </c>
      <c r="E92" s="4">
        <f t="shared" si="6"/>
        <v>2.8441707592533789</v>
      </c>
      <c r="F92" s="4">
        <f t="shared" si="7"/>
        <v>3.6406475735448121</v>
      </c>
      <c r="G92" s="4">
        <f t="shared" si="8"/>
        <v>2.6757480712132478</v>
      </c>
      <c r="I92" s="4">
        <f t="shared" si="9"/>
        <v>1.0282435018679261</v>
      </c>
    </row>
    <row r="93" spans="1:9" x14ac:dyDescent="0.2">
      <c r="A93" s="4">
        <f>IF('True_Odds_Calculator_3-way'!A94="","",'True_Odds_Calculator_3-way'!A94)</f>
        <v>2.17</v>
      </c>
      <c r="B93" s="4">
        <f>IF('True_Odds_Calculator_3-way'!B94="","",'True_Odds_Calculator_3-way'!B94)</f>
        <v>3.53</v>
      </c>
      <c r="C93" s="4">
        <f>IF('True_Odds_Calculator_3-way'!C94="","",'True_Odds_Calculator_3-way'!C94)</f>
        <v>3.52</v>
      </c>
      <c r="D93" s="4">
        <f t="shared" si="5"/>
        <v>2.8206521158636644E-2</v>
      </c>
      <c r="E93" s="4">
        <f t="shared" si="6"/>
        <v>2.2151960173787826</v>
      </c>
      <c r="F93" s="4">
        <f t="shared" si="7"/>
        <v>3.6511815216054848</v>
      </c>
      <c r="G93" s="4">
        <f t="shared" si="8"/>
        <v>3.6404841962232521</v>
      </c>
      <c r="I93" s="4">
        <f t="shared" si="9"/>
        <v>1.0282065211586366</v>
      </c>
    </row>
    <row r="94" spans="1:9" x14ac:dyDescent="0.2">
      <c r="A94" s="4">
        <f>IF('True_Odds_Calculator_3-way'!A95="","",'True_Odds_Calculator_3-way'!A95)</f>
        <v>2.71</v>
      </c>
      <c r="B94" s="4">
        <f>IF('True_Odds_Calculator_3-way'!B95="","",'True_Odds_Calculator_3-way'!B95)</f>
        <v>3.4</v>
      </c>
      <c r="C94" s="4">
        <f>IF('True_Odds_Calculator_3-way'!C95="","",'True_Odds_Calculator_3-way'!C95)</f>
        <v>2.75</v>
      </c>
      <c r="D94" s="4">
        <f t="shared" si="5"/>
        <v>2.6757700732087386E-2</v>
      </c>
      <c r="E94" s="4">
        <f t="shared" si="6"/>
        <v>2.7771262604120994</v>
      </c>
      <c r="F94" s="4">
        <f t="shared" si="7"/>
        <v>3.5063308655642418</v>
      </c>
      <c r="G94" s="4">
        <f t="shared" si="8"/>
        <v>2.8191477525589672</v>
      </c>
      <c r="I94" s="4">
        <f t="shared" si="9"/>
        <v>1.0267577007320874</v>
      </c>
    </row>
    <row r="95" spans="1:9" x14ac:dyDescent="0.2">
      <c r="A95" s="4">
        <f>IF('True_Odds_Calculator_3-way'!A96="","",'True_Odds_Calculator_3-way'!A96)</f>
        <v>3.26</v>
      </c>
      <c r="B95" s="4">
        <f>IF('True_Odds_Calculator_3-way'!B96="","",'True_Odds_Calculator_3-way'!B96)</f>
        <v>3.61</v>
      </c>
      <c r="C95" s="4">
        <f>IF('True_Odds_Calculator_3-way'!C96="","",'True_Odds_Calculator_3-way'!C96)</f>
        <v>2.25</v>
      </c>
      <c r="D95" s="4">
        <f t="shared" si="5"/>
        <v>2.8201220951420636E-2</v>
      </c>
      <c r="E95" s="4">
        <f t="shared" si="6"/>
        <v>3.3630621381624204</v>
      </c>
      <c r="F95" s="4">
        <f t="shared" si="7"/>
        <v>3.7368104147801442</v>
      </c>
      <c r="G95" s="4">
        <f t="shared" si="8"/>
        <v>2.2986178728871307</v>
      </c>
      <c r="I95" s="4">
        <f t="shared" si="9"/>
        <v>1.0282012209514206</v>
      </c>
    </row>
    <row r="96" spans="1:9" x14ac:dyDescent="0.2">
      <c r="A96" s="4">
        <f>IF('True_Odds_Calculator_3-way'!A97="","",'True_Odds_Calculator_3-way'!A97)</f>
        <v>8.6999999999999993</v>
      </c>
      <c r="B96" s="4">
        <f>IF('True_Odds_Calculator_3-way'!B97="","",'True_Odds_Calculator_3-way'!B97)</f>
        <v>5.18</v>
      </c>
      <c r="C96" s="4">
        <f>IF('True_Odds_Calculator_3-way'!C97="","",'True_Odds_Calculator_3-way'!C97)</f>
        <v>1.38</v>
      </c>
      <c r="D96" s="4">
        <f t="shared" si="5"/>
        <v>3.2630402945245773E-2</v>
      </c>
      <c r="E96" s="4">
        <f t="shared" si="6"/>
        <v>9.609311553223451</v>
      </c>
      <c r="F96" s="4">
        <f t="shared" si="7"/>
        <v>5.4892758412506772</v>
      </c>
      <c r="G96" s="4">
        <f t="shared" si="8"/>
        <v>1.4010294312446441</v>
      </c>
      <c r="I96" s="4">
        <f t="shared" si="9"/>
        <v>1.0326304029452458</v>
      </c>
    </row>
    <row r="97" spans="1:9" x14ac:dyDescent="0.2">
      <c r="A97" s="4">
        <f>IF('True_Odds_Calculator_3-way'!A98="","",'True_Odds_Calculator_3-way'!A98)</f>
        <v>1.29</v>
      </c>
      <c r="B97" s="4">
        <f>IF('True_Odds_Calculator_3-way'!B98="","",'True_Odds_Calculator_3-way'!B98)</f>
        <v>6.21</v>
      </c>
      <c r="C97" s="4">
        <f>IF('True_Odds_Calculator_3-way'!C98="","",'True_Odds_Calculator_3-way'!C98)</f>
        <v>10.77</v>
      </c>
      <c r="D97" s="4">
        <f t="shared" si="5"/>
        <v>2.907490494062559E-2</v>
      </c>
      <c r="E97" s="4">
        <f t="shared" si="6"/>
        <v>1.3063320363038644</v>
      </c>
      <c r="F97" s="4">
        <f t="shared" si="7"/>
        <v>6.6076838012883528</v>
      </c>
      <c r="G97" s="4">
        <f t="shared" si="8"/>
        <v>12.025174602364881</v>
      </c>
      <c r="I97" s="4">
        <f t="shared" si="9"/>
        <v>1.0290749049406256</v>
      </c>
    </row>
    <row r="98" spans="1:9" x14ac:dyDescent="0.2">
      <c r="A98" s="4">
        <f>IF('True_Odds_Calculator_3-way'!A99="","",'True_Odds_Calculator_3-way'!A99)</f>
        <v>2.72</v>
      </c>
      <c r="B98" s="4">
        <f>IF('True_Odds_Calculator_3-way'!B99="","",'True_Odds_Calculator_3-way'!B99)</f>
        <v>3.11</v>
      </c>
      <c r="C98" s="4">
        <f>IF('True_Odds_Calculator_3-way'!C99="","",'True_Odds_Calculator_3-way'!C99)</f>
        <v>2.96</v>
      </c>
      <c r="D98" s="4">
        <f t="shared" si="5"/>
        <v>2.7028305021495669E-2</v>
      </c>
      <c r="E98" s="4">
        <f t="shared" si="6"/>
        <v>2.7883298728078714</v>
      </c>
      <c r="F98" s="4">
        <f t="shared" si="7"/>
        <v>3.1996521506819997</v>
      </c>
      <c r="G98" s="4">
        <f t="shared" si="8"/>
        <v>3.0410998301595664</v>
      </c>
      <c r="I98" s="4">
        <f t="shared" si="9"/>
        <v>1.0270283050214957</v>
      </c>
    </row>
    <row r="99" spans="1:9" x14ac:dyDescent="0.2">
      <c r="A99" s="4">
        <f>IF('True_Odds_Calculator_3-way'!A100="","",'True_Odds_Calculator_3-way'!A100)</f>
        <v>2.37</v>
      </c>
      <c r="B99" s="4">
        <f>IF('True_Odds_Calculator_3-way'!B100="","",'True_Odds_Calculator_3-way'!B100)</f>
        <v>3.18</v>
      </c>
      <c r="C99" s="4">
        <f>IF('True_Odds_Calculator_3-way'!C100="","",'True_Odds_Calculator_3-way'!C100)</f>
        <v>3.44</v>
      </c>
      <c r="D99" s="4">
        <f t="shared" si="5"/>
        <v>2.7104011493678248E-2</v>
      </c>
      <c r="E99" s="4">
        <f t="shared" si="6"/>
        <v>2.4218572162009262</v>
      </c>
      <c r="F99" s="4">
        <f t="shared" si="7"/>
        <v>3.2740647046284126</v>
      </c>
      <c r="G99" s="4">
        <f t="shared" si="8"/>
        <v>3.5503420260386767</v>
      </c>
      <c r="I99" s="4">
        <f t="shared" si="9"/>
        <v>1.0271040114936782</v>
      </c>
    </row>
    <row r="100" spans="1:9" x14ac:dyDescent="0.2">
      <c r="A100" s="4">
        <f>IF('True_Odds_Calculator_3-way'!A101="","",'True_Odds_Calculator_3-way'!A101)</f>
        <v>2.38</v>
      </c>
      <c r="B100" s="4">
        <f>IF('True_Odds_Calculator_3-way'!B101="","",'True_Odds_Calculator_3-way'!B101)</f>
        <v>3.36</v>
      </c>
      <c r="C100" s="4">
        <f>IF('True_Odds_Calculator_3-way'!C101="","",'True_Odds_Calculator_3-way'!C101)</f>
        <v>3.23</v>
      </c>
      <c r="D100" s="4">
        <f t="shared" si="5"/>
        <v>2.7384638065752753E-2</v>
      </c>
      <c r="E100" s="4">
        <f t="shared" si="6"/>
        <v>2.4328541112472726</v>
      </c>
      <c r="F100" s="4">
        <f t="shared" si="7"/>
        <v>3.4663146239672948</v>
      </c>
      <c r="G100" s="4">
        <f t="shared" si="8"/>
        <v>3.3281269166291865</v>
      </c>
      <c r="I100" s="4">
        <f t="shared" si="9"/>
        <v>1.0273846380657528</v>
      </c>
    </row>
    <row r="101" spans="1:9" x14ac:dyDescent="0.2">
      <c r="A101" s="4">
        <f>IF('True_Odds_Calculator_3-way'!A102="","",'True_Odds_Calculator_3-way'!A102)</f>
        <v>2.1</v>
      </c>
      <c r="B101" s="4">
        <f>IF('True_Odds_Calculator_3-way'!B102="","",'True_Odds_Calculator_3-way'!B102)</f>
        <v>3.17</v>
      </c>
      <c r="C101" s="4">
        <f>IF('True_Odds_Calculator_3-way'!C102="","",'True_Odds_Calculator_3-way'!C102)</f>
        <v>4.2</v>
      </c>
      <c r="D101" s="4">
        <f t="shared" si="5"/>
        <v>2.9743127534925584E-2</v>
      </c>
      <c r="E101" s="4">
        <f t="shared" si="6"/>
        <v>2.1446520618556701</v>
      </c>
      <c r="F101" s="4">
        <f t="shared" si="7"/>
        <v>3.2728613569321534</v>
      </c>
      <c r="G101" s="4">
        <f t="shared" si="8"/>
        <v>4.3824884792626726</v>
      </c>
      <c r="I101" s="4">
        <f t="shared" si="9"/>
        <v>1.0297431275349256</v>
      </c>
    </row>
    <row r="102" spans="1:9" x14ac:dyDescent="0.2">
      <c r="A102" s="4">
        <f>IF('True_Odds_Calculator_3-way'!A103="","",'True_Odds_Calculator_3-way'!A103)</f>
        <v>2.0499999999999998</v>
      </c>
      <c r="B102" s="4">
        <f>IF('True_Odds_Calculator_3-way'!B103="","",'True_Odds_Calculator_3-way'!B103)</f>
        <v>3.36</v>
      </c>
      <c r="C102" s="4">
        <f>IF('True_Odds_Calculator_3-way'!C103="","",'True_Odds_Calculator_3-way'!C103)</f>
        <v>4.2300000000000004</v>
      </c>
      <c r="D102" s="4">
        <f t="shared" si="5"/>
        <v>2.1830545053170836E-2</v>
      </c>
      <c r="E102" s="4">
        <f t="shared" si="6"/>
        <v>2.0810440561168733</v>
      </c>
      <c r="F102" s="4">
        <f t="shared" si="7"/>
        <v>3.4442117009556137</v>
      </c>
      <c r="G102" s="4">
        <f t="shared" si="8"/>
        <v>4.3643390183913073</v>
      </c>
      <c r="I102" s="4">
        <f t="shared" si="9"/>
        <v>1.0218305450531708</v>
      </c>
    </row>
    <row r="103" spans="1:9" x14ac:dyDescent="0.2">
      <c r="A103" s="4">
        <f>IF('True_Odds_Calculator_3-way'!A104="","",'True_Odds_Calculator_3-way'!A104)</f>
        <v>1.56</v>
      </c>
      <c r="B103" s="4">
        <f>IF('True_Odds_Calculator_3-way'!B104="","",'True_Odds_Calculator_3-way'!B104)</f>
        <v>4.2699999999999996</v>
      </c>
      <c r="C103" s="4">
        <f>IF('True_Odds_Calculator_3-way'!C104="","",'True_Odds_Calculator_3-way'!C104)</f>
        <v>6.65</v>
      </c>
      <c r="D103" s="4">
        <f t="shared" si="5"/>
        <v>2.5593618345991054E-2</v>
      </c>
      <c r="E103" s="4">
        <f t="shared" si="6"/>
        <v>1.5810415788746071</v>
      </c>
      <c r="F103" s="4">
        <f t="shared" si="7"/>
        <v>4.4314292116786946</v>
      </c>
      <c r="G103" s="4">
        <f t="shared" si="8"/>
        <v>7.0499621217747812</v>
      </c>
      <c r="I103" s="4">
        <f t="shared" si="9"/>
        <v>1.0255936183459911</v>
      </c>
    </row>
    <row r="104" spans="1:9" x14ac:dyDescent="0.2">
      <c r="A104" s="4">
        <f>IF('True_Odds_Calculator_3-way'!A105="","",'True_Odds_Calculator_3-way'!A105)</f>
        <v>1.75</v>
      </c>
      <c r="B104" s="4">
        <f>IF('True_Odds_Calculator_3-way'!B105="","",'True_Odds_Calculator_3-way'!B105)</f>
        <v>3.75</v>
      </c>
      <c r="C104" s="4">
        <f>IF('True_Odds_Calculator_3-way'!C105="","",'True_Odds_Calculator_3-way'!C105)</f>
        <v>5.38</v>
      </c>
      <c r="D104" s="4">
        <f t="shared" si="5"/>
        <v>2.3968844043193327E-2</v>
      </c>
      <c r="E104" s="4">
        <f t="shared" si="6"/>
        <v>1.7748151561485452</v>
      </c>
      <c r="F104" s="4">
        <f t="shared" si="7"/>
        <v>3.8658241708107117</v>
      </c>
      <c r="G104" s="4">
        <f t="shared" si="8"/>
        <v>5.6216413454521321</v>
      </c>
      <c r="I104" s="4">
        <f t="shared" si="9"/>
        <v>1.0239688440431933</v>
      </c>
    </row>
    <row r="105" spans="1:9" x14ac:dyDescent="0.2">
      <c r="A105" s="4">
        <f>IF('True_Odds_Calculator_3-way'!A106="","",'True_Odds_Calculator_3-way'!A106)</f>
        <v>1.94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4.55</v>
      </c>
      <c r="D105" s="4">
        <f t="shared" si="5"/>
        <v>2.342857534633902E-2</v>
      </c>
      <c r="E105" s="4">
        <f t="shared" si="6"/>
        <v>1.9698440808362396</v>
      </c>
      <c r="F105" s="4">
        <f t="shared" si="7"/>
        <v>3.5666529133006191</v>
      </c>
      <c r="G105" s="4">
        <f t="shared" si="8"/>
        <v>4.7176332633219689</v>
      </c>
      <c r="I105" s="4">
        <f t="shared" si="9"/>
        <v>1.023428575346339</v>
      </c>
    </row>
    <row r="106" spans="1:9" x14ac:dyDescent="0.2">
      <c r="A106" s="4">
        <f>IF('True_Odds_Calculator_3-way'!A107="","",'True_Odds_Calculator_3-way'!A107)</f>
        <v>3.17</v>
      </c>
      <c r="B106" s="4">
        <f>IF('True_Odds_Calculator_3-way'!B107="","",'True_Odds_Calculator_3-way'!B107)</f>
        <v>3.83</v>
      </c>
      <c r="C106" s="4">
        <f>IF('True_Odds_Calculator_3-way'!C107="","",'True_Odds_Calculator_3-way'!C107)</f>
        <v>2.2400000000000002</v>
      </c>
      <c r="D106" s="4">
        <f t="shared" si="5"/>
        <v>2.2982590421908089E-2</v>
      </c>
      <c r="E106" s="4">
        <f t="shared" si="6"/>
        <v>3.2488993158962183</v>
      </c>
      <c r="F106" s="4">
        <f t="shared" si="7"/>
        <v>3.9457733587317994</v>
      </c>
      <c r="G106" s="4">
        <f t="shared" si="8"/>
        <v>2.2791102942868964</v>
      </c>
      <c r="I106" s="4">
        <f t="shared" si="9"/>
        <v>1.0229825904219081</v>
      </c>
    </row>
    <row r="107" spans="1:9" x14ac:dyDescent="0.2">
      <c r="A107" s="4">
        <f>IF('True_Odds_Calculator_3-way'!A108="","",'True_Odds_Calculator_3-way'!A108)</f>
        <v>2.63</v>
      </c>
      <c r="B107" s="4">
        <f>IF('True_Odds_Calculator_3-way'!B108="","",'True_Odds_Calculator_3-way'!B108)</f>
        <v>3.29</v>
      </c>
      <c r="C107" s="4">
        <f>IF('True_Odds_Calculator_3-way'!C108="","",'True_Odds_Calculator_3-way'!C108)</f>
        <v>2.83</v>
      </c>
      <c r="D107" s="4">
        <f t="shared" si="5"/>
        <v>3.7536395122648392E-2</v>
      </c>
      <c r="E107" s="4">
        <f t="shared" si="6"/>
        <v>2.7194900029582119</v>
      </c>
      <c r="F107" s="4">
        <f t="shared" si="7"/>
        <v>3.4312469846971507</v>
      </c>
      <c r="G107" s="4">
        <f t="shared" si="8"/>
        <v>2.9338869802840306</v>
      </c>
      <c r="I107" s="4">
        <f t="shared" si="9"/>
        <v>1.0375363951226484</v>
      </c>
    </row>
    <row r="108" spans="1:9" x14ac:dyDescent="0.2">
      <c r="A108" s="4">
        <f>IF('True_Odds_Calculator_3-way'!A109="","",'True_Odds_Calculator_3-way'!A109)</f>
        <v>2.41</v>
      </c>
      <c r="B108" s="4">
        <f>IF('True_Odds_Calculator_3-way'!B109="","",'True_Odds_Calculator_3-way'!B109)</f>
        <v>3.07</v>
      </c>
      <c r="C108" s="4">
        <f>IF('True_Odds_Calculator_3-way'!C109="","",'True_Odds_Calculator_3-way'!C109)</f>
        <v>3.36</v>
      </c>
      <c r="D108" s="4">
        <f t="shared" si="5"/>
        <v>3.8289705977948563E-2</v>
      </c>
      <c r="E108" s="4">
        <f t="shared" si="6"/>
        <v>2.4864827091206925</v>
      </c>
      <c r="F108" s="4">
        <f t="shared" si="7"/>
        <v>3.1951978609937255</v>
      </c>
      <c r="G108" s="4">
        <f t="shared" si="8"/>
        <v>3.5105479925092138</v>
      </c>
      <c r="I108" s="4">
        <f t="shared" si="9"/>
        <v>1.0382897059779486</v>
      </c>
    </row>
    <row r="109" spans="1:9" x14ac:dyDescent="0.2">
      <c r="A109" s="4">
        <f>IF('True_Odds_Calculator_3-way'!A110="","",'True_Odds_Calculator_3-way'!A110)</f>
        <v>1.52</v>
      </c>
      <c r="B109" s="4">
        <f>IF('True_Odds_Calculator_3-way'!B110="","",'True_Odds_Calculator_3-way'!B110)</f>
        <v>3.99</v>
      </c>
      <c r="C109" s="4">
        <f>IF('True_Odds_Calculator_3-way'!C110="","",'True_Odds_Calculator_3-way'!C110)</f>
        <v>7.28</v>
      </c>
      <c r="D109" s="4">
        <f t="shared" si="5"/>
        <v>4.5883940620782715E-2</v>
      </c>
      <c r="E109" s="4">
        <f t="shared" si="6"/>
        <v>1.5561778088904448</v>
      </c>
      <c r="F109" s="4">
        <f t="shared" si="7"/>
        <v>4.2493173129437469</v>
      </c>
      <c r="G109" s="4">
        <f t="shared" si="8"/>
        <v>8.1921558304817061</v>
      </c>
      <c r="I109" s="4">
        <f t="shared" si="9"/>
        <v>1.0458839406207827</v>
      </c>
    </row>
    <row r="110" spans="1:9" x14ac:dyDescent="0.2">
      <c r="A110" s="4">
        <f>IF('True_Odds_Calculator_3-way'!A111="","",'True_Odds_Calculator_3-way'!A111)</f>
        <v>2.91</v>
      </c>
      <c r="B110" s="4">
        <f>IF('True_Odds_Calculator_3-way'!B111="","",'True_Odds_Calculator_3-way'!B111)</f>
        <v>2.97</v>
      </c>
      <c r="C110" s="4">
        <f>IF('True_Odds_Calculator_3-way'!C111="","",'True_Odds_Calculator_3-way'!C111)</f>
        <v>2.79</v>
      </c>
      <c r="D110" s="4">
        <f t="shared" si="5"/>
        <v>3.8765887452285819E-2</v>
      </c>
      <c r="E110" s="4">
        <f t="shared" si="6"/>
        <v>3.0236999184045663</v>
      </c>
      <c r="F110" s="4">
        <f t="shared" si="7"/>
        <v>3.0885324025134904</v>
      </c>
      <c r="G110" s="4">
        <f t="shared" si="8"/>
        <v>2.8943478246778853</v>
      </c>
      <c r="I110" s="4">
        <f t="shared" si="9"/>
        <v>1.0387658874522858</v>
      </c>
    </row>
    <row r="111" spans="1:9" x14ac:dyDescent="0.2">
      <c r="A111" s="4">
        <f>IF('True_Odds_Calculator_3-way'!A112="","",'True_Odds_Calculator_3-way'!A112)</f>
        <v>1.66</v>
      </c>
      <c r="B111" s="4">
        <f>IF('True_Odds_Calculator_3-way'!B112="","",'True_Odds_Calculator_3-way'!B112)</f>
        <v>3.85</v>
      </c>
      <c r="C111" s="4">
        <f>IF('True_Odds_Calculator_3-way'!C112="","",'True_Odds_Calculator_3-way'!C112)</f>
        <v>5.49</v>
      </c>
      <c r="D111" s="4">
        <f t="shared" si="5"/>
        <v>4.4299260771707871E-2</v>
      </c>
      <c r="E111" s="4">
        <f t="shared" si="6"/>
        <v>1.7017128231276952</v>
      </c>
      <c r="F111" s="4">
        <f t="shared" si="7"/>
        <v>4.0820685266244441</v>
      </c>
      <c r="G111" s="4">
        <f t="shared" si="8"/>
        <v>5.9743244248011615</v>
      </c>
      <c r="I111" s="4">
        <f t="shared" si="9"/>
        <v>1.0442992607717079</v>
      </c>
    </row>
    <row r="112" spans="1:9" x14ac:dyDescent="0.2">
      <c r="A112" s="4">
        <f>IF('True_Odds_Calculator_3-way'!A113="","",'True_Odds_Calculator_3-way'!A113)</f>
        <v>1.6</v>
      </c>
      <c r="B112" s="4">
        <f>IF('True_Odds_Calculator_3-way'!B113="","",'True_Odds_Calculator_3-way'!B113)</f>
        <v>4.58</v>
      </c>
      <c r="C112" s="4">
        <f>IF('True_Odds_Calculator_3-way'!C113="","",'True_Odds_Calculator_3-way'!C113)</f>
        <v>5.39</v>
      </c>
      <c r="D112" s="4">
        <f t="shared" si="5"/>
        <v>2.8869368311040144E-2</v>
      </c>
      <c r="E112" s="4">
        <f t="shared" si="6"/>
        <v>1.6250204338223924</v>
      </c>
      <c r="F112" s="4">
        <f t="shared" si="7"/>
        <v>4.7911653536430139</v>
      </c>
      <c r="G112" s="4">
        <f t="shared" si="8"/>
        <v>5.6848662330908288</v>
      </c>
      <c r="I112" s="4">
        <f t="shared" si="9"/>
        <v>1.0288693683110401</v>
      </c>
    </row>
    <row r="113" spans="1:9" x14ac:dyDescent="0.2">
      <c r="A113" s="4">
        <f>IF('True_Odds_Calculator_3-way'!A114="","",'True_Odds_Calculator_3-way'!A114)</f>
        <v>2.38</v>
      </c>
      <c r="B113" s="4">
        <f>IF('True_Odds_Calculator_3-way'!B114="","",'True_Odds_Calculator_3-way'!B114)</f>
        <v>3.62</v>
      </c>
      <c r="C113" s="4">
        <f>IF('True_Odds_Calculator_3-way'!C114="","",'True_Odds_Calculator_3-way'!C114)</f>
        <v>3.01</v>
      </c>
      <c r="D113" s="4">
        <f t="shared" si="5"/>
        <v>2.8637074770805127E-2</v>
      </c>
      <c r="E113" s="4">
        <f t="shared" si="6"/>
        <v>2.4353275888816723</v>
      </c>
      <c r="F113" s="4">
        <f t="shared" si="7"/>
        <v>3.7495678295122845</v>
      </c>
      <c r="G113" s="4">
        <f t="shared" si="8"/>
        <v>3.0990433615852289</v>
      </c>
      <c r="I113" s="4">
        <f t="shared" si="9"/>
        <v>1.0286370747708051</v>
      </c>
    </row>
    <row r="114" spans="1:9" x14ac:dyDescent="0.2">
      <c r="A114" s="4">
        <f>IF('True_Odds_Calculator_3-way'!A115="","",'True_Odds_Calculator_3-way'!A115)</f>
        <v>2.06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</v>
      </c>
      <c r="D114" s="4">
        <f t="shared" si="5"/>
        <v>2.7764935531926049E-2</v>
      </c>
      <c r="E114" s="4">
        <f t="shared" si="6"/>
        <v>2.1000377568816413</v>
      </c>
      <c r="F114" s="4">
        <f t="shared" si="7"/>
        <v>3.9170327643448819</v>
      </c>
      <c r="G114" s="4">
        <f t="shared" si="8"/>
        <v>3.7240785614079845</v>
      </c>
      <c r="I114" s="4">
        <f t="shared" si="9"/>
        <v>1.027764935531926</v>
      </c>
    </row>
    <row r="115" spans="1:9" x14ac:dyDescent="0.2">
      <c r="A115" s="4">
        <f>IF('True_Odds_Calculator_3-way'!A116="","",'True_Odds_Calculator_3-way'!A116)</f>
        <v>1.97</v>
      </c>
      <c r="B115" s="4">
        <f>IF('True_Odds_Calculator_3-way'!B116="","",'True_Odds_Calculator_3-way'!B116)</f>
        <v>3.58</v>
      </c>
      <c r="C115" s="4">
        <f>IF('True_Odds_Calculator_3-way'!C116="","",'True_Odds_Calculator_3-way'!C116)</f>
        <v>4.1100000000000003</v>
      </c>
      <c r="D115" s="4">
        <f t="shared" si="5"/>
        <v>3.0252824569606984E-2</v>
      </c>
      <c r="E115" s="4">
        <f t="shared" si="6"/>
        <v>2.0099292985937702</v>
      </c>
      <c r="F115" s="4">
        <f t="shared" si="7"/>
        <v>3.7140847896565634</v>
      </c>
      <c r="G115" s="4">
        <f t="shared" si="8"/>
        <v>4.2877100142469118</v>
      </c>
      <c r="I115" s="4">
        <f t="shared" si="9"/>
        <v>1.030252824569607</v>
      </c>
    </row>
    <row r="116" spans="1:9" x14ac:dyDescent="0.2">
      <c r="A116" s="4">
        <f>IF('True_Odds_Calculator_3-way'!A117="","",'True_Odds_Calculator_3-way'!A117)</f>
        <v>2.41</v>
      </c>
      <c r="B116" s="4">
        <f>IF('True_Odds_Calculator_3-way'!B117="","",'True_Odds_Calculator_3-way'!B117)</f>
        <v>4</v>
      </c>
      <c r="C116" s="4">
        <f>IF('True_Odds_Calculator_3-way'!C117="","",'True_Odds_Calculator_3-way'!C117)</f>
        <v>2.81</v>
      </c>
      <c r="D116" s="4">
        <f t="shared" si="5"/>
        <v>2.0809645457096071E-2</v>
      </c>
      <c r="E116" s="4">
        <f t="shared" si="6"/>
        <v>2.4509731182309245</v>
      </c>
      <c r="F116" s="4">
        <f t="shared" si="7"/>
        <v>4.1141520609945026</v>
      </c>
      <c r="G116" s="4">
        <f t="shared" si="8"/>
        <v>2.8658604966092192</v>
      </c>
      <c r="I116" s="4">
        <f t="shared" si="9"/>
        <v>1.0208096454570961</v>
      </c>
    </row>
    <row r="117" spans="1:9" x14ac:dyDescent="0.2">
      <c r="A117" s="4">
        <f>IF('True_Odds_Calculator_3-way'!A118="","",'True_Odds_Calculator_3-way'!A118)</f>
        <v>1.26</v>
      </c>
      <c r="B117" s="4">
        <f>IF('True_Odds_Calculator_3-way'!B118="","",'True_Odds_Calculator_3-way'!B118)</f>
        <v>6.82</v>
      </c>
      <c r="C117" s="4">
        <f>IF('True_Odds_Calculator_3-way'!C118="","",'True_Odds_Calculator_3-way'!C118)</f>
        <v>11.2</v>
      </c>
      <c r="D117" s="4">
        <f t="shared" si="5"/>
        <v>2.956407391891247E-2</v>
      </c>
      <c r="E117" s="4">
        <f t="shared" si="6"/>
        <v>1.2758420168316758</v>
      </c>
      <c r="F117" s="4">
        <f t="shared" si="7"/>
        <v>7.3113912562571768</v>
      </c>
      <c r="G117" s="4">
        <f t="shared" si="8"/>
        <v>12.589539483322742</v>
      </c>
      <c r="I117" s="4">
        <f t="shared" si="9"/>
        <v>1.0295640739189125</v>
      </c>
    </row>
    <row r="118" spans="1:9" x14ac:dyDescent="0.2">
      <c r="A118" s="4">
        <f>IF('True_Odds_Calculator_3-way'!A119="","",'True_Odds_Calculator_3-way'!A119)</f>
        <v>1.27</v>
      </c>
      <c r="B118" s="4">
        <f>IF('True_Odds_Calculator_3-way'!B119="","",'True_Odds_Calculator_3-way'!B119)</f>
        <v>6.35</v>
      </c>
      <c r="C118" s="4">
        <f>IF('True_Odds_Calculator_3-way'!C119="","",'True_Odds_Calculator_3-way'!C119)</f>
        <v>11.78</v>
      </c>
      <c r="D118" s="4">
        <f t="shared" si="5"/>
        <v>2.977153322727677E-2</v>
      </c>
      <c r="E118" s="4">
        <f t="shared" si="6"/>
        <v>1.2862104738268958</v>
      </c>
      <c r="F118" s="4">
        <f t="shared" si="7"/>
        <v>6.7770664089632424</v>
      </c>
      <c r="G118" s="4">
        <f t="shared" si="8"/>
        <v>13.339416275337323</v>
      </c>
      <c r="I118" s="4">
        <f t="shared" si="9"/>
        <v>1.0297715332272768</v>
      </c>
    </row>
    <row r="119" spans="1:9" x14ac:dyDescent="0.2">
      <c r="A119" s="4">
        <f>IF('True_Odds_Calculator_3-way'!A120="","",'True_Odds_Calculator_3-way'!A120)</f>
        <v>12.39</v>
      </c>
      <c r="B119" s="4">
        <f>IF('True_Odds_Calculator_3-way'!B120="","",'True_Odds_Calculator_3-way'!B120)</f>
        <v>7.56</v>
      </c>
      <c r="C119" s="4">
        <f>IF('True_Odds_Calculator_3-way'!C120="","",'True_Odds_Calculator_3-way'!C120)</f>
        <v>1.21</v>
      </c>
      <c r="D119" s="4">
        <f t="shared" si="5"/>
        <v>3.9431663468643574E-2</v>
      </c>
      <c r="E119" s="4">
        <f t="shared" si="6"/>
        <v>14.800263989235683</v>
      </c>
      <c r="F119" s="4">
        <f t="shared" si="7"/>
        <v>8.3941035334421379</v>
      </c>
      <c r="G119" s="4">
        <f t="shared" si="8"/>
        <v>1.2295549704504365</v>
      </c>
      <c r="I119" s="4">
        <f t="shared" si="9"/>
        <v>1.0394316634686436</v>
      </c>
    </row>
    <row r="120" spans="1:9" x14ac:dyDescent="0.2">
      <c r="A120" s="4">
        <f>IF('True_Odds_Calculator_3-way'!A121="","",'True_Odds_Calculator_3-way'!A121)</f>
        <v>2.59</v>
      </c>
      <c r="B120" s="4">
        <f>IF('True_Odds_Calculator_3-way'!B121="","",'True_Odds_Calculator_3-way'!B121)</f>
        <v>3.6</v>
      </c>
      <c r="C120" s="4">
        <f>IF('True_Odds_Calculator_3-way'!C121="","",'True_Odds_Calculator_3-way'!C121)</f>
        <v>2.75</v>
      </c>
      <c r="D120" s="4">
        <f t="shared" si="5"/>
        <v>2.7514527514527654E-2</v>
      </c>
      <c r="E120" s="4">
        <f t="shared" si="6"/>
        <v>2.6530204004207696</v>
      </c>
      <c r="F120" s="4">
        <f t="shared" si="7"/>
        <v>3.722921304810765</v>
      </c>
      <c r="G120" s="4">
        <f t="shared" si="8"/>
        <v>2.8211541635340072</v>
      </c>
      <c r="I120" s="4">
        <f t="shared" si="9"/>
        <v>1.0275145275145277</v>
      </c>
    </row>
    <row r="121" spans="1:9" x14ac:dyDescent="0.2">
      <c r="A121" s="4">
        <f>IF('True_Odds_Calculator_3-way'!A122="","",'True_Odds_Calculator_3-way'!A122)</f>
        <v>2.09</v>
      </c>
      <c r="B121" s="4">
        <f>IF('True_Odds_Calculator_3-way'!B122="","",'True_Odds_Calculator_3-way'!B122)</f>
        <v>3.74</v>
      </c>
      <c r="C121" s="4">
        <f>IF('True_Odds_Calculator_3-way'!C122="","",'True_Odds_Calculator_3-way'!C122)</f>
        <v>3.55</v>
      </c>
      <c r="D121" s="4">
        <f t="shared" si="5"/>
        <v>2.7538719510986631E-2</v>
      </c>
      <c r="E121" s="4">
        <f t="shared" si="6"/>
        <v>2.1308816200341822</v>
      </c>
      <c r="F121" s="4">
        <f t="shared" si="7"/>
        <v>3.8729651028899257</v>
      </c>
      <c r="G121" s="4">
        <f t="shared" si="8"/>
        <v>3.6695824625544895</v>
      </c>
      <c r="I121" s="4">
        <f t="shared" si="9"/>
        <v>1.0275387195109866</v>
      </c>
    </row>
    <row r="122" spans="1:9" x14ac:dyDescent="0.2">
      <c r="A122" s="4">
        <f>IF('True_Odds_Calculator_3-way'!A123="","",'True_Odds_Calculator_3-way'!A123)</f>
        <v>1.46</v>
      </c>
      <c r="B122" s="4">
        <f>IF('True_Odds_Calculator_3-way'!B123="","",'True_Odds_Calculator_3-way'!B123)</f>
        <v>5.01</v>
      </c>
      <c r="C122" s="4">
        <f>IF('True_Odds_Calculator_3-way'!C123="","",'True_Odds_Calculator_3-way'!C123)</f>
        <v>7.04</v>
      </c>
      <c r="D122" s="4">
        <f t="shared" si="5"/>
        <v>2.6577759797963285E-2</v>
      </c>
      <c r="E122" s="4">
        <f t="shared" si="6"/>
        <v>1.4791318453017208</v>
      </c>
      <c r="F122" s="4">
        <f t="shared" si="7"/>
        <v>5.2426963369761488</v>
      </c>
      <c r="G122" s="4">
        <f t="shared" si="8"/>
        <v>7.5082853208019928</v>
      </c>
      <c r="I122" s="4">
        <f t="shared" si="9"/>
        <v>1.0265777597979633</v>
      </c>
    </row>
    <row r="123" spans="1:9" x14ac:dyDescent="0.2">
      <c r="A123" s="4">
        <f>IF('True_Odds_Calculator_3-way'!A124="","",'True_Odds_Calculator_3-way'!A124)</f>
        <v>2.71</v>
      </c>
      <c r="B123" s="4">
        <f>IF('True_Odds_Calculator_3-way'!B124="","",'True_Odds_Calculator_3-way'!B124)</f>
        <v>3.35</v>
      </c>
      <c r="C123" s="4">
        <f>IF('True_Odds_Calculator_3-way'!C124="","",'True_Odds_Calculator_3-way'!C124)</f>
        <v>2.82</v>
      </c>
      <c r="D123" s="4">
        <f t="shared" si="5"/>
        <v>2.2121081801481646E-2</v>
      </c>
      <c r="E123" s="4">
        <f t="shared" si="6"/>
        <v>2.765257336990862</v>
      </c>
      <c r="F123" s="4">
        <f t="shared" si="7"/>
        <v>3.4348471641889833</v>
      </c>
      <c r="G123" s="4">
        <f t="shared" si="8"/>
        <v>2.8798837759105358</v>
      </c>
      <c r="I123" s="4">
        <f t="shared" si="9"/>
        <v>1.0221210818014816</v>
      </c>
    </row>
    <row r="124" spans="1:9" x14ac:dyDescent="0.2">
      <c r="A124" s="4">
        <f>IF('True_Odds_Calculator_3-way'!A125="","",'True_Odds_Calculator_3-way'!A125)</f>
        <v>4.68</v>
      </c>
      <c r="B124" s="4">
        <f>IF('True_Odds_Calculator_3-way'!B125="","",'True_Odds_Calculator_3-way'!B125)</f>
        <v>3.88</v>
      </c>
      <c r="C124" s="4">
        <f>IF('True_Odds_Calculator_3-way'!C125="","",'True_Odds_Calculator_3-way'!C125)</f>
        <v>1.81</v>
      </c>
      <c r="D124" s="4">
        <f t="shared" si="5"/>
        <v>2.3893360283404164E-2</v>
      </c>
      <c r="E124" s="4">
        <f t="shared" si="6"/>
        <v>4.861194420735603</v>
      </c>
      <c r="F124" s="4">
        <f t="shared" si="7"/>
        <v>4.0037233773000676</v>
      </c>
      <c r="G124" s="4">
        <f t="shared" si="8"/>
        <v>1.8364739858726511</v>
      </c>
      <c r="I124" s="4">
        <f t="shared" si="9"/>
        <v>1.0238933602834042</v>
      </c>
    </row>
    <row r="125" spans="1:9" x14ac:dyDescent="0.2">
      <c r="A125" s="4">
        <f>IF('True_Odds_Calculator_3-way'!A126="","",'True_Odds_Calculator_3-way'!A126)</f>
        <v>1.19</v>
      </c>
      <c r="B125" s="4">
        <f>IF('True_Odds_Calculator_3-way'!B126="","",'True_Odds_Calculator_3-way'!B126)</f>
        <v>7.66</v>
      </c>
      <c r="C125" s="4">
        <f>IF('True_Odds_Calculator_3-way'!C126="","",'True_Odds_Calculator_3-way'!C126)</f>
        <v>17.22</v>
      </c>
      <c r="D125" s="4">
        <f t="shared" si="5"/>
        <v>2.8956446617365739E-2</v>
      </c>
      <c r="E125" s="4">
        <f t="shared" si="6"/>
        <v>1.2038272283534917</v>
      </c>
      <c r="F125" s="4">
        <f t="shared" si="7"/>
        <v>8.2715617239837691</v>
      </c>
      <c r="G125" s="4">
        <f t="shared" si="8"/>
        <v>20.652682418849576</v>
      </c>
      <c r="I125" s="4">
        <f t="shared" si="9"/>
        <v>1.0289564466173657</v>
      </c>
    </row>
    <row r="126" spans="1:9" x14ac:dyDescent="0.2">
      <c r="A126" s="4">
        <f>IF('True_Odds_Calculator_3-way'!A127="","",'True_Odds_Calculator_3-way'!A127)</f>
        <v>2.3199999999999998</v>
      </c>
      <c r="B126" s="4">
        <f>IF('True_Odds_Calculator_3-way'!B127="","",'True_Odds_Calculator_3-way'!B127)</f>
        <v>3.48</v>
      </c>
      <c r="C126" s="4">
        <f>IF('True_Odds_Calculator_3-way'!C127="","",'True_Odds_Calculator_3-way'!C127)</f>
        <v>2.97</v>
      </c>
      <c r="D126" s="4">
        <f t="shared" si="5"/>
        <v>5.5091141298037938E-2</v>
      </c>
      <c r="E126" s="4">
        <f t="shared" si="6"/>
        <v>2.4232392384882302</v>
      </c>
      <c r="F126" s="4">
        <f t="shared" si="7"/>
        <v>3.717574275231998</v>
      </c>
      <c r="G126" s="4">
        <f t="shared" si="8"/>
        <v>3.1413287946021522</v>
      </c>
      <c r="I126" s="4">
        <f t="shared" si="9"/>
        <v>1.0550911412980379</v>
      </c>
    </row>
    <row r="127" spans="1:9" x14ac:dyDescent="0.2">
      <c r="A127" s="4">
        <f>IF('True_Odds_Calculator_3-way'!A128="","",'True_Odds_Calculator_3-way'!A128)</f>
        <v>7.66</v>
      </c>
      <c r="B127" s="4">
        <f>IF('True_Odds_Calculator_3-way'!B128="","",'True_Odds_Calculator_3-way'!B128)</f>
        <v>5.26</v>
      </c>
      <c r="C127" s="4">
        <f>IF('True_Odds_Calculator_3-way'!C128="","",'True_Odds_Calculator_3-way'!C128)</f>
        <v>1.42</v>
      </c>
      <c r="D127" s="4">
        <f t="shared" si="5"/>
        <v>2.4887723425803365E-2</v>
      </c>
      <c r="E127" s="4">
        <f t="shared" si="6"/>
        <v>8.1797988455023507</v>
      </c>
      <c r="F127" s="4">
        <f t="shared" si="7"/>
        <v>5.5000006408680528</v>
      </c>
      <c r="G127" s="4">
        <f t="shared" si="8"/>
        <v>1.436927275005577</v>
      </c>
      <c r="I127" s="4">
        <f t="shared" si="9"/>
        <v>1.0248877234258034</v>
      </c>
    </row>
    <row r="128" spans="1:9" x14ac:dyDescent="0.2">
      <c r="A128" s="4">
        <f>IF('True_Odds_Calculator_3-way'!A129="","",'True_Odds_Calculator_3-way'!A129)</f>
        <v>2.13</v>
      </c>
      <c r="B128" s="4">
        <f>IF('True_Odds_Calculator_3-way'!B129="","",'True_Odds_Calculator_3-way'!B129)</f>
        <v>3.61</v>
      </c>
      <c r="C128" s="4">
        <f>IF('True_Odds_Calculator_3-way'!C129="","",'True_Odds_Calculator_3-way'!C129)</f>
        <v>3.61</v>
      </c>
      <c r="D128" s="4">
        <f t="shared" si="5"/>
        <v>2.3500188573732483E-2</v>
      </c>
      <c r="E128" s="4">
        <f t="shared" si="6"/>
        <v>2.1661423755552009</v>
      </c>
      <c r="F128" s="4">
        <f t="shared" si="7"/>
        <v>3.7150564475866852</v>
      </c>
      <c r="G128" s="4">
        <f t="shared" si="8"/>
        <v>3.7150564475866852</v>
      </c>
      <c r="I128" s="4">
        <f t="shared" si="9"/>
        <v>1.0235001885737325</v>
      </c>
    </row>
    <row r="129" spans="1:9" x14ac:dyDescent="0.2">
      <c r="A129" s="4">
        <f>IF('True_Odds_Calculator_3-way'!A130="","",'True_Odds_Calculator_3-way'!A130)</f>
        <v>1.92</v>
      </c>
      <c r="B129" s="4">
        <f>IF('True_Odds_Calculator_3-way'!B130="","",'True_Odds_Calculator_3-way'!B130)</f>
        <v>4.1900000000000004</v>
      </c>
      <c r="C129" s="4">
        <f>IF('True_Odds_Calculator_3-way'!C130="","",'True_Odds_Calculator_3-way'!C130)</f>
        <v>3.81</v>
      </c>
      <c r="D129" s="4">
        <f t="shared" si="5"/>
        <v>2.1964009421256758E-2</v>
      </c>
      <c r="E129" s="4">
        <f t="shared" si="6"/>
        <v>1.9473741725910412</v>
      </c>
      <c r="F129" s="4">
        <f t="shared" si="7"/>
        <v>4.3226018630348415</v>
      </c>
      <c r="G129" s="4">
        <f t="shared" si="8"/>
        <v>3.9193268473872678</v>
      </c>
      <c r="I129" s="4">
        <f t="shared" si="9"/>
        <v>1.0219640094212568</v>
      </c>
    </row>
    <row r="130" spans="1:9" x14ac:dyDescent="0.2">
      <c r="A130" s="4">
        <f>IF('True_Odds_Calculator_3-way'!A131="","",'True_Odds_Calculator_3-way'!A131)</f>
        <v>3.31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2.2799999999999998</v>
      </c>
      <c r="D130" s="4">
        <f t="shared" si="5"/>
        <v>2.3197170559662528E-2</v>
      </c>
      <c r="E130" s="4">
        <f t="shared" si="6"/>
        <v>3.3969420534281105</v>
      </c>
      <c r="F130" s="4">
        <f t="shared" si="7"/>
        <v>3.6396262566374</v>
      </c>
      <c r="G130" s="4">
        <f t="shared" si="8"/>
        <v>2.3209174251990996</v>
      </c>
      <c r="I130" s="4">
        <f t="shared" si="9"/>
        <v>1.0231971705596625</v>
      </c>
    </row>
    <row r="131" spans="1:9" x14ac:dyDescent="0.2">
      <c r="A131" s="4">
        <f>IF('True_Odds_Calculator_3-way'!A132="","",'True_Odds_Calculator_3-way'!A132)</f>
        <v>3.93</v>
      </c>
      <c r="B131" s="4">
        <f>IF('True_Odds_Calculator_3-way'!B132="","",'True_Odds_Calculator_3-way'!B132)</f>
        <v>3.98</v>
      </c>
      <c r="C131" s="4">
        <f>IF('True_Odds_Calculator_3-way'!C132="","",'True_Odds_Calculator_3-way'!C132)</f>
        <v>1.93</v>
      </c>
      <c r="D131" s="4">
        <f t="shared" ref="D131:D194" si="10">IF(A131="","",((1/A131)+(1/B131)+(1/C131))-1)</f>
        <v>2.3843922641593407E-2</v>
      </c>
      <c r="E131" s="4">
        <f t="shared" ref="E131:E194" si="11">IF(A131="","",(3*A131)/(3-($D131*A131)))</f>
        <v>4.0567136355992881</v>
      </c>
      <c r="F131" s="4">
        <f t="shared" ref="F131:F194" si="12">IF(B131="","",(3*B131)/(3-($D131*B131)))</f>
        <v>4.1100117440957993</v>
      </c>
      <c r="G131" s="4">
        <f t="shared" ref="G131:G194" si="13">IF(C131="","",(3*C131)/(3-($D131*C131)))</f>
        <v>1.9600666187606972</v>
      </c>
      <c r="I131" s="4">
        <f t="shared" ref="I131:I194" si="14">IF(A131="","",D131+1)</f>
        <v>1.0238439226415934</v>
      </c>
    </row>
    <row r="132" spans="1:9" x14ac:dyDescent="0.2">
      <c r="A132" s="4">
        <f>IF('True_Odds_Calculator_3-way'!A133="","",'True_Odds_Calculator_3-way'!A133)</f>
        <v>1.18</v>
      </c>
      <c r="B132" s="4">
        <f>IF('True_Odds_Calculator_3-way'!B133="","",'True_Odds_Calculator_3-way'!B133)</f>
        <v>8.09</v>
      </c>
      <c r="C132" s="4">
        <f>IF('True_Odds_Calculator_3-way'!C133="","",'True_Odds_Calculator_3-way'!C133)</f>
        <v>17.77</v>
      </c>
      <c r="D132" s="4">
        <f t="shared" si="10"/>
        <v>2.7341641578926046E-2</v>
      </c>
      <c r="E132" s="4">
        <f t="shared" si="11"/>
        <v>1.1928281257715088</v>
      </c>
      <c r="F132" s="4">
        <f t="shared" si="12"/>
        <v>8.7339666587686366</v>
      </c>
      <c r="G132" s="4">
        <f t="shared" si="13"/>
        <v>21.204077969460119</v>
      </c>
      <c r="I132" s="4">
        <f t="shared" si="14"/>
        <v>1.027341641578926</v>
      </c>
    </row>
    <row r="133" spans="1:9" x14ac:dyDescent="0.2">
      <c r="A133" s="4">
        <f>IF('True_Odds_Calculator_3-way'!A134="","",'True_Odds_Calculator_3-way'!A134)</f>
        <v>2.64</v>
      </c>
      <c r="B133" s="4">
        <f>IF('True_Odds_Calculator_3-way'!B134="","",'True_Odds_Calculator_3-way'!B134)</f>
        <v>3.25</v>
      </c>
      <c r="C133" s="4">
        <f>IF('True_Odds_Calculator_3-way'!C134="","",'True_Odds_Calculator_3-way'!C134)</f>
        <v>2.72</v>
      </c>
      <c r="D133" s="4">
        <f t="shared" si="10"/>
        <v>5.4127245303715821E-2</v>
      </c>
      <c r="E133" s="4">
        <f t="shared" si="11"/>
        <v>2.7720376294700833</v>
      </c>
      <c r="F133" s="4">
        <f t="shared" si="12"/>
        <v>3.4524438833879048</v>
      </c>
      <c r="G133" s="4">
        <f t="shared" si="13"/>
        <v>2.8603739050856318</v>
      </c>
      <c r="I133" s="4">
        <f t="shared" si="14"/>
        <v>1.0541272453037158</v>
      </c>
    </row>
    <row r="134" spans="1:9" x14ac:dyDescent="0.2">
      <c r="A134" s="4">
        <f>IF('True_Odds_Calculator_3-way'!A135="","",'True_Odds_Calculator_3-way'!A135)</f>
        <v>4.4000000000000004</v>
      </c>
      <c r="B134" s="4">
        <f>IF('True_Odds_Calculator_3-way'!B135="","",'True_Odds_Calculator_3-way'!B135)</f>
        <v>3.23</v>
      </c>
      <c r="C134" s="4">
        <f>IF('True_Odds_Calculator_3-way'!C135="","",'True_Odds_Calculator_3-way'!C135)</f>
        <v>1.92</v>
      </c>
      <c r="D134" s="4">
        <f t="shared" si="10"/>
        <v>5.7703583825874816E-2</v>
      </c>
      <c r="E134" s="4">
        <f t="shared" si="11"/>
        <v>4.8068095340993429</v>
      </c>
      <c r="F134" s="4">
        <f t="shared" si="12"/>
        <v>3.4439650239971997</v>
      </c>
      <c r="G134" s="4">
        <f t="shared" si="13"/>
        <v>1.9936251626830428</v>
      </c>
      <c r="I134" s="4">
        <f t="shared" si="14"/>
        <v>1.0577035838258748</v>
      </c>
    </row>
    <row r="135" spans="1:9" x14ac:dyDescent="0.2">
      <c r="A135" s="4">
        <f>IF('True_Odds_Calculator_3-way'!A136="","",'True_Odds_Calculator_3-way'!A136)</f>
        <v>2.14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3.96</v>
      </c>
      <c r="D135" s="4">
        <f t="shared" si="10"/>
        <v>5.5385441950078551E-2</v>
      </c>
      <c r="E135" s="4">
        <f t="shared" si="11"/>
        <v>2.228025457926476</v>
      </c>
      <c r="F135" s="4">
        <f t="shared" si="12"/>
        <v>3.153493232245467</v>
      </c>
      <c r="G135" s="4">
        <f t="shared" si="13"/>
        <v>4.2723460196497909</v>
      </c>
      <c r="I135" s="4">
        <f t="shared" si="14"/>
        <v>1.0553854419500786</v>
      </c>
    </row>
    <row r="136" spans="1:9" x14ac:dyDescent="0.2">
      <c r="A136" s="4">
        <f>IF('True_Odds_Calculator_3-way'!A137="","",'True_Odds_Calculator_3-way'!A137)</f>
        <v>1.71</v>
      </c>
      <c r="B136" s="4">
        <f>IF('True_Odds_Calculator_3-way'!B137="","",'True_Odds_Calculator_3-way'!B137)</f>
        <v>3.45</v>
      </c>
      <c r="C136" s="4">
        <f>IF('True_Odds_Calculator_3-way'!C137="","",'True_Odds_Calculator_3-way'!C137)</f>
        <v>5.35</v>
      </c>
      <c r="D136" s="4">
        <f t="shared" si="10"/>
        <v>6.1566281951662249E-2</v>
      </c>
      <c r="E136" s="4">
        <f t="shared" si="11"/>
        <v>1.7721911141493927</v>
      </c>
      <c r="F136" s="4">
        <f t="shared" si="12"/>
        <v>3.7128761789366265</v>
      </c>
      <c r="G136" s="4">
        <f t="shared" si="13"/>
        <v>6.0098395304444674</v>
      </c>
      <c r="I136" s="4">
        <f t="shared" si="14"/>
        <v>1.0615662819516622</v>
      </c>
    </row>
    <row r="137" spans="1:9" x14ac:dyDescent="0.2">
      <c r="A137" s="4">
        <f>IF('True_Odds_Calculator_3-way'!A138="","",'True_Odds_Calculator_3-way'!A138)</f>
        <v>6.45</v>
      </c>
      <c r="B137" s="4">
        <f>IF('True_Odds_Calculator_3-way'!B138="","",'True_Odds_Calculator_3-way'!B138)</f>
        <v>4.92</v>
      </c>
      <c r="C137" s="4">
        <f>IF('True_Odds_Calculator_3-way'!C138="","",'True_Odds_Calculator_3-way'!C138)</f>
        <v>1.5</v>
      </c>
      <c r="D137" s="4">
        <f t="shared" si="10"/>
        <v>2.4957458876914362E-2</v>
      </c>
      <c r="E137" s="4">
        <f t="shared" si="11"/>
        <v>6.8157216494845372</v>
      </c>
      <c r="F137" s="4">
        <f t="shared" si="12"/>
        <v>5.1299709020368578</v>
      </c>
      <c r="G137" s="4">
        <f t="shared" si="13"/>
        <v>1.5189546237794371</v>
      </c>
      <c r="I137" s="4">
        <f t="shared" si="14"/>
        <v>1.0249574588769144</v>
      </c>
    </row>
    <row r="138" spans="1:9" x14ac:dyDescent="0.2">
      <c r="A138" s="4">
        <f>IF('True_Odds_Calculator_3-way'!A139="","",'True_Odds_Calculator_3-way'!A139)</f>
        <v>3.11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2.3199999999999998</v>
      </c>
      <c r="D138" s="4">
        <f t="shared" si="10"/>
        <v>2.2119670094490562E-2</v>
      </c>
      <c r="E138" s="4">
        <f t="shared" si="11"/>
        <v>3.1829882266357168</v>
      </c>
      <c r="F138" s="4">
        <f t="shared" si="12"/>
        <v>3.8143399679255108</v>
      </c>
      <c r="G138" s="4">
        <f t="shared" si="13"/>
        <v>2.3603763096745793</v>
      </c>
      <c r="I138" s="4">
        <f t="shared" si="14"/>
        <v>1.0221196700944906</v>
      </c>
    </row>
    <row r="139" spans="1:9" x14ac:dyDescent="0.2">
      <c r="A139" s="4">
        <f>IF('True_Odds_Calculator_3-way'!A140="","",'True_Odds_Calculator_3-way'!A140)</f>
        <v>2.48</v>
      </c>
      <c r="B139" s="4">
        <f>IF('True_Odds_Calculator_3-way'!B140="","",'True_Odds_Calculator_3-way'!B140)</f>
        <v>3.4</v>
      </c>
      <c r="C139" s="4">
        <f>IF('True_Odds_Calculator_3-way'!C140="","",'True_Odds_Calculator_3-way'!C140)</f>
        <v>3.08</v>
      </c>
      <c r="D139" s="4">
        <f t="shared" si="10"/>
        <v>2.2018778185761256E-2</v>
      </c>
      <c r="E139" s="4">
        <f t="shared" si="11"/>
        <v>2.5259783375523925</v>
      </c>
      <c r="F139" s="4">
        <f t="shared" si="12"/>
        <v>3.4870171719920378</v>
      </c>
      <c r="G139" s="4">
        <f t="shared" si="13"/>
        <v>3.1512366850885942</v>
      </c>
      <c r="I139" s="4">
        <f t="shared" si="14"/>
        <v>1.0220187781857613</v>
      </c>
    </row>
    <row r="140" spans="1:9" x14ac:dyDescent="0.2">
      <c r="A140" s="4">
        <f>IF('True_Odds_Calculator_3-way'!A141="","",'True_Odds_Calculator_3-way'!A141)</f>
        <v>4.5599999999999996</v>
      </c>
      <c r="B140" s="4">
        <f>IF('True_Odds_Calculator_3-way'!B141="","",'True_Odds_Calculator_3-way'!B141)</f>
        <v>4.25</v>
      </c>
      <c r="C140" s="4">
        <f>IF('True_Odds_Calculator_3-way'!C141="","",'True_Odds_Calculator_3-way'!C141)</f>
        <v>1.76</v>
      </c>
      <c r="D140" s="4">
        <f t="shared" si="10"/>
        <v>2.27741814429121E-2</v>
      </c>
      <c r="E140" s="4">
        <f t="shared" si="11"/>
        <v>4.7235126851065399</v>
      </c>
      <c r="F140" s="4">
        <f t="shared" si="12"/>
        <v>4.3916909871244636</v>
      </c>
      <c r="G140" s="4">
        <f t="shared" si="13"/>
        <v>1.7838335378779429</v>
      </c>
      <c r="I140" s="4">
        <f t="shared" si="14"/>
        <v>1.0227741814429121</v>
      </c>
    </row>
    <row r="141" spans="1: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3.64</v>
      </c>
      <c r="C141" s="4">
        <f>IF('True_Odds_Calculator_3-way'!C142="","",'True_Odds_Calculator_3-way'!C142)</f>
        <v>3.48</v>
      </c>
      <c r="D141" s="4">
        <f t="shared" si="10"/>
        <v>2.7197875634122681E-2</v>
      </c>
      <c r="E141" s="4">
        <f t="shared" si="11"/>
        <v>2.1927404827797945</v>
      </c>
      <c r="F141" s="4">
        <f t="shared" si="12"/>
        <v>3.7642195815948929</v>
      </c>
      <c r="G141" s="4">
        <f t="shared" si="13"/>
        <v>3.5933691277056887</v>
      </c>
      <c r="I141" s="4">
        <f t="shared" si="14"/>
        <v>1.0271978756341227</v>
      </c>
    </row>
    <row r="142" spans="1:9" x14ac:dyDescent="0.2">
      <c r="A142" s="4">
        <f>IF('True_Odds_Calculator_3-way'!A143="","",'True_Odds_Calculator_3-way'!A143)</f>
        <v>4.3899999999999997</v>
      </c>
      <c r="B142" s="4">
        <f>IF('True_Odds_Calculator_3-way'!B143="","",'True_Odds_Calculator_3-way'!B143)</f>
        <v>4.3099999999999996</v>
      </c>
      <c r="C142" s="4">
        <f>IF('True_Odds_Calculator_3-way'!C143="","",'True_Odds_Calculator_3-way'!C143)</f>
        <v>1.75</v>
      </c>
      <c r="D142" s="4">
        <f t="shared" si="10"/>
        <v>3.1237565715312554E-2</v>
      </c>
      <c r="E142" s="4">
        <f t="shared" si="11"/>
        <v>4.6002834228870917</v>
      </c>
      <c r="F142" s="4">
        <f t="shared" si="12"/>
        <v>4.5125123931463769</v>
      </c>
      <c r="G142" s="4">
        <f t="shared" si="13"/>
        <v>1.7824801997187252</v>
      </c>
      <c r="I142" s="4">
        <f t="shared" si="14"/>
        <v>1.0312375657153126</v>
      </c>
    </row>
    <row r="143" spans="1:9" x14ac:dyDescent="0.2">
      <c r="A143" s="4">
        <f>IF('True_Odds_Calculator_3-way'!A144="","",'True_Odds_Calculator_3-way'!A144)</f>
        <v>1.91</v>
      </c>
      <c r="B143" s="4">
        <f>IF('True_Odds_Calculator_3-way'!B144="","",'True_Odds_Calculator_3-way'!B144)</f>
        <v>4.07</v>
      </c>
      <c r="C143" s="4">
        <f>IF('True_Odds_Calculator_3-way'!C144="","",'True_Odds_Calculator_3-way'!C144)</f>
        <v>3.85</v>
      </c>
      <c r="D143" s="4">
        <f t="shared" si="10"/>
        <v>2.9000714864589217E-2</v>
      </c>
      <c r="E143" s="4">
        <f t="shared" si="11"/>
        <v>1.9459292255867371</v>
      </c>
      <c r="F143" s="4">
        <f t="shared" si="12"/>
        <v>4.2366896000456773</v>
      </c>
      <c r="G143" s="4">
        <f t="shared" si="13"/>
        <v>3.9988266677118065</v>
      </c>
      <c r="I143" s="4">
        <f t="shared" si="14"/>
        <v>1.0290007148645892</v>
      </c>
    </row>
    <row r="144" spans="1:9" x14ac:dyDescent="0.2">
      <c r="A144" s="4">
        <f>IF('True_Odds_Calculator_3-way'!A145="","",'True_Odds_Calculator_3-way'!A145)</f>
        <v>2.44</v>
      </c>
      <c r="B144" s="4">
        <f>IF('True_Odds_Calculator_3-way'!B145="","",'True_Odds_Calculator_3-way'!B145)</f>
        <v>4</v>
      </c>
      <c r="C144" s="4">
        <f>IF('True_Odds_Calculator_3-way'!C145="","",'True_Odds_Calculator_3-way'!C145)</f>
        <v>2.72</v>
      </c>
      <c r="D144" s="4">
        <f t="shared" si="10"/>
        <v>2.7483124397299941E-2</v>
      </c>
      <c r="E144" s="4">
        <f t="shared" si="11"/>
        <v>2.495788206979543</v>
      </c>
      <c r="F144" s="4">
        <f t="shared" si="12"/>
        <v>4.1521521521521523</v>
      </c>
      <c r="G144" s="4">
        <f t="shared" si="13"/>
        <v>2.7895090786819101</v>
      </c>
      <c r="I144" s="4">
        <f t="shared" si="14"/>
        <v>1.0274831243972999</v>
      </c>
    </row>
    <row r="145" spans="1:9" x14ac:dyDescent="0.2">
      <c r="A145" s="4">
        <f>IF('True_Odds_Calculator_3-way'!A146="","",'True_Odds_Calculator_3-way'!A146)</f>
        <v>1.85</v>
      </c>
      <c r="B145" s="4">
        <f>IF('True_Odds_Calculator_3-way'!B146="","",'True_Odds_Calculator_3-way'!B146)</f>
        <v>3.69</v>
      </c>
      <c r="C145" s="4">
        <f>IF('True_Odds_Calculator_3-way'!C146="","",'True_Odds_Calculator_3-way'!C146)</f>
        <v>4.6100000000000003</v>
      </c>
      <c r="D145" s="4">
        <f t="shared" si="10"/>
        <v>2.8462990263953047E-2</v>
      </c>
      <c r="E145" s="4">
        <f t="shared" si="11"/>
        <v>1.8830516565970838</v>
      </c>
      <c r="F145" s="4">
        <f t="shared" si="12"/>
        <v>3.8238717541458978</v>
      </c>
      <c r="G145" s="4">
        <f t="shared" si="13"/>
        <v>4.8208551828517141</v>
      </c>
      <c r="I145" s="4">
        <f t="shared" si="14"/>
        <v>1.028462990263953</v>
      </c>
    </row>
    <row r="146" spans="1:9" x14ac:dyDescent="0.2">
      <c r="A146" s="4">
        <f>IF('True_Odds_Calculator_3-way'!A147="","",'True_Odds_Calculator_3-way'!A147)</f>
        <v>2.1</v>
      </c>
      <c r="B146" s="4">
        <f>IF('True_Odds_Calculator_3-way'!B147="","",'True_Odds_Calculator_3-way'!B147)</f>
        <v>3.5</v>
      </c>
      <c r="C146" s="4">
        <f>IF('True_Odds_Calculator_3-way'!C147="","",'True_Odds_Calculator_3-way'!C147)</f>
        <v>3.74</v>
      </c>
      <c r="D146" s="4">
        <f t="shared" si="10"/>
        <v>2.9284441049146848E-2</v>
      </c>
      <c r="E146" s="4">
        <f t="shared" si="11"/>
        <v>2.1439490445859875</v>
      </c>
      <c r="F146" s="4">
        <f t="shared" si="12"/>
        <v>3.6238080590587507</v>
      </c>
      <c r="G146" s="4">
        <f t="shared" si="13"/>
        <v>3.8817133443163092</v>
      </c>
      <c r="I146" s="4">
        <f t="shared" si="14"/>
        <v>1.0292844410491468</v>
      </c>
    </row>
    <row r="147" spans="1:9" x14ac:dyDescent="0.2">
      <c r="A147" s="4">
        <f>IF('True_Odds_Calculator_3-way'!A148="","",'True_Odds_Calculator_3-way'!A148)</f>
        <v>1.68</v>
      </c>
      <c r="B147" s="4">
        <f>IF('True_Odds_Calculator_3-way'!B148="","",'True_Odds_Calculator_3-way'!B148)</f>
        <v>4.1500000000000004</v>
      </c>
      <c r="C147" s="4">
        <f>IF('True_Odds_Calculator_3-way'!C148="","",'True_Odds_Calculator_3-way'!C148)</f>
        <v>5.19</v>
      </c>
      <c r="D147" s="4">
        <f t="shared" si="10"/>
        <v>2.8880178020090241E-2</v>
      </c>
      <c r="E147" s="4">
        <f t="shared" si="11"/>
        <v>1.7076171203992796</v>
      </c>
      <c r="F147" s="4">
        <f t="shared" si="12"/>
        <v>4.3226956370074276</v>
      </c>
      <c r="G147" s="4">
        <f t="shared" si="13"/>
        <v>5.4629434481842365</v>
      </c>
      <c r="I147" s="4">
        <f t="shared" si="14"/>
        <v>1.0288801780200902</v>
      </c>
    </row>
    <row r="148" spans="1:9" x14ac:dyDescent="0.2">
      <c r="A148" s="4">
        <f>IF('True_Odds_Calculator_3-way'!A149="","",'True_Odds_Calculator_3-way'!A149)</f>
        <v>2.13</v>
      </c>
      <c r="B148" s="4">
        <f>IF('True_Odds_Calculator_3-way'!B149="","",'True_Odds_Calculator_3-way'!B149)</f>
        <v>3.47</v>
      </c>
      <c r="C148" s="4">
        <f>IF('True_Odds_Calculator_3-way'!C149="","",'True_Odds_Calculator_3-way'!C149)</f>
        <v>3.7</v>
      </c>
      <c r="D148" s="4">
        <f t="shared" si="10"/>
        <v>2.7938276385733429E-2</v>
      </c>
      <c r="E148" s="4">
        <f t="shared" si="11"/>
        <v>2.17310611588969</v>
      </c>
      <c r="F148" s="4">
        <f t="shared" si="12"/>
        <v>3.5858786475090443</v>
      </c>
      <c r="G148" s="4">
        <f t="shared" si="13"/>
        <v>3.8320414474664486</v>
      </c>
      <c r="I148" s="4">
        <f t="shared" si="14"/>
        <v>1.0279382763857334</v>
      </c>
    </row>
    <row r="149" spans="1:9" x14ac:dyDescent="0.2">
      <c r="A149" s="4">
        <f>IF('True_Odds_Calculator_3-way'!A150="","",'True_Odds_Calculator_3-way'!A150)</f>
        <v>1.19</v>
      </c>
      <c r="B149" s="4">
        <f>IF('True_Odds_Calculator_3-way'!B150="","",'True_Odds_Calculator_3-way'!B150)</f>
        <v>7.54</v>
      </c>
      <c r="C149" s="4">
        <f>IF('True_Odds_Calculator_3-way'!C150="","",'True_Odds_Calculator_3-way'!C150)</f>
        <v>16.04</v>
      </c>
      <c r="D149" s="4">
        <f t="shared" si="10"/>
        <v>3.5306268799614626E-2</v>
      </c>
      <c r="E149" s="4">
        <f t="shared" si="11"/>
        <v>1.2069024515396931</v>
      </c>
      <c r="F149" s="4">
        <f t="shared" si="12"/>
        <v>8.2742251354043024</v>
      </c>
      <c r="G149" s="4">
        <f t="shared" si="13"/>
        <v>19.772465042939118</v>
      </c>
      <c r="I149" s="4">
        <f t="shared" si="14"/>
        <v>1.0353062687996146</v>
      </c>
    </row>
    <row r="150" spans="1:9" x14ac:dyDescent="0.2">
      <c r="A150" s="4">
        <f>IF('True_Odds_Calculator_3-way'!A151="","",'True_Odds_Calculator_3-way'!A151)</f>
        <v>2.16</v>
      </c>
      <c r="B150" s="4">
        <f>IF('True_Odds_Calculator_3-way'!B151="","",'True_Odds_Calculator_3-way'!B151)</f>
        <v>3.04</v>
      </c>
      <c r="C150" s="4">
        <f>IF('True_Odds_Calculator_3-way'!C151="","",'True_Odds_Calculator_3-way'!C151)</f>
        <v>4.34</v>
      </c>
      <c r="D150" s="4">
        <f t="shared" si="10"/>
        <v>2.2325077927794368E-2</v>
      </c>
      <c r="E150" s="4">
        <f t="shared" si="11"/>
        <v>2.195287169129791</v>
      </c>
      <c r="F150" s="4">
        <f t="shared" si="12"/>
        <v>3.1103649961348974</v>
      </c>
      <c r="G150" s="4">
        <f t="shared" si="13"/>
        <v>4.4848468570699556</v>
      </c>
      <c r="I150" s="4">
        <f t="shared" si="14"/>
        <v>1.0223250779277944</v>
      </c>
    </row>
    <row r="151" spans="1:9" x14ac:dyDescent="0.2">
      <c r="A151" s="4">
        <f>IF('True_Odds_Calculator_3-way'!A152="","",'True_Odds_Calculator_3-way'!A152)</f>
        <v>2.42</v>
      </c>
      <c r="B151" s="4">
        <f>IF('True_Odds_Calculator_3-way'!B152="","",'True_Odds_Calculator_3-way'!B152)</f>
        <v>3.32</v>
      </c>
      <c r="C151" s="4">
        <f>IF('True_Odds_Calculator_3-way'!C152="","",'True_Odds_Calculator_3-way'!C152)</f>
        <v>3.24</v>
      </c>
      <c r="D151" s="4">
        <f t="shared" si="10"/>
        <v>2.3069935081618143E-2</v>
      </c>
      <c r="E151" s="4">
        <f t="shared" si="11"/>
        <v>2.4658895828260161</v>
      </c>
      <c r="F151" s="4">
        <f t="shared" si="12"/>
        <v>3.4069827504369621</v>
      </c>
      <c r="G151" s="4">
        <f t="shared" si="13"/>
        <v>3.3227890498844048</v>
      </c>
      <c r="I151" s="4">
        <f t="shared" si="14"/>
        <v>1.0230699350816181</v>
      </c>
    </row>
    <row r="152" spans="1:9" x14ac:dyDescent="0.2">
      <c r="A152" s="4">
        <f>IF('True_Odds_Calculator_3-way'!A153="","",'True_Odds_Calculator_3-way'!A153)</f>
        <v>2.39</v>
      </c>
      <c r="B152" s="4">
        <f>IF('True_Odds_Calculator_3-way'!B153="","",'True_Odds_Calculator_3-way'!B153)</f>
        <v>3.34</v>
      </c>
      <c r="C152" s="4">
        <f>IF('True_Odds_Calculator_3-way'!C153="","",'True_Odds_Calculator_3-way'!C153)</f>
        <v>3.29</v>
      </c>
      <c r="D152" s="4">
        <f t="shared" si="10"/>
        <v>2.1762607226949671E-2</v>
      </c>
      <c r="E152" s="4">
        <f t="shared" si="11"/>
        <v>2.4321678159342706</v>
      </c>
      <c r="F152" s="4">
        <f t="shared" si="12"/>
        <v>3.4229344009845621</v>
      </c>
      <c r="G152" s="4">
        <f t="shared" si="13"/>
        <v>3.3704400200305837</v>
      </c>
      <c r="I152" s="4">
        <f t="shared" si="14"/>
        <v>1.0217626072269497</v>
      </c>
    </row>
    <row r="153" spans="1:9" x14ac:dyDescent="0.2">
      <c r="A153" s="4">
        <f>IF('True_Odds_Calculator_3-way'!A154="","",'True_Odds_Calculator_3-way'!A154)</f>
        <v>2.14</v>
      </c>
      <c r="B153" s="4">
        <f>IF('True_Odds_Calculator_3-way'!B154="","",'True_Odds_Calculator_3-way'!B154)</f>
        <v>3.58</v>
      </c>
      <c r="C153" s="4">
        <f>IF('True_Odds_Calculator_3-way'!C154="","",'True_Odds_Calculator_3-way'!C154)</f>
        <v>3.62</v>
      </c>
      <c r="D153" s="4">
        <f t="shared" si="10"/>
        <v>2.2862422487367695E-2</v>
      </c>
      <c r="E153" s="4">
        <f t="shared" si="11"/>
        <v>2.1754788579575797</v>
      </c>
      <c r="F153" s="4">
        <f t="shared" si="12"/>
        <v>3.68041077318827</v>
      </c>
      <c r="G153" s="4">
        <f t="shared" si="13"/>
        <v>3.7226993087644207</v>
      </c>
      <c r="I153" s="4">
        <f t="shared" si="14"/>
        <v>1.0228624224873677</v>
      </c>
    </row>
    <row r="154" spans="1:9" x14ac:dyDescent="0.2">
      <c r="A154" s="4">
        <f>IF('True_Odds_Calculator_3-way'!A155="","",'True_Odds_Calculator_3-way'!A155)</f>
        <v>2.0699999999999998</v>
      </c>
      <c r="B154" s="4">
        <f>IF('True_Odds_Calculator_3-way'!B155="","",'True_Odds_Calculator_3-way'!B155)</f>
        <v>3.34</v>
      </c>
      <c r="C154" s="4">
        <f>IF('True_Odds_Calculator_3-way'!C155="","",'True_Odds_Calculator_3-way'!C155)</f>
        <v>3.87</v>
      </c>
      <c r="D154" s="4">
        <f t="shared" si="10"/>
        <v>4.0890917860941567E-2</v>
      </c>
      <c r="E154" s="4">
        <f t="shared" si="11"/>
        <v>2.1301002093606116</v>
      </c>
      <c r="F154" s="4">
        <f t="shared" si="12"/>
        <v>3.4993067146277337</v>
      </c>
      <c r="G154" s="4">
        <f t="shared" si="13"/>
        <v>4.0855076008894056</v>
      </c>
      <c r="I154" s="4">
        <f t="shared" si="14"/>
        <v>1.0408909178609416</v>
      </c>
    </row>
    <row r="155" spans="1:9" x14ac:dyDescent="0.2">
      <c r="A155" s="4">
        <f>IF('True_Odds_Calculator_3-way'!A156="","",'True_Odds_Calculator_3-way'!A156)</f>
        <v>2.5299999999999998</v>
      </c>
      <c r="B155" s="4">
        <f>IF('True_Odds_Calculator_3-way'!B156="","",'True_Odds_Calculator_3-way'!B156)</f>
        <v>3.43</v>
      </c>
      <c r="C155" s="4">
        <f>IF('True_Odds_Calculator_3-way'!C156="","",'True_Odds_Calculator_3-way'!C156)</f>
        <v>2.84</v>
      </c>
      <c r="D155" s="4">
        <f t="shared" si="10"/>
        <v>3.891478255675862E-2</v>
      </c>
      <c r="E155" s="4">
        <f t="shared" si="11"/>
        <v>2.6158472228236826</v>
      </c>
      <c r="F155" s="4">
        <f t="shared" si="12"/>
        <v>3.5897156686930272</v>
      </c>
      <c r="G155" s="4">
        <f t="shared" si="13"/>
        <v>2.9486253758578984</v>
      </c>
      <c r="I155" s="4">
        <f t="shared" si="14"/>
        <v>1.0389147825567586</v>
      </c>
    </row>
    <row r="156" spans="1:9" x14ac:dyDescent="0.2">
      <c r="A156" s="4">
        <f>IF('True_Odds_Calculator_3-way'!A157="","",'True_Odds_Calculator_3-way'!A157)</f>
        <v>1.98</v>
      </c>
      <c r="B156" s="4">
        <f>IF('True_Odds_Calculator_3-way'!B157="","",'True_Odds_Calculator_3-way'!B157)</f>
        <v>3.27</v>
      </c>
      <c r="C156" s="4">
        <f>IF('True_Odds_Calculator_3-way'!C157="","",'True_Odds_Calculator_3-way'!C157)</f>
        <v>4.3499999999999996</v>
      </c>
      <c r="D156" s="4">
        <f t="shared" si="10"/>
        <v>4.0745960075286192E-2</v>
      </c>
      <c r="E156" s="4">
        <f t="shared" si="11"/>
        <v>2.0347183240535847</v>
      </c>
      <c r="F156" s="4">
        <f t="shared" si="12"/>
        <v>3.4219807617304965</v>
      </c>
      <c r="G156" s="4">
        <f t="shared" si="13"/>
        <v>4.6231428726196508</v>
      </c>
      <c r="I156" s="4">
        <f t="shared" si="14"/>
        <v>1.0407459600752862</v>
      </c>
    </row>
    <row r="157" spans="1:9" x14ac:dyDescent="0.2">
      <c r="A157" s="4">
        <f>IF('True_Odds_Calculator_3-way'!A158="","",'True_Odds_Calculator_3-way'!A158)</f>
        <v>1.79</v>
      </c>
      <c r="B157" s="4">
        <f>IF('True_Odds_Calculator_3-way'!B158="","",'True_Odds_Calculator_3-way'!B158)</f>
        <v>3.54</v>
      </c>
      <c r="C157" s="4">
        <f>IF('True_Odds_Calculator_3-way'!C158="","",'True_Odds_Calculator_3-way'!C158)</f>
        <v>4.9800000000000004</v>
      </c>
      <c r="D157" s="4">
        <f t="shared" si="10"/>
        <v>4.1948306434715255E-2</v>
      </c>
      <c r="E157" s="4">
        <f t="shared" si="11"/>
        <v>1.8359523377881581</v>
      </c>
      <c r="F157" s="4">
        <f t="shared" si="12"/>
        <v>3.724351690248362</v>
      </c>
      <c r="G157" s="4">
        <f t="shared" si="13"/>
        <v>5.3527332361268778</v>
      </c>
      <c r="I157" s="4">
        <f t="shared" si="14"/>
        <v>1.0419483064347153</v>
      </c>
    </row>
    <row r="158" spans="1:9" x14ac:dyDescent="0.2">
      <c r="A158" s="4">
        <f>IF('True_Odds_Calculator_3-way'!A159="","",'True_Odds_Calculator_3-way'!A159)</f>
        <v>2.5299999999999998</v>
      </c>
      <c r="B158" s="4">
        <f>IF('True_Odds_Calculator_3-way'!B159="","",'True_Odds_Calculator_3-way'!B159)</f>
        <v>3.77</v>
      </c>
      <c r="C158" s="4">
        <f>IF('True_Odds_Calculator_3-way'!C159="","",'True_Odds_Calculator_3-way'!C159)</f>
        <v>2.73</v>
      </c>
      <c r="D158" s="4">
        <f t="shared" si="10"/>
        <v>2.6809272686334262E-2</v>
      </c>
      <c r="E158" s="4">
        <f t="shared" si="11"/>
        <v>2.5885243437045129</v>
      </c>
      <c r="F158" s="4">
        <f t="shared" si="12"/>
        <v>3.9014407859753373</v>
      </c>
      <c r="G158" s="4">
        <f t="shared" si="13"/>
        <v>2.7982677664767786</v>
      </c>
      <c r="I158" s="4">
        <f t="shared" si="14"/>
        <v>1.0268092726863343</v>
      </c>
    </row>
    <row r="159" spans="1:9" x14ac:dyDescent="0.2">
      <c r="A159" s="4">
        <f>IF('True_Odds_Calculator_3-way'!A160="","",'True_Odds_Calculator_3-way'!A160)</f>
        <v>3.97</v>
      </c>
      <c r="B159" s="4">
        <f>IF('True_Odds_Calculator_3-way'!B160="","",'True_Odds_Calculator_3-way'!B160)</f>
        <v>4.05</v>
      </c>
      <c r="C159" s="4">
        <f>IF('True_Odds_Calculator_3-way'!C160="","",'True_Odds_Calculator_3-way'!C160)</f>
        <v>1.88</v>
      </c>
      <c r="D159" s="4">
        <f t="shared" si="10"/>
        <v>3.0717642629678021E-2</v>
      </c>
      <c r="E159" s="4">
        <f t="shared" si="11"/>
        <v>4.138217206942941</v>
      </c>
      <c r="F159" s="4">
        <f t="shared" si="12"/>
        <v>4.2252146556656607</v>
      </c>
      <c r="G159" s="4">
        <f t="shared" si="13"/>
        <v>1.9168997894179676</v>
      </c>
      <c r="I159" s="4">
        <f t="shared" si="14"/>
        <v>1.030717642629678</v>
      </c>
    </row>
    <row r="160" spans="1:9" x14ac:dyDescent="0.2">
      <c r="A160" s="4">
        <f>IF('True_Odds_Calculator_3-way'!A161="","",'True_Odds_Calculator_3-way'!A161)</f>
        <v>2.59</v>
      </c>
      <c r="B160" s="4">
        <f>IF('True_Odds_Calculator_3-way'!B161="","",'True_Odds_Calculator_3-way'!B161)</f>
        <v>3.56</v>
      </c>
      <c r="C160" s="4">
        <f>IF('True_Odds_Calculator_3-way'!C161="","",'True_Odds_Calculator_3-way'!C161)</f>
        <v>2.78</v>
      </c>
      <c r="D160" s="4">
        <f t="shared" si="10"/>
        <v>2.6711492720707941E-2</v>
      </c>
      <c r="E160" s="4">
        <f t="shared" si="11"/>
        <v>2.6511376793646715</v>
      </c>
      <c r="F160" s="4">
        <f t="shared" si="12"/>
        <v>3.676537556669774</v>
      </c>
      <c r="G160" s="4">
        <f t="shared" si="13"/>
        <v>2.8505588861895861</v>
      </c>
      <c r="I160" s="4">
        <f t="shared" si="14"/>
        <v>1.0267114927207079</v>
      </c>
    </row>
    <row r="161" spans="1:9" x14ac:dyDescent="0.2">
      <c r="A161" s="4">
        <f>IF('True_Odds_Calculator_3-way'!A162="","",'True_Odds_Calculator_3-way'!A162)</f>
        <v>2.4</v>
      </c>
      <c r="B161" s="4">
        <f>IF('True_Odds_Calculator_3-way'!B162="","",'True_Odds_Calculator_3-way'!B162)</f>
        <v>3.45</v>
      </c>
      <c r="C161" s="4">
        <f>IF('True_Odds_Calculator_3-way'!C162="","",'True_Odds_Calculator_3-way'!C162)</f>
        <v>3.16</v>
      </c>
      <c r="D161" s="4">
        <f t="shared" si="10"/>
        <v>2.2977435332966367E-2</v>
      </c>
      <c r="E161" s="4">
        <f t="shared" si="11"/>
        <v>2.4449428122897507</v>
      </c>
      <c r="F161" s="4">
        <f t="shared" si="12"/>
        <v>3.543637250121892</v>
      </c>
      <c r="G161" s="4">
        <f t="shared" si="13"/>
        <v>3.2383781375315612</v>
      </c>
      <c r="I161" s="4">
        <f t="shared" si="14"/>
        <v>1.0229774353329664</v>
      </c>
    </row>
    <row r="162" spans="1:9" x14ac:dyDescent="0.2">
      <c r="A162" s="4">
        <f>IF('True_Odds_Calculator_3-way'!A163="","",'True_Odds_Calculator_3-way'!A163)</f>
        <v>2.78</v>
      </c>
      <c r="B162" s="4">
        <f>IF('True_Odds_Calculator_3-way'!B163="","",'True_Odds_Calculator_3-way'!B163)</f>
        <v>3.28</v>
      </c>
      <c r="C162" s="4">
        <f>IF('True_Odds_Calculator_3-way'!C163="","",'True_Odds_Calculator_3-way'!C163)</f>
        <v>2.72</v>
      </c>
      <c r="D162" s="4">
        <f t="shared" si="10"/>
        <v>3.2237337819844614E-2</v>
      </c>
      <c r="E162" s="4">
        <f t="shared" si="11"/>
        <v>2.865604980934517</v>
      </c>
      <c r="F162" s="4">
        <f t="shared" si="12"/>
        <v>3.3998309729001015</v>
      </c>
      <c r="G162" s="4">
        <f t="shared" si="13"/>
        <v>2.8018952503060746</v>
      </c>
      <c r="I162" s="4">
        <f t="shared" si="14"/>
        <v>1.0322373378198446</v>
      </c>
    </row>
    <row r="163" spans="1:9" x14ac:dyDescent="0.2">
      <c r="A163" s="4">
        <f>IF('True_Odds_Calculator_3-way'!A164="","",'True_Odds_Calculator_3-way'!A164)</f>
        <v>2.2599999999999998</v>
      </c>
      <c r="B163" s="4">
        <f>IF('True_Odds_Calculator_3-way'!B164="","",'True_Odds_Calculator_3-way'!B164)</f>
        <v>3.23</v>
      </c>
      <c r="C163" s="4">
        <f>IF('True_Odds_Calculator_3-way'!C164="","",'True_Odds_Calculator_3-way'!C164)</f>
        <v>3.48</v>
      </c>
      <c r="D163" s="4">
        <f t="shared" si="10"/>
        <v>3.9431721165089417E-2</v>
      </c>
      <c r="E163" s="4">
        <f t="shared" si="11"/>
        <v>2.3291890977320437</v>
      </c>
      <c r="F163" s="4">
        <f t="shared" si="12"/>
        <v>3.3732089793235907</v>
      </c>
      <c r="G163" s="4">
        <f t="shared" si="13"/>
        <v>3.6468078981308185</v>
      </c>
      <c r="I163" s="4">
        <f t="shared" si="14"/>
        <v>1.0394317211650894</v>
      </c>
    </row>
    <row r="164" spans="1:9" x14ac:dyDescent="0.2">
      <c r="A164" s="4">
        <f>IF('True_Odds_Calculator_3-way'!A165="","",'True_Odds_Calculator_3-way'!A165)</f>
        <v>2.65</v>
      </c>
      <c r="B164" s="4">
        <f>IF('True_Odds_Calculator_3-way'!B165="","",'True_Odds_Calculator_3-way'!B165)</f>
        <v>3.68</v>
      </c>
      <c r="C164" s="4">
        <f>IF('True_Odds_Calculator_3-way'!C165="","",'True_Odds_Calculator_3-way'!C165)</f>
        <v>2.6</v>
      </c>
      <c r="D164" s="4">
        <f t="shared" si="10"/>
        <v>3.3713005616204939E-2</v>
      </c>
      <c r="E164" s="4">
        <f t="shared" si="11"/>
        <v>2.7313387817244297</v>
      </c>
      <c r="F164" s="4">
        <f t="shared" si="12"/>
        <v>3.8387500504663086</v>
      </c>
      <c r="G164" s="4">
        <f t="shared" si="13"/>
        <v>2.678253031562047</v>
      </c>
      <c r="I164" s="4">
        <f t="shared" si="14"/>
        <v>1.0337130056162049</v>
      </c>
    </row>
    <row r="165" spans="1:9" x14ac:dyDescent="0.2">
      <c r="A165" s="4">
        <f>IF('True_Odds_Calculator_3-way'!A166="","",'True_Odds_Calculator_3-way'!A166)</f>
        <v>1.56</v>
      </c>
      <c r="B165" s="4">
        <f>IF('True_Odds_Calculator_3-way'!B166="","",'True_Odds_Calculator_3-way'!B166)</f>
        <v>4.18</v>
      </c>
      <c r="C165" s="4">
        <f>IF('True_Odds_Calculator_3-way'!C166="","",'True_Odds_Calculator_3-way'!C166)</f>
        <v>5.67</v>
      </c>
      <c r="D165" s="4">
        <f t="shared" si="10"/>
        <v>5.6626933819916125E-2</v>
      </c>
      <c r="E165" s="4">
        <f t="shared" si="11"/>
        <v>1.6073294314166082</v>
      </c>
      <c r="F165" s="4">
        <f t="shared" si="12"/>
        <v>4.5380532867772816</v>
      </c>
      <c r="G165" s="4">
        <f t="shared" si="13"/>
        <v>6.3495611817592268</v>
      </c>
      <c r="I165" s="4">
        <f t="shared" si="14"/>
        <v>1.0566269338199161</v>
      </c>
    </row>
    <row r="166" spans="1:9" x14ac:dyDescent="0.2">
      <c r="A166" s="4">
        <f>IF('True_Odds_Calculator_3-way'!A167="","",'True_Odds_Calculator_3-way'!A167)</f>
        <v>4.92</v>
      </c>
      <c r="B166" s="4">
        <f>IF('True_Odds_Calculator_3-way'!B167="","",'True_Odds_Calculator_3-way'!B167)</f>
        <v>4.1500000000000004</v>
      </c>
      <c r="C166" s="4">
        <f>IF('True_Odds_Calculator_3-way'!C167="","",'True_Odds_Calculator_3-way'!C167)</f>
        <v>1.64</v>
      </c>
      <c r="D166" s="4">
        <f t="shared" si="10"/>
        <v>5.397198550298743E-2</v>
      </c>
      <c r="E166" s="4">
        <f t="shared" si="11"/>
        <v>5.397779344377863</v>
      </c>
      <c r="F166" s="4">
        <f t="shared" si="12"/>
        <v>4.4848440474447209</v>
      </c>
      <c r="G166" s="4">
        <f t="shared" si="13"/>
        <v>1.6898587508276317</v>
      </c>
      <c r="I166" s="4">
        <f t="shared" si="14"/>
        <v>1.0539719855029874</v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</v>
      </c>
      <c r="B2" s="4">
        <f>IF('True_Odds_Calculator_2-way'!B3="","",'True_Odds_Calculator_2-way'!B3)</f>
        <v>2.11</v>
      </c>
      <c r="C2" s="4">
        <f>1/A2</f>
        <v>0.55555555555555558</v>
      </c>
      <c r="D2">
        <f>1/B2</f>
        <v>0.47393364928909953</v>
      </c>
      <c r="E2">
        <f>C2+D2-1</f>
        <v>2.9489204844655115E-2</v>
      </c>
      <c r="F2">
        <f>C2+D2-(C2*D2)-1</f>
        <v>-0.23380726698262244</v>
      </c>
      <c r="G2">
        <v>0</v>
      </c>
      <c r="H2">
        <f>C2*D2</f>
        <v>0.26329647182727756</v>
      </c>
      <c r="I2">
        <f>((-4*F2*H2)^0.5)/(2*F2)</f>
        <v>-1.0611908999450221</v>
      </c>
      <c r="J2">
        <f>(-((-4*F2*H2)^0.5))/(2*F2)</f>
        <v>1.0611908999450221</v>
      </c>
      <c r="K2">
        <f>IF(A2="","",(C2/($J2+C2-($J2*C2))))</f>
        <v>0.54084671241554938</v>
      </c>
      <c r="L2">
        <f>IF(B2="","",(D2/($J2+D2-($J2*D2))))</f>
        <v>0.45915328758445073</v>
      </c>
      <c r="M2">
        <f>IF(A2="","",1/K2)</f>
        <v>1.8489527199560174</v>
      </c>
      <c r="N2">
        <f>IF(B2="","",1/L2)</f>
        <v>2.1779218989389744</v>
      </c>
    </row>
    <row r="3" spans="1:14" x14ac:dyDescent="0.25">
      <c r="A3" s="4">
        <f>IF('True_Odds_Calculator_2-way'!A4="","",'True_Odds_Calculator_2-way'!A4)</f>
        <v>1.57</v>
      </c>
      <c r="B3" s="4">
        <f>IF('True_Odds_Calculator_2-way'!B4="","",'True_Odds_Calculator_2-way'!B4)</f>
        <v>2.5099999999999998</v>
      </c>
      <c r="C3" s="4">
        <f t="shared" ref="C3:C66" si="0">1/A3</f>
        <v>0.63694267515923564</v>
      </c>
      <c r="D3">
        <f t="shared" ref="D3:D66" si="1">1/B3</f>
        <v>0.39840637450199207</v>
      </c>
      <c r="E3">
        <f t="shared" ref="E3:E66" si="2">C3+D3-1</f>
        <v>3.5349049661227649E-2</v>
      </c>
      <c r="F3">
        <f t="shared" ref="F3:F66" si="3">C3+D3-(C3*D3)-1</f>
        <v>-0.21841297231456347</v>
      </c>
      <c r="G3">
        <v>0</v>
      </c>
      <c r="H3">
        <f t="shared" ref="H3:H66" si="4">C3*D3</f>
        <v>0.25376202197579112</v>
      </c>
      <c r="I3">
        <f t="shared" ref="I3:I66" si="5">((-4*F3*H3)^0.5)/(2*F3)</f>
        <v>-1.0778891454484929</v>
      </c>
      <c r="J3">
        <f t="shared" ref="J3:J66" si="6">(-((-4*F3*H3)^0.5))/(2*F3)</f>
        <v>1.0778891454484929</v>
      </c>
      <c r="K3">
        <f t="shared" ref="K3:K66" si="7">IF(A3="","",(C3/($J3+C3-($J3*C3))))</f>
        <v>0.61942639628987439</v>
      </c>
      <c r="L3">
        <f t="shared" ref="L3:L66" si="8">IF(B3="","",(D3/($J3+D3-($J3*D3))))</f>
        <v>0.3805736037101255</v>
      </c>
      <c r="M3">
        <f t="shared" ref="M3:M66" si="9">IF(A3="","",1/K3)</f>
        <v>1.6143968129056414</v>
      </c>
      <c r="N3">
        <f t="shared" ref="N3:N66" si="10">IF(B3="","",1/L3)</f>
        <v>2.6276126096272243</v>
      </c>
    </row>
    <row r="4" spans="1:14" x14ac:dyDescent="0.25">
      <c r="A4" s="4">
        <f>IF('True_Odds_Calculator_2-way'!A5="","",'True_Odds_Calculator_2-way'!A5)</f>
        <v>1.57</v>
      </c>
      <c r="B4" s="4">
        <f>IF('True_Odds_Calculator_2-way'!B5="","",'True_Odds_Calculator_2-way'!B5)</f>
        <v>2.5299999999999998</v>
      </c>
      <c r="C4" s="4">
        <f t="shared" si="0"/>
        <v>0.63694267515923564</v>
      </c>
      <c r="D4">
        <f t="shared" si="1"/>
        <v>0.39525691699604748</v>
      </c>
      <c r="E4">
        <f t="shared" si="2"/>
        <v>3.2199592155283119E-2</v>
      </c>
      <c r="F4">
        <f t="shared" si="3"/>
        <v>-0.21955640593137127</v>
      </c>
      <c r="G4">
        <v>0</v>
      </c>
      <c r="H4">
        <f t="shared" si="4"/>
        <v>0.25175599808665444</v>
      </c>
      <c r="I4">
        <f t="shared" si="5"/>
        <v>-1.0708209436720593</v>
      </c>
      <c r="J4">
        <f t="shared" si="6"/>
        <v>1.0708209436720593</v>
      </c>
      <c r="K4">
        <f t="shared" si="7"/>
        <v>0.62097609898291362</v>
      </c>
      <c r="L4">
        <f t="shared" si="8"/>
        <v>0.37902390101708633</v>
      </c>
      <c r="M4">
        <f t="shared" si="9"/>
        <v>1.610367937893074</v>
      </c>
      <c r="N4">
        <f t="shared" si="10"/>
        <v>2.6383560438182503</v>
      </c>
    </row>
    <row r="5" spans="1:14" x14ac:dyDescent="0.25">
      <c r="A5" s="4">
        <f>IF('True_Odds_Calculator_2-way'!A6="","",'True_Odds_Calculator_2-way'!A6)</f>
        <v>1.83</v>
      </c>
      <c r="B5" s="4">
        <f>IF('True_Odds_Calculator_2-way'!B6="","",'True_Odds_Calculator_2-way'!B6)</f>
        <v>2.0699999999999998</v>
      </c>
      <c r="C5" s="4">
        <f t="shared" si="0"/>
        <v>0.54644808743169393</v>
      </c>
      <c r="D5">
        <f t="shared" si="1"/>
        <v>0.48309178743961356</v>
      </c>
      <c r="E5">
        <f t="shared" si="2"/>
        <v>2.9539874871307603E-2</v>
      </c>
      <c r="F5">
        <f t="shared" si="3"/>
        <v>-0.23444470842902765</v>
      </c>
      <c r="G5">
        <v>0</v>
      </c>
      <c r="H5">
        <f t="shared" si="4"/>
        <v>0.26398458330033525</v>
      </c>
      <c r="I5">
        <f t="shared" si="5"/>
        <v>-1.0611311532512866</v>
      </c>
      <c r="J5">
        <f t="shared" si="6"/>
        <v>1.0611311532512866</v>
      </c>
      <c r="K5">
        <f t="shared" si="7"/>
        <v>0.53170592832305175</v>
      </c>
      <c r="L5">
        <f t="shared" si="8"/>
        <v>0.46829407167694814</v>
      </c>
      <c r="M5">
        <f t="shared" si="9"/>
        <v>1.8807388571985679</v>
      </c>
      <c r="N5">
        <f t="shared" si="10"/>
        <v>2.1354103339788768</v>
      </c>
    </row>
    <row r="6" spans="1:14" x14ac:dyDescent="0.25">
      <c r="A6" s="4">
        <f>IF('True_Odds_Calculator_2-way'!A7="","",'True_Odds_Calculator_2-way'!A7)</f>
        <v>1.32</v>
      </c>
      <c r="B6" s="4">
        <f>IF('True_Odds_Calculator_2-way'!B7="","",'True_Odds_Calculator_2-way'!B7)</f>
        <v>3.53</v>
      </c>
      <c r="C6" s="4">
        <f t="shared" si="0"/>
        <v>0.75757575757575757</v>
      </c>
      <c r="D6">
        <f t="shared" si="1"/>
        <v>0.28328611898016998</v>
      </c>
      <c r="E6">
        <f t="shared" si="2"/>
        <v>4.0861876555927434E-2</v>
      </c>
      <c r="F6">
        <f t="shared" si="3"/>
        <v>-0.17374881964117106</v>
      </c>
      <c r="G6">
        <v>0</v>
      </c>
      <c r="H6">
        <f t="shared" si="4"/>
        <v>0.21461069619709847</v>
      </c>
      <c r="I6">
        <f t="shared" si="5"/>
        <v>-1.1113855611859673</v>
      </c>
      <c r="J6">
        <f t="shared" si="6"/>
        <v>1.1113855611859673</v>
      </c>
      <c r="K6">
        <f t="shared" si="7"/>
        <v>0.73765712654472426</v>
      </c>
      <c r="L6">
        <f t="shared" si="8"/>
        <v>0.26234287345527579</v>
      </c>
      <c r="M6">
        <f t="shared" si="9"/>
        <v>1.3556433795795095</v>
      </c>
      <c r="N6">
        <f t="shared" si="10"/>
        <v>3.8118054698004973</v>
      </c>
    </row>
    <row r="7" spans="1:14" x14ac:dyDescent="0.25">
      <c r="A7" s="4">
        <f>IF('True_Odds_Calculator_2-way'!A8="","",'True_Odds_Calculator_2-way'!A8)</f>
        <v>2.4300000000000002</v>
      </c>
      <c r="B7" s="4">
        <f>IF('True_Odds_Calculator_2-way'!B8="","",'True_Odds_Calculator_2-way'!B8)</f>
        <v>1.62</v>
      </c>
      <c r="C7" s="4">
        <f t="shared" si="0"/>
        <v>0.41152263374485593</v>
      </c>
      <c r="D7">
        <f t="shared" si="1"/>
        <v>0.61728395061728392</v>
      </c>
      <c r="E7">
        <f t="shared" si="2"/>
        <v>2.8806584362139898E-2</v>
      </c>
      <c r="F7">
        <f t="shared" si="3"/>
        <v>-0.2252197327643144</v>
      </c>
      <c r="G7">
        <v>0</v>
      </c>
      <c r="H7">
        <f t="shared" si="4"/>
        <v>0.25402631712645424</v>
      </c>
      <c r="I7">
        <f t="shared" si="5"/>
        <v>-1.0620284147379508</v>
      </c>
      <c r="J7">
        <f t="shared" si="6"/>
        <v>1.0620284147379508</v>
      </c>
      <c r="K7">
        <f t="shared" si="7"/>
        <v>0.39703011420576217</v>
      </c>
      <c r="L7">
        <f t="shared" si="8"/>
        <v>0.60296988579423783</v>
      </c>
      <c r="M7">
        <f t="shared" si="9"/>
        <v>2.5187006330752704</v>
      </c>
      <c r="N7">
        <f t="shared" si="10"/>
        <v>1.6584576171375296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2.0299999999999998</v>
      </c>
      <c r="C8" s="4">
        <f t="shared" si="0"/>
        <v>0.5376344086021505</v>
      </c>
      <c r="D8">
        <f t="shared" si="1"/>
        <v>0.49261083743842371</v>
      </c>
      <c r="E8">
        <f t="shared" si="2"/>
        <v>3.0245246040574214E-2</v>
      </c>
      <c r="F8">
        <f t="shared" si="3"/>
        <v>-0.23459929021664283</v>
      </c>
      <c r="G8">
        <v>0</v>
      </c>
      <c r="H8">
        <f t="shared" si="4"/>
        <v>0.26484453625721704</v>
      </c>
      <c r="I8">
        <f t="shared" si="5"/>
        <v>-1.0625078858299792</v>
      </c>
      <c r="J8">
        <f t="shared" si="6"/>
        <v>1.0625078858299792</v>
      </c>
      <c r="K8">
        <f t="shared" si="7"/>
        <v>0.5225324395988501</v>
      </c>
      <c r="L8">
        <f t="shared" si="8"/>
        <v>0.47746756040114985</v>
      </c>
      <c r="M8">
        <f t="shared" si="9"/>
        <v>1.9137567818137824</v>
      </c>
      <c r="N8">
        <f t="shared" si="10"/>
        <v>2.0943831224048783</v>
      </c>
    </row>
    <row r="9" spans="1:14" x14ac:dyDescent="0.25">
      <c r="A9" s="4">
        <f>IF('True_Odds_Calculator_2-way'!A10="","",'True_Odds_Calculator_2-way'!A10)</f>
        <v>1.98</v>
      </c>
      <c r="B9" s="4">
        <f>IF('True_Odds_Calculator_2-way'!B10="","",'True_Odds_Calculator_2-way'!B10)</f>
        <v>1.91</v>
      </c>
      <c r="C9" s="4">
        <f t="shared" si="0"/>
        <v>0.50505050505050508</v>
      </c>
      <c r="D9">
        <f t="shared" si="1"/>
        <v>0.52356020942408377</v>
      </c>
      <c r="E9">
        <f t="shared" si="2"/>
        <v>2.861071447458885E-2</v>
      </c>
      <c r="F9">
        <f t="shared" si="3"/>
        <v>-0.23581363371939279</v>
      </c>
      <c r="G9">
        <v>0</v>
      </c>
      <c r="H9">
        <f t="shared" si="4"/>
        <v>0.2644243481939817</v>
      </c>
      <c r="I9">
        <f t="shared" si="5"/>
        <v>-1.0589275952301447</v>
      </c>
      <c r="J9">
        <f t="shared" si="6"/>
        <v>1.0589275952301447</v>
      </c>
      <c r="K9">
        <f t="shared" si="7"/>
        <v>0.4907375632320416</v>
      </c>
      <c r="L9">
        <f t="shared" si="8"/>
        <v>0.50926243676795835</v>
      </c>
      <c r="M9">
        <f t="shared" si="9"/>
        <v>2.0377490433255412</v>
      </c>
      <c r="N9">
        <f t="shared" si="10"/>
        <v>1.9636241116594322</v>
      </c>
    </row>
    <row r="10" spans="1:14" x14ac:dyDescent="0.25">
      <c r="A10" s="4">
        <f>IF('True_Odds_Calculator_2-way'!A11="","",'True_Odds_Calculator_2-way'!A11)</f>
        <v>1.65</v>
      </c>
      <c r="B10" s="4">
        <f>IF('True_Odds_Calculator_2-way'!B11="","",'True_Odds_Calculator_2-way'!B11)</f>
        <v>2.34</v>
      </c>
      <c r="C10" s="4">
        <f t="shared" si="0"/>
        <v>0.60606060606060608</v>
      </c>
      <c r="D10">
        <f t="shared" si="1"/>
        <v>0.42735042735042739</v>
      </c>
      <c r="E10">
        <f t="shared" si="2"/>
        <v>3.3411033411033575E-2</v>
      </c>
      <c r="F10">
        <f t="shared" si="3"/>
        <v>-0.22558922558922545</v>
      </c>
      <c r="G10">
        <v>0</v>
      </c>
      <c r="H10">
        <f t="shared" si="4"/>
        <v>0.25900025900025903</v>
      </c>
      <c r="I10">
        <f t="shared" si="5"/>
        <v>-1.0714969088698143</v>
      </c>
      <c r="J10">
        <f t="shared" si="6"/>
        <v>1.0714969088698143</v>
      </c>
      <c r="K10">
        <f t="shared" si="7"/>
        <v>0.58945824981795969</v>
      </c>
      <c r="L10">
        <f t="shared" si="8"/>
        <v>0.41054175018204025</v>
      </c>
      <c r="M10">
        <f t="shared" si="9"/>
        <v>1.6964729907653791</v>
      </c>
      <c r="N10">
        <f t="shared" si="10"/>
        <v>2.4358058578855508</v>
      </c>
    </row>
    <row r="11" spans="1:14" x14ac:dyDescent="0.25">
      <c r="A11" s="4">
        <f>IF('True_Odds_Calculator_2-way'!A12="","",'True_Odds_Calculator_2-way'!A12)</f>
        <v>1.61</v>
      </c>
      <c r="B11" s="4">
        <f>IF('True_Odds_Calculator_2-way'!B12="","",'True_Odds_Calculator_2-way'!B12)</f>
        <v>2.4300000000000002</v>
      </c>
      <c r="C11" s="4">
        <f t="shared" si="0"/>
        <v>0.6211180124223602</v>
      </c>
      <c r="D11">
        <f t="shared" si="1"/>
        <v>0.41152263374485593</v>
      </c>
      <c r="E11">
        <f t="shared" si="2"/>
        <v>3.2640646167216181E-2</v>
      </c>
      <c r="F11">
        <f t="shared" si="3"/>
        <v>-0.22296347417120366</v>
      </c>
      <c r="G11">
        <v>0</v>
      </c>
      <c r="H11">
        <f t="shared" si="4"/>
        <v>0.25560412033841978</v>
      </c>
      <c r="I11">
        <f t="shared" si="5"/>
        <v>-1.0706981783012146</v>
      </c>
      <c r="J11">
        <f t="shared" si="6"/>
        <v>1.0706981783012146</v>
      </c>
      <c r="K11">
        <f t="shared" si="7"/>
        <v>0.60491460861932955</v>
      </c>
      <c r="L11">
        <f t="shared" si="8"/>
        <v>0.39508539138067028</v>
      </c>
      <c r="M11">
        <f t="shared" si="9"/>
        <v>1.6531258887637414</v>
      </c>
      <c r="N11">
        <f t="shared" si="10"/>
        <v>2.5310983949707371</v>
      </c>
    </row>
    <row r="12" spans="1:14" x14ac:dyDescent="0.25">
      <c r="A12" s="4">
        <f>IF('True_Odds_Calculator_2-way'!A13="","",'True_Odds_Calculator_2-way'!A13)</f>
        <v>1.66</v>
      </c>
      <c r="B12" s="4">
        <f>IF('True_Odds_Calculator_2-way'!B13="","",'True_Odds_Calculator_2-way'!B13)</f>
        <v>2.2999999999999998</v>
      </c>
      <c r="C12" s="4">
        <f t="shared" si="0"/>
        <v>0.60240963855421692</v>
      </c>
      <c r="D12">
        <f t="shared" si="1"/>
        <v>0.43478260869565222</v>
      </c>
      <c r="E12">
        <f t="shared" si="2"/>
        <v>3.7192247249869137E-2</v>
      </c>
      <c r="F12">
        <f t="shared" si="3"/>
        <v>-0.22472498690413822</v>
      </c>
      <c r="G12">
        <v>0</v>
      </c>
      <c r="H12">
        <f t="shared" si="4"/>
        <v>0.26191723415400736</v>
      </c>
      <c r="I12">
        <f t="shared" si="5"/>
        <v>-1.0795837927188263</v>
      </c>
      <c r="J12">
        <f t="shared" si="6"/>
        <v>1.0795837927188263</v>
      </c>
      <c r="K12">
        <f t="shared" si="7"/>
        <v>0.58393297788632348</v>
      </c>
      <c r="L12">
        <f t="shared" si="8"/>
        <v>0.41606702211367647</v>
      </c>
      <c r="M12">
        <f t="shared" si="9"/>
        <v>1.7125253031944256</v>
      </c>
      <c r="N12">
        <f t="shared" si="10"/>
        <v>2.4034589305344736</v>
      </c>
    </row>
    <row r="13" spans="1:14" x14ac:dyDescent="0.25">
      <c r="A13" s="4">
        <f>IF('True_Odds_Calculator_2-way'!A14="","",'True_Odds_Calculator_2-way'!A14)</f>
        <v>1.61</v>
      </c>
      <c r="B13" s="4">
        <f>IF('True_Odds_Calculator_2-way'!B14="","",'True_Odds_Calculator_2-way'!B14)</f>
        <v>2.42</v>
      </c>
      <c r="C13" s="4">
        <f t="shared" si="0"/>
        <v>0.6211180124223602</v>
      </c>
      <c r="D13">
        <f t="shared" si="1"/>
        <v>0.41322314049586778</v>
      </c>
      <c r="E13">
        <f t="shared" si="2"/>
        <v>3.4341152918228035E-2</v>
      </c>
      <c r="F13">
        <f t="shared" si="3"/>
        <v>-0.22231918279349105</v>
      </c>
      <c r="G13">
        <v>0</v>
      </c>
      <c r="H13">
        <f t="shared" si="4"/>
        <v>0.25666033571171909</v>
      </c>
      <c r="I13">
        <f t="shared" si="5"/>
        <v>-1.0744616281415773</v>
      </c>
      <c r="J13">
        <f t="shared" si="6"/>
        <v>1.0744616281415773</v>
      </c>
      <c r="K13">
        <f t="shared" si="7"/>
        <v>0.60407572556020461</v>
      </c>
      <c r="L13">
        <f t="shared" si="8"/>
        <v>0.3959242744397955</v>
      </c>
      <c r="M13">
        <f t="shared" si="9"/>
        <v>1.6554215931663621</v>
      </c>
      <c r="N13">
        <f t="shared" si="10"/>
        <v>2.5257355119610394</v>
      </c>
    </row>
    <row r="14" spans="1:14" x14ac:dyDescent="0.25">
      <c r="A14" s="4">
        <f>IF('True_Odds_Calculator_2-way'!A15="","",'True_Odds_Calculator_2-way'!A15)</f>
        <v>2.11</v>
      </c>
      <c r="B14" s="4">
        <f>IF('True_Odds_Calculator_2-way'!B15="","",'True_Odds_Calculator_2-way'!B15)</f>
        <v>1.77</v>
      </c>
      <c r="C14" s="4">
        <f t="shared" si="0"/>
        <v>0.47393364928909953</v>
      </c>
      <c r="D14">
        <f t="shared" si="1"/>
        <v>0.56497175141242939</v>
      </c>
      <c r="E14">
        <f t="shared" si="2"/>
        <v>3.8905400701529036E-2</v>
      </c>
      <c r="F14">
        <f t="shared" si="3"/>
        <v>-0.22885372319061759</v>
      </c>
      <c r="G14">
        <v>0</v>
      </c>
      <c r="H14">
        <f t="shared" si="4"/>
        <v>0.26775912389214662</v>
      </c>
      <c r="I14">
        <f t="shared" si="5"/>
        <v>-1.0816659234722941</v>
      </c>
      <c r="J14">
        <f t="shared" si="6"/>
        <v>1.0816659234722941</v>
      </c>
      <c r="K14">
        <f t="shared" si="7"/>
        <v>0.45441136703461599</v>
      </c>
      <c r="L14">
        <f t="shared" si="8"/>
        <v>0.54558863296538396</v>
      </c>
      <c r="M14">
        <f t="shared" si="9"/>
        <v>2.2006491750542465</v>
      </c>
      <c r="N14">
        <f t="shared" si="10"/>
        <v>1.8328827610736662</v>
      </c>
    </row>
    <row r="15" spans="1:14" x14ac:dyDescent="0.25">
      <c r="A15" s="4">
        <f>IF('True_Odds_Calculator_2-way'!A16="","",'True_Odds_Calculator_2-way'!A16)</f>
        <v>2.0299999999999998</v>
      </c>
      <c r="B15" s="4">
        <f>IF('True_Odds_Calculator_2-way'!B16="","",'True_Odds_Calculator_2-way'!B16)</f>
        <v>1.86</v>
      </c>
      <c r="C15" s="4">
        <f t="shared" si="0"/>
        <v>0.49261083743842371</v>
      </c>
      <c r="D15">
        <f t="shared" si="1"/>
        <v>0.5376344086021505</v>
      </c>
      <c r="E15">
        <f t="shared" si="2"/>
        <v>3.0245246040574214E-2</v>
      </c>
      <c r="F15">
        <f t="shared" si="3"/>
        <v>-0.23459929021664283</v>
      </c>
      <c r="G15">
        <v>0</v>
      </c>
      <c r="H15">
        <f t="shared" si="4"/>
        <v>0.26484453625721704</v>
      </c>
      <c r="I15">
        <f t="shared" si="5"/>
        <v>-1.0625078858299792</v>
      </c>
      <c r="J15">
        <f t="shared" si="6"/>
        <v>1.0625078858299792</v>
      </c>
      <c r="K15">
        <f t="shared" si="7"/>
        <v>0.47746756040114985</v>
      </c>
      <c r="L15">
        <f t="shared" si="8"/>
        <v>0.5225324395988501</v>
      </c>
      <c r="M15">
        <f t="shared" si="9"/>
        <v>2.0943831224048783</v>
      </c>
      <c r="N15">
        <f t="shared" si="10"/>
        <v>1.9137567818137824</v>
      </c>
    </row>
    <row r="16" spans="1:14" x14ac:dyDescent="0.25">
      <c r="A16" s="4">
        <f>IF('True_Odds_Calculator_2-way'!A17="","",'True_Odds_Calculator_2-way'!A17)</f>
        <v>1.51</v>
      </c>
      <c r="B16" s="4">
        <f>IF('True_Odds_Calculator_2-way'!B17="","",'True_Odds_Calculator_2-way'!B17)</f>
        <v>2.66</v>
      </c>
      <c r="C16" s="4">
        <f t="shared" si="0"/>
        <v>0.66225165562913912</v>
      </c>
      <c r="D16">
        <f t="shared" si="1"/>
        <v>0.37593984962406013</v>
      </c>
      <c r="E16">
        <f t="shared" si="2"/>
        <v>3.8191505253199143E-2</v>
      </c>
      <c r="F16">
        <f t="shared" si="3"/>
        <v>-0.21077528257730427</v>
      </c>
      <c r="G16">
        <v>0</v>
      </c>
      <c r="H16">
        <f t="shared" si="4"/>
        <v>0.24896678783050341</v>
      </c>
      <c r="I16">
        <f t="shared" si="5"/>
        <v>-1.0868281233544477</v>
      </c>
      <c r="J16">
        <f t="shared" si="6"/>
        <v>1.0868281233544477</v>
      </c>
      <c r="K16">
        <f t="shared" si="7"/>
        <v>0.64338374849402136</v>
      </c>
      <c r="L16">
        <f t="shared" si="8"/>
        <v>0.35661625150597864</v>
      </c>
      <c r="M16">
        <f t="shared" si="9"/>
        <v>1.5542823429107684</v>
      </c>
      <c r="N16">
        <f t="shared" si="10"/>
        <v>2.8041346847683837</v>
      </c>
    </row>
    <row r="17" spans="1:14" x14ac:dyDescent="0.25">
      <c r="A17" s="4">
        <f>IF('True_Odds_Calculator_2-way'!A18="","",'True_Odds_Calculator_2-way'!A18)</f>
        <v>1.89</v>
      </c>
      <c r="B17" s="4">
        <f>IF('True_Odds_Calculator_2-way'!B18="","",'True_Odds_Calculator_2-way'!B18)</f>
        <v>1.99</v>
      </c>
      <c r="C17" s="4">
        <f t="shared" si="0"/>
        <v>0.52910052910052918</v>
      </c>
      <c r="D17">
        <f t="shared" si="1"/>
        <v>0.50251256281407031</v>
      </c>
      <c r="E17">
        <f t="shared" si="2"/>
        <v>3.16130919145996E-2</v>
      </c>
      <c r="F17">
        <f t="shared" si="3"/>
        <v>-0.23426657094998793</v>
      </c>
      <c r="G17">
        <v>0</v>
      </c>
      <c r="H17">
        <f t="shared" si="4"/>
        <v>0.26587966286458753</v>
      </c>
      <c r="I17">
        <f t="shared" si="5"/>
        <v>-1.0653379535009888</v>
      </c>
      <c r="J17">
        <f t="shared" si="6"/>
        <v>1.0653379535009888</v>
      </c>
      <c r="K17">
        <f t="shared" si="7"/>
        <v>0.51330729170279055</v>
      </c>
      <c r="L17">
        <f t="shared" si="8"/>
        <v>0.48669270829720923</v>
      </c>
      <c r="M17">
        <f t="shared" si="9"/>
        <v>1.9481507786158798</v>
      </c>
      <c r="N17">
        <f t="shared" si="10"/>
        <v>2.0546845739659791</v>
      </c>
    </row>
    <row r="18" spans="1:14" x14ac:dyDescent="0.25">
      <c r="A18" s="4">
        <f>IF('True_Odds_Calculator_2-way'!A19="","",'True_Odds_Calculator_2-way'!A19)</f>
        <v>1.72</v>
      </c>
      <c r="B18" s="4">
        <f>IF('True_Odds_Calculator_2-way'!B19="","",'True_Odds_Calculator_2-way'!B19)</f>
        <v>2.2000000000000002</v>
      </c>
      <c r="C18" s="4">
        <f t="shared" si="0"/>
        <v>0.58139534883720934</v>
      </c>
      <c r="D18">
        <f t="shared" si="1"/>
        <v>0.45454545454545453</v>
      </c>
      <c r="E18">
        <f t="shared" si="2"/>
        <v>3.5940803382663811E-2</v>
      </c>
      <c r="F18">
        <f t="shared" si="3"/>
        <v>-0.22832980972515859</v>
      </c>
      <c r="G18">
        <v>0</v>
      </c>
      <c r="H18">
        <f t="shared" si="4"/>
        <v>0.26427061310782241</v>
      </c>
      <c r="I18">
        <f t="shared" si="5"/>
        <v>-1.075828707279838</v>
      </c>
      <c r="J18">
        <f t="shared" si="6"/>
        <v>1.075828707279838</v>
      </c>
      <c r="K18">
        <f t="shared" si="7"/>
        <v>0.5635083268962916</v>
      </c>
      <c r="L18">
        <f t="shared" si="8"/>
        <v>0.4364916731037084</v>
      </c>
      <c r="M18">
        <f t="shared" si="9"/>
        <v>1.7745966692414832</v>
      </c>
      <c r="N18">
        <f t="shared" si="10"/>
        <v>2.2909944487358058</v>
      </c>
    </row>
    <row r="19" spans="1:14" x14ac:dyDescent="0.25">
      <c r="A19" s="4">
        <f>IF('True_Odds_Calculator_2-way'!A20="","",'True_Odds_Calculator_2-way'!A20)</f>
        <v>2.35</v>
      </c>
      <c r="B19" s="4">
        <f>IF('True_Odds_Calculator_2-way'!B20="","",'True_Odds_Calculator_2-way'!B20)</f>
        <v>1.65</v>
      </c>
      <c r="C19" s="4">
        <f t="shared" si="0"/>
        <v>0.42553191489361702</v>
      </c>
      <c r="D19">
        <f t="shared" si="1"/>
        <v>0.60606060606060608</v>
      </c>
      <c r="E19">
        <f t="shared" si="2"/>
        <v>3.1592520954223158E-2</v>
      </c>
      <c r="F19">
        <f t="shared" si="3"/>
        <v>-0.22630560928433263</v>
      </c>
      <c r="G19">
        <v>0</v>
      </c>
      <c r="H19">
        <f t="shared" si="4"/>
        <v>0.25789813023855579</v>
      </c>
      <c r="I19">
        <f t="shared" si="5"/>
        <v>-1.0675210253672478</v>
      </c>
      <c r="J19">
        <f t="shared" si="6"/>
        <v>1.0675210253672478</v>
      </c>
      <c r="K19">
        <f t="shared" si="7"/>
        <v>0.40964242822822811</v>
      </c>
      <c r="L19">
        <f t="shared" si="8"/>
        <v>0.59035757177177173</v>
      </c>
      <c r="M19">
        <f t="shared" si="9"/>
        <v>2.4411533842457849</v>
      </c>
      <c r="N19">
        <f t="shared" si="10"/>
        <v>1.6938886664887112</v>
      </c>
    </row>
    <row r="20" spans="1:14" x14ac:dyDescent="0.25">
      <c r="A20" s="4">
        <f>IF('True_Odds_Calculator_2-way'!A21="","",'True_Odds_Calculator_2-way'!A21)</f>
        <v>1.93</v>
      </c>
      <c r="B20" s="4">
        <f>IF('True_Odds_Calculator_2-way'!B21="","",'True_Odds_Calculator_2-way'!B21)</f>
        <v>1.97</v>
      </c>
      <c r="C20" s="4">
        <f t="shared" si="0"/>
        <v>0.5181347150259068</v>
      </c>
      <c r="D20">
        <f t="shared" si="1"/>
        <v>0.50761421319796951</v>
      </c>
      <c r="E20">
        <f t="shared" si="2"/>
        <v>2.5748928223876311E-2</v>
      </c>
      <c r="F20">
        <f t="shared" si="3"/>
        <v>-0.23726361747455349</v>
      </c>
      <c r="G20">
        <v>0</v>
      </c>
      <c r="H20">
        <f t="shared" si="4"/>
        <v>0.26301254569842986</v>
      </c>
      <c r="I20">
        <f t="shared" si="5"/>
        <v>-1.0528649266733445</v>
      </c>
      <c r="J20">
        <f t="shared" si="6"/>
        <v>1.0528649266733445</v>
      </c>
      <c r="K20">
        <f t="shared" si="7"/>
        <v>0.50526374119939821</v>
      </c>
      <c r="L20">
        <f t="shared" si="8"/>
        <v>0.49473625880060179</v>
      </c>
      <c r="M20">
        <f t="shared" si="9"/>
        <v>1.9791643818062103</v>
      </c>
      <c r="N20">
        <f t="shared" si="10"/>
        <v>2.021278978873144</v>
      </c>
    </row>
    <row r="21" spans="1:14" x14ac:dyDescent="0.25">
      <c r="A21" s="4">
        <f>IF('True_Odds_Calculator_2-way'!A22="","",'True_Odds_Calculator_2-way'!A22)</f>
        <v>1.69</v>
      </c>
      <c r="B21" s="4">
        <f>IF('True_Odds_Calculator_2-way'!B22="","",'True_Odds_Calculator_2-way'!B22)</f>
        <v>2.27</v>
      </c>
      <c r="C21" s="4">
        <f t="shared" si="0"/>
        <v>0.59171597633136097</v>
      </c>
      <c r="D21">
        <f t="shared" si="1"/>
        <v>0.44052863436123346</v>
      </c>
      <c r="E21">
        <f t="shared" si="2"/>
        <v>3.2244610692594433E-2</v>
      </c>
      <c r="F21">
        <f t="shared" si="3"/>
        <v>-0.22842322029038398</v>
      </c>
      <c r="G21">
        <v>0</v>
      </c>
      <c r="H21">
        <f t="shared" si="4"/>
        <v>0.26066783098297841</v>
      </c>
      <c r="I21">
        <f t="shared" si="5"/>
        <v>-1.0682517037726924</v>
      </c>
      <c r="J21">
        <f t="shared" si="6"/>
        <v>1.0682517037726924</v>
      </c>
      <c r="K21">
        <f t="shared" si="7"/>
        <v>0.57567419307584422</v>
      </c>
      <c r="L21">
        <f t="shared" si="8"/>
        <v>0.42432580692415584</v>
      </c>
      <c r="M21">
        <f t="shared" si="9"/>
        <v>1.7370936756031574</v>
      </c>
      <c r="N21">
        <f t="shared" si="10"/>
        <v>2.3566796637913199</v>
      </c>
    </row>
    <row r="22" spans="1:14" x14ac:dyDescent="0.25">
      <c r="A22" s="4">
        <f>IF('True_Odds_Calculator_2-way'!A23="","",'True_Odds_Calculator_2-way'!A23)</f>
        <v>1.76</v>
      </c>
      <c r="B22" s="4">
        <f>IF('True_Odds_Calculator_2-way'!B23="","",'True_Odds_Calculator_2-way'!B23)</f>
        <v>2.16</v>
      </c>
      <c r="C22" s="4">
        <f t="shared" si="0"/>
        <v>0.56818181818181823</v>
      </c>
      <c r="D22">
        <f t="shared" si="1"/>
        <v>0.46296296296296291</v>
      </c>
      <c r="E22">
        <f t="shared" si="2"/>
        <v>3.1144781144781142E-2</v>
      </c>
      <c r="F22">
        <f t="shared" si="3"/>
        <v>-0.23190235690235683</v>
      </c>
      <c r="G22">
        <v>0</v>
      </c>
      <c r="H22">
        <f t="shared" si="4"/>
        <v>0.26304713804713803</v>
      </c>
      <c r="I22">
        <f t="shared" si="5"/>
        <v>-1.0650358071057626</v>
      </c>
      <c r="J22">
        <f t="shared" si="6"/>
        <v>1.0650358071057626</v>
      </c>
      <c r="K22">
        <f t="shared" si="7"/>
        <v>0.55266108113889945</v>
      </c>
      <c r="L22">
        <f t="shared" si="8"/>
        <v>0.44733891886110039</v>
      </c>
      <c r="M22">
        <f t="shared" si="9"/>
        <v>1.8094272134003797</v>
      </c>
      <c r="N22">
        <f t="shared" si="10"/>
        <v>2.2354415362426847</v>
      </c>
    </row>
    <row r="23" spans="1:14" x14ac:dyDescent="0.25">
      <c r="A23" s="4">
        <f>IF('True_Odds_Calculator_2-way'!A24="","",'True_Odds_Calculator_2-way'!A24)</f>
        <v>1.74</v>
      </c>
      <c r="B23" s="4">
        <f>IF('True_Odds_Calculator_2-way'!B24="","",'True_Odds_Calculator_2-way'!B24)</f>
        <v>2.1800000000000002</v>
      </c>
      <c r="C23" s="4">
        <f t="shared" si="0"/>
        <v>0.57471264367816088</v>
      </c>
      <c r="D23">
        <f t="shared" si="1"/>
        <v>0.4587155963302752</v>
      </c>
      <c r="E23">
        <f t="shared" si="2"/>
        <v>3.3428240008436028E-2</v>
      </c>
      <c r="F23">
        <f t="shared" si="3"/>
        <v>-0.23020141305494057</v>
      </c>
      <c r="G23">
        <v>0</v>
      </c>
      <c r="H23">
        <f t="shared" si="4"/>
        <v>0.26362965306337655</v>
      </c>
      <c r="I23">
        <f t="shared" si="5"/>
        <v>-1.0701462561817372</v>
      </c>
      <c r="J23">
        <f t="shared" si="6"/>
        <v>1.0701462561817372</v>
      </c>
      <c r="K23">
        <f t="shared" si="7"/>
        <v>0.55806429341387886</v>
      </c>
      <c r="L23">
        <f t="shared" si="8"/>
        <v>0.44193570658612125</v>
      </c>
      <c r="M23">
        <f t="shared" si="9"/>
        <v>1.7919082295744857</v>
      </c>
      <c r="N23">
        <f t="shared" si="10"/>
        <v>2.26277258229445</v>
      </c>
    </row>
    <row r="24" spans="1:14" x14ac:dyDescent="0.25">
      <c r="A24" s="4">
        <f>IF('True_Odds_Calculator_2-way'!A25="","",'True_Odds_Calculator_2-way'!A25)</f>
        <v>1.55</v>
      </c>
      <c r="B24" s="4">
        <f>IF('True_Odds_Calculator_2-way'!B25="","",'True_Odds_Calculator_2-way'!B25)</f>
        <v>2.6</v>
      </c>
      <c r="C24" s="4">
        <f t="shared" si="0"/>
        <v>0.64516129032258063</v>
      </c>
      <c r="D24">
        <f t="shared" si="1"/>
        <v>0.38461538461538458</v>
      </c>
      <c r="E24">
        <f t="shared" si="2"/>
        <v>2.9776674937965097E-2</v>
      </c>
      <c r="F24">
        <f t="shared" si="3"/>
        <v>-0.21836228287841208</v>
      </c>
      <c r="G24">
        <v>0</v>
      </c>
      <c r="H24">
        <f t="shared" si="4"/>
        <v>0.24813895781637715</v>
      </c>
      <c r="I24">
        <f t="shared" si="5"/>
        <v>-1.0660035817780518</v>
      </c>
      <c r="J24">
        <f t="shared" si="6"/>
        <v>1.0660035817780518</v>
      </c>
      <c r="K24">
        <f t="shared" si="7"/>
        <v>0.63039699812887073</v>
      </c>
      <c r="L24">
        <f t="shared" si="8"/>
        <v>0.36960300187112949</v>
      </c>
      <c r="M24">
        <f t="shared" si="9"/>
        <v>1.5863019699779282</v>
      </c>
      <c r="N24">
        <f t="shared" si="10"/>
        <v>2.7056057308448831</v>
      </c>
    </row>
    <row r="25" spans="1:14" x14ac:dyDescent="0.25">
      <c r="A25" s="4">
        <f>IF('True_Odds_Calculator_2-way'!A26="","",'True_Odds_Calculator_2-way'!A26)</f>
        <v>1.78</v>
      </c>
      <c r="B25" s="4">
        <f>IF('True_Odds_Calculator_2-way'!B26="","",'True_Odds_Calculator_2-way'!B26)</f>
        <v>2.14</v>
      </c>
      <c r="C25" s="4">
        <f t="shared" si="0"/>
        <v>0.5617977528089888</v>
      </c>
      <c r="D25">
        <f t="shared" si="1"/>
        <v>0.46728971962616822</v>
      </c>
      <c r="E25">
        <f t="shared" si="2"/>
        <v>2.908747243515708E-2</v>
      </c>
      <c r="F25">
        <f t="shared" si="3"/>
        <v>-0.23343484196156661</v>
      </c>
      <c r="G25">
        <v>0</v>
      </c>
      <c r="H25">
        <f t="shared" si="4"/>
        <v>0.26252231439672374</v>
      </c>
      <c r="I25">
        <f t="shared" si="5"/>
        <v>-1.0604746049596299</v>
      </c>
      <c r="J25">
        <f t="shared" si="6"/>
        <v>1.0604746049596299</v>
      </c>
      <c r="K25">
        <f t="shared" si="7"/>
        <v>0.54729439241638145</v>
      </c>
      <c r="L25">
        <f t="shared" si="8"/>
        <v>0.45270560758361844</v>
      </c>
      <c r="M25">
        <f t="shared" si="9"/>
        <v>1.8271701918685113</v>
      </c>
      <c r="N25">
        <f t="shared" si="10"/>
        <v>2.2089410496539781</v>
      </c>
    </row>
    <row r="26" spans="1:14" x14ac:dyDescent="0.25">
      <c r="A26" s="4">
        <f>IF('True_Odds_Calculator_2-way'!A27="","",'True_Odds_Calculator_2-way'!A27)</f>
        <v>1.4</v>
      </c>
      <c r="B26" s="4">
        <f>IF('True_Odds_Calculator_2-way'!B27="","",'True_Odds_Calculator_2-way'!B27)</f>
        <v>3.09</v>
      </c>
      <c r="C26" s="4">
        <f t="shared" si="0"/>
        <v>0.7142857142857143</v>
      </c>
      <c r="D26">
        <f t="shared" si="1"/>
        <v>0.3236245954692557</v>
      </c>
      <c r="E26">
        <f t="shared" si="2"/>
        <v>3.7910309754970006E-2</v>
      </c>
      <c r="F26">
        <f t="shared" si="3"/>
        <v>-0.19325011558021266</v>
      </c>
      <c r="G26">
        <v>0</v>
      </c>
      <c r="H26">
        <f t="shared" si="4"/>
        <v>0.23116042533518266</v>
      </c>
      <c r="I26">
        <f t="shared" si="5"/>
        <v>-1.0936965981495179</v>
      </c>
      <c r="J26">
        <f t="shared" si="6"/>
        <v>1.0936965981495179</v>
      </c>
      <c r="K26">
        <f t="shared" si="7"/>
        <v>0.69566251121124423</v>
      </c>
      <c r="L26">
        <f t="shared" si="8"/>
        <v>0.30433748878875555</v>
      </c>
      <c r="M26">
        <f t="shared" si="9"/>
        <v>1.4374786392598076</v>
      </c>
      <c r="N26">
        <f t="shared" si="10"/>
        <v>3.2858258901324922</v>
      </c>
    </row>
    <row r="27" spans="1:14" x14ac:dyDescent="0.25">
      <c r="A27" s="4">
        <f>IF('True_Odds_Calculator_2-way'!A28="","",'True_Odds_Calculator_2-way'!A28)</f>
        <v>1.48</v>
      </c>
      <c r="B27" s="4">
        <f>IF('True_Odds_Calculator_2-way'!B28="","",'True_Odds_Calculator_2-way'!B28)</f>
        <v>2.79</v>
      </c>
      <c r="C27" s="4">
        <f t="shared" si="0"/>
        <v>0.67567567567567566</v>
      </c>
      <c r="D27">
        <f t="shared" si="1"/>
        <v>0.35842293906810035</v>
      </c>
      <c r="E27">
        <f t="shared" si="2"/>
        <v>3.4098614743776068E-2</v>
      </c>
      <c r="F27">
        <f t="shared" si="3"/>
        <v>-0.20807904678872413</v>
      </c>
      <c r="G27">
        <v>0</v>
      </c>
      <c r="H27">
        <f t="shared" si="4"/>
        <v>0.24217766153250023</v>
      </c>
      <c r="I27">
        <f t="shared" si="5"/>
        <v>-1.0788296300052578</v>
      </c>
      <c r="J27">
        <f t="shared" si="6"/>
        <v>1.0788296300052578</v>
      </c>
      <c r="K27">
        <f t="shared" si="7"/>
        <v>0.65883174190800187</v>
      </c>
      <c r="L27">
        <f t="shared" si="8"/>
        <v>0.34116825809199797</v>
      </c>
      <c r="M27">
        <f t="shared" si="9"/>
        <v>1.517838222402524</v>
      </c>
      <c r="N27">
        <f t="shared" si="10"/>
        <v>2.9311050377094117</v>
      </c>
    </row>
    <row r="28" spans="1:14" x14ac:dyDescent="0.25">
      <c r="A28" s="4">
        <f>IF('True_Odds_Calculator_2-way'!A29="","",'True_Odds_Calculator_2-way'!A29)</f>
        <v>1.91</v>
      </c>
      <c r="B28" s="4">
        <f>IF('True_Odds_Calculator_2-way'!B29="","",'True_Odds_Calculator_2-way'!B29)</f>
        <v>2</v>
      </c>
      <c r="C28" s="4">
        <f t="shared" si="0"/>
        <v>0.52356020942408377</v>
      </c>
      <c r="D28">
        <f t="shared" si="1"/>
        <v>0.5</v>
      </c>
      <c r="E28">
        <f t="shared" si="2"/>
        <v>2.3560209424083656E-2</v>
      </c>
      <c r="F28">
        <f t="shared" si="3"/>
        <v>-0.23821989528795817</v>
      </c>
      <c r="G28">
        <v>0</v>
      </c>
      <c r="H28">
        <f t="shared" si="4"/>
        <v>0.26178010471204188</v>
      </c>
      <c r="I28">
        <f t="shared" si="5"/>
        <v>-1.0482848367219182</v>
      </c>
      <c r="J28">
        <f t="shared" si="6"/>
        <v>1.0482848367219182</v>
      </c>
      <c r="K28">
        <f t="shared" si="7"/>
        <v>0.51178665092282616</v>
      </c>
      <c r="L28">
        <f t="shared" si="8"/>
        <v>0.4882133490771739</v>
      </c>
      <c r="M28">
        <f t="shared" si="9"/>
        <v>1.9539392014169454</v>
      </c>
      <c r="N28">
        <f t="shared" si="10"/>
        <v>2.0482848367219182</v>
      </c>
    </row>
    <row r="29" spans="1:14" x14ac:dyDescent="0.25">
      <c r="A29" s="4">
        <f>IF('True_Odds_Calculator_2-way'!A30="","",'True_Odds_Calculator_2-way'!A30)</f>
        <v>1.47</v>
      </c>
      <c r="B29" s="4">
        <f>IF('True_Odds_Calculator_2-way'!B30="","",'True_Odds_Calculator_2-way'!B30)</f>
        <v>2.81</v>
      </c>
      <c r="C29" s="4">
        <f t="shared" si="0"/>
        <v>0.68027210884353739</v>
      </c>
      <c r="D29">
        <f t="shared" si="1"/>
        <v>0.35587188612099646</v>
      </c>
      <c r="E29">
        <f t="shared" si="2"/>
        <v>3.614399496453391E-2</v>
      </c>
      <c r="F29">
        <f t="shared" si="3"/>
        <v>-0.20594572348512352</v>
      </c>
      <c r="G29">
        <v>0</v>
      </c>
      <c r="H29">
        <f t="shared" si="4"/>
        <v>0.24208971844965746</v>
      </c>
      <c r="I29">
        <f t="shared" si="5"/>
        <v>-1.0842059432277773</v>
      </c>
      <c r="J29">
        <f t="shared" si="6"/>
        <v>1.0842059432277773</v>
      </c>
      <c r="K29">
        <f t="shared" si="7"/>
        <v>0.6624373164896491</v>
      </c>
      <c r="L29">
        <f t="shared" si="8"/>
        <v>0.33756268351035074</v>
      </c>
      <c r="M29">
        <f t="shared" si="9"/>
        <v>1.5095767933170556</v>
      </c>
      <c r="N29">
        <f t="shared" si="10"/>
        <v>2.9624127572422765</v>
      </c>
    </row>
    <row r="30" spans="1:14" x14ac:dyDescent="0.25">
      <c r="A30" s="4">
        <f>IF('True_Odds_Calculator_2-way'!A31="","",'True_Odds_Calculator_2-way'!A31)</f>
        <v>1.71</v>
      </c>
      <c r="B30" s="4">
        <f>IF('True_Odds_Calculator_2-way'!B31="","",'True_Odds_Calculator_2-way'!B31)</f>
        <v>2.2200000000000002</v>
      </c>
      <c r="C30" s="4">
        <f t="shared" si="0"/>
        <v>0.58479532163742687</v>
      </c>
      <c r="D30">
        <f t="shared" si="1"/>
        <v>0.4504504504504504</v>
      </c>
      <c r="E30">
        <f t="shared" si="2"/>
        <v>3.5245772087877381E-2</v>
      </c>
      <c r="F30">
        <f t="shared" si="3"/>
        <v>-0.2281755439650176</v>
      </c>
      <c r="G30">
        <v>0</v>
      </c>
      <c r="H30">
        <f t="shared" si="4"/>
        <v>0.26342131605289498</v>
      </c>
      <c r="I30">
        <f t="shared" si="5"/>
        <v>-1.0744616281415775</v>
      </c>
      <c r="J30">
        <f t="shared" si="6"/>
        <v>1.0744616281415775</v>
      </c>
      <c r="K30">
        <f t="shared" si="7"/>
        <v>0.56725752490934445</v>
      </c>
      <c r="L30">
        <f t="shared" si="8"/>
        <v>0.43274247509065539</v>
      </c>
      <c r="M30">
        <f t="shared" si="9"/>
        <v>1.7628677559805201</v>
      </c>
      <c r="N30">
        <f t="shared" si="10"/>
        <v>2.310843186332725</v>
      </c>
    </row>
    <row r="31" spans="1:14" x14ac:dyDescent="0.25">
      <c r="A31" s="4">
        <f>IF('True_Odds_Calculator_2-way'!A32="","",'True_Odds_Calculator_2-way'!A32)</f>
        <v>1.71</v>
      </c>
      <c r="B31" s="4">
        <f>IF('True_Odds_Calculator_2-way'!B32="","",'True_Odds_Calculator_2-way'!B32)</f>
        <v>2.2200000000000002</v>
      </c>
      <c r="C31" s="4">
        <f t="shared" si="0"/>
        <v>0.58479532163742687</v>
      </c>
      <c r="D31">
        <f t="shared" si="1"/>
        <v>0.4504504504504504</v>
      </c>
      <c r="E31">
        <f t="shared" si="2"/>
        <v>3.5245772087877381E-2</v>
      </c>
      <c r="F31">
        <f t="shared" si="3"/>
        <v>-0.2281755439650176</v>
      </c>
      <c r="G31">
        <v>0</v>
      </c>
      <c r="H31">
        <f t="shared" si="4"/>
        <v>0.26342131605289498</v>
      </c>
      <c r="I31">
        <f t="shared" si="5"/>
        <v>-1.0744616281415775</v>
      </c>
      <c r="J31">
        <f t="shared" si="6"/>
        <v>1.0744616281415775</v>
      </c>
      <c r="K31">
        <f t="shared" si="7"/>
        <v>0.56725752490934445</v>
      </c>
      <c r="L31">
        <f t="shared" si="8"/>
        <v>0.43274247509065539</v>
      </c>
      <c r="M31">
        <f t="shared" si="9"/>
        <v>1.7628677559805201</v>
      </c>
      <c r="N31">
        <f t="shared" si="10"/>
        <v>2.310843186332725</v>
      </c>
    </row>
    <row r="32" spans="1:14" x14ac:dyDescent="0.25">
      <c r="A32" s="4">
        <f>IF('True_Odds_Calculator_2-way'!A33="","",'True_Odds_Calculator_2-way'!A33)</f>
        <v>1.45</v>
      </c>
      <c r="B32" s="4">
        <f>IF('True_Odds_Calculator_2-way'!B33="","",'True_Odds_Calculator_2-way'!B33)</f>
        <v>2.9</v>
      </c>
      <c r="C32" s="4">
        <f t="shared" si="0"/>
        <v>0.68965517241379315</v>
      </c>
      <c r="D32">
        <f t="shared" si="1"/>
        <v>0.34482758620689657</v>
      </c>
      <c r="E32">
        <f t="shared" si="2"/>
        <v>3.4482758620689724E-2</v>
      </c>
      <c r="F32">
        <f t="shared" si="3"/>
        <v>-0.20332936979785965</v>
      </c>
      <c r="G32">
        <v>0</v>
      </c>
      <c r="H32">
        <f t="shared" si="4"/>
        <v>0.23781212841854937</v>
      </c>
      <c r="I32">
        <f t="shared" si="5"/>
        <v>-1.0814761408717504</v>
      </c>
      <c r="J32">
        <f t="shared" si="6"/>
        <v>1.0814761408717504</v>
      </c>
      <c r="K32">
        <f t="shared" si="7"/>
        <v>0.67264682727907144</v>
      </c>
      <c r="L32">
        <f t="shared" si="8"/>
        <v>0.32735317272092862</v>
      </c>
      <c r="M32">
        <f t="shared" si="9"/>
        <v>1.4866642633922875</v>
      </c>
      <c r="N32">
        <f t="shared" si="10"/>
        <v>3.0548046676563252</v>
      </c>
    </row>
    <row r="33" spans="1:14" x14ac:dyDescent="0.25">
      <c r="A33" s="4">
        <f>IF('True_Odds_Calculator_2-way'!A34="","",'True_Odds_Calculator_2-way'!A34)</f>
        <v>1.99</v>
      </c>
      <c r="B33" s="4">
        <f>IF('True_Odds_Calculator_2-way'!B34="","",'True_Odds_Calculator_2-way'!B34)</f>
        <v>1.92</v>
      </c>
      <c r="C33" s="4">
        <f t="shared" si="0"/>
        <v>0.50251256281407031</v>
      </c>
      <c r="D33">
        <f t="shared" si="1"/>
        <v>0.52083333333333337</v>
      </c>
      <c r="E33">
        <f t="shared" si="2"/>
        <v>2.3345896147403788E-2</v>
      </c>
      <c r="F33">
        <f t="shared" si="3"/>
        <v>-0.2383793969849245</v>
      </c>
      <c r="G33">
        <v>0</v>
      </c>
      <c r="H33">
        <f t="shared" si="4"/>
        <v>0.26172529313232828</v>
      </c>
      <c r="I33">
        <f t="shared" si="5"/>
        <v>-1.0478243557698861</v>
      </c>
      <c r="J33">
        <f t="shared" si="6"/>
        <v>1.0478243557698861</v>
      </c>
      <c r="K33">
        <f t="shared" si="7"/>
        <v>0.49083461764588526</v>
      </c>
      <c r="L33">
        <f t="shared" si="8"/>
        <v>0.50916538235411457</v>
      </c>
      <c r="M33">
        <f t="shared" si="9"/>
        <v>2.0373461122121879</v>
      </c>
      <c r="N33">
        <f t="shared" si="10"/>
        <v>1.9639984073082948</v>
      </c>
    </row>
    <row r="34" spans="1:14" x14ac:dyDescent="0.25">
      <c r="A34" s="4">
        <f>IF('True_Odds_Calculator_2-way'!A35="","",'True_Odds_Calculator_2-way'!A35)</f>
        <v>2.1</v>
      </c>
      <c r="B34" s="4">
        <f>IF('True_Odds_Calculator_2-way'!B35="","",'True_Odds_Calculator_2-way'!B35)</f>
        <v>1.81</v>
      </c>
      <c r="C34" s="4">
        <f t="shared" si="0"/>
        <v>0.47619047619047616</v>
      </c>
      <c r="D34">
        <f t="shared" si="1"/>
        <v>0.5524861878453039</v>
      </c>
      <c r="E34">
        <f t="shared" si="2"/>
        <v>2.8676664035780064E-2</v>
      </c>
      <c r="F34">
        <f t="shared" si="3"/>
        <v>-0.23441199684293612</v>
      </c>
      <c r="G34">
        <v>0</v>
      </c>
      <c r="H34">
        <f t="shared" si="4"/>
        <v>0.26308866087871613</v>
      </c>
      <c r="I34">
        <f t="shared" si="5"/>
        <v>-1.0594028769395469</v>
      </c>
      <c r="J34">
        <f t="shared" si="6"/>
        <v>1.0594028769395469</v>
      </c>
      <c r="K34">
        <f t="shared" si="7"/>
        <v>0.46182056328667725</v>
      </c>
      <c r="L34">
        <f t="shared" si="8"/>
        <v>0.5381794367133228</v>
      </c>
      <c r="M34">
        <f t="shared" si="9"/>
        <v>2.1653431646335015</v>
      </c>
      <c r="N34">
        <f t="shared" si="10"/>
        <v>1.8581163303210331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1.97</v>
      </c>
      <c r="C35" s="4">
        <f t="shared" si="0"/>
        <v>0.5181347150259068</v>
      </c>
      <c r="D35">
        <f t="shared" si="1"/>
        <v>0.50761421319796951</v>
      </c>
      <c r="E35">
        <f t="shared" si="2"/>
        <v>2.5748928223876311E-2</v>
      </c>
      <c r="F35">
        <f t="shared" si="3"/>
        <v>-0.23726361747455349</v>
      </c>
      <c r="G35">
        <v>0</v>
      </c>
      <c r="H35">
        <f t="shared" si="4"/>
        <v>0.26301254569842986</v>
      </c>
      <c r="I35">
        <f t="shared" si="5"/>
        <v>-1.0528649266733445</v>
      </c>
      <c r="J35">
        <f t="shared" si="6"/>
        <v>1.0528649266733445</v>
      </c>
      <c r="K35">
        <f t="shared" si="7"/>
        <v>0.50526374119939821</v>
      </c>
      <c r="L35">
        <f t="shared" si="8"/>
        <v>0.49473625880060179</v>
      </c>
      <c r="M35">
        <f t="shared" si="9"/>
        <v>1.9791643818062103</v>
      </c>
      <c r="N35">
        <f t="shared" si="10"/>
        <v>2.021278978873144</v>
      </c>
    </row>
    <row r="36" spans="1:14" x14ac:dyDescent="0.25">
      <c r="A36" s="4">
        <f>IF('True_Odds_Calculator_2-way'!A37="","",'True_Odds_Calculator_2-way'!A37)</f>
        <v>1.97</v>
      </c>
      <c r="B36" s="4">
        <f>IF('True_Odds_Calculator_2-way'!B37="","",'True_Odds_Calculator_2-way'!B37)</f>
        <v>1.93</v>
      </c>
      <c r="C36" s="4">
        <f t="shared" si="0"/>
        <v>0.50761421319796951</v>
      </c>
      <c r="D36">
        <f t="shared" si="1"/>
        <v>0.5181347150259068</v>
      </c>
      <c r="E36">
        <f t="shared" si="2"/>
        <v>2.5748928223876311E-2</v>
      </c>
      <c r="F36">
        <f t="shared" si="3"/>
        <v>-0.23726361747455349</v>
      </c>
      <c r="G36">
        <v>0</v>
      </c>
      <c r="H36">
        <f t="shared" si="4"/>
        <v>0.26301254569842986</v>
      </c>
      <c r="I36">
        <f t="shared" si="5"/>
        <v>-1.0528649266733445</v>
      </c>
      <c r="J36">
        <f t="shared" si="6"/>
        <v>1.0528649266733445</v>
      </c>
      <c r="K36">
        <f t="shared" si="7"/>
        <v>0.49473625880060179</v>
      </c>
      <c r="L36">
        <f t="shared" si="8"/>
        <v>0.50526374119939821</v>
      </c>
      <c r="M36">
        <f t="shared" si="9"/>
        <v>2.021278978873144</v>
      </c>
      <c r="N36">
        <f t="shared" si="10"/>
        <v>1.9791643818062103</v>
      </c>
    </row>
    <row r="37" spans="1:14" x14ac:dyDescent="0.25">
      <c r="A37" s="4">
        <f>IF('True_Odds_Calculator_2-way'!A38="","",'True_Odds_Calculator_2-way'!A38)</f>
        <v>1.99</v>
      </c>
      <c r="B37" s="4">
        <f>IF('True_Odds_Calculator_2-way'!B38="","",'True_Odds_Calculator_2-way'!B38)</f>
        <v>1.92</v>
      </c>
      <c r="C37" s="4">
        <f t="shared" si="0"/>
        <v>0.50251256281407031</v>
      </c>
      <c r="D37">
        <f t="shared" si="1"/>
        <v>0.52083333333333337</v>
      </c>
      <c r="E37">
        <f t="shared" si="2"/>
        <v>2.3345896147403788E-2</v>
      </c>
      <c r="F37">
        <f t="shared" si="3"/>
        <v>-0.2383793969849245</v>
      </c>
      <c r="G37">
        <v>0</v>
      </c>
      <c r="H37">
        <f t="shared" si="4"/>
        <v>0.26172529313232828</v>
      </c>
      <c r="I37">
        <f t="shared" si="5"/>
        <v>-1.0478243557698861</v>
      </c>
      <c r="J37">
        <f t="shared" si="6"/>
        <v>1.0478243557698861</v>
      </c>
      <c r="K37">
        <f t="shared" si="7"/>
        <v>0.49083461764588526</v>
      </c>
      <c r="L37">
        <f t="shared" si="8"/>
        <v>0.50916538235411457</v>
      </c>
      <c r="M37">
        <f t="shared" si="9"/>
        <v>2.0373461122121879</v>
      </c>
      <c r="N37">
        <f t="shared" si="10"/>
        <v>1.9639984073082948</v>
      </c>
    </row>
    <row r="38" spans="1:14" x14ac:dyDescent="0.25">
      <c r="A38" s="4">
        <f>IF('True_Odds_Calculator_2-way'!A39="","",'True_Odds_Calculator_2-way'!A39)</f>
        <v>1.56</v>
      </c>
      <c r="B38" s="4">
        <f>IF('True_Odds_Calculator_2-way'!B39="","",'True_Odds_Calculator_2-way'!B39)</f>
        <v>2.58</v>
      </c>
      <c r="C38" s="4">
        <f t="shared" si="0"/>
        <v>0.64102564102564097</v>
      </c>
      <c r="D38">
        <f t="shared" si="1"/>
        <v>0.38759689922480617</v>
      </c>
      <c r="E38">
        <f t="shared" si="2"/>
        <v>2.8622540250447193E-2</v>
      </c>
      <c r="F38">
        <f t="shared" si="3"/>
        <v>-0.21983701053468496</v>
      </c>
      <c r="G38">
        <v>0</v>
      </c>
      <c r="H38">
        <f t="shared" si="4"/>
        <v>0.24845955078513213</v>
      </c>
      <c r="I38">
        <f t="shared" si="5"/>
        <v>-1.0631081389064057</v>
      </c>
      <c r="J38">
        <f t="shared" si="6"/>
        <v>1.0631081389064057</v>
      </c>
      <c r="K38">
        <f t="shared" si="7"/>
        <v>0.62682541048589435</v>
      </c>
      <c r="L38">
        <f t="shared" si="8"/>
        <v>0.37317458951410554</v>
      </c>
      <c r="M38">
        <f t="shared" si="9"/>
        <v>1.5953405577875872</v>
      </c>
      <c r="N38">
        <f t="shared" si="10"/>
        <v>2.679710859472122</v>
      </c>
    </row>
    <row r="39" spans="1:14" x14ac:dyDescent="0.25">
      <c r="A39" s="4">
        <f>IF('True_Odds_Calculator_2-way'!A40="","",'True_Odds_Calculator_2-way'!A40)</f>
        <v>1.66</v>
      </c>
      <c r="B39" s="4">
        <f>IF('True_Odds_Calculator_2-way'!B40="","",'True_Odds_Calculator_2-way'!B40)</f>
        <v>2.3199999999999998</v>
      </c>
      <c r="C39" s="4">
        <f t="shared" si="0"/>
        <v>0.60240963855421692</v>
      </c>
      <c r="D39">
        <f t="shared" si="1"/>
        <v>0.43103448275862072</v>
      </c>
      <c r="E39">
        <f t="shared" si="2"/>
        <v>3.3444121312837582E-2</v>
      </c>
      <c r="F39">
        <f t="shared" si="3"/>
        <v>-0.22621520565018693</v>
      </c>
      <c r="G39">
        <v>0</v>
      </c>
      <c r="H39">
        <f t="shared" si="4"/>
        <v>0.25965932696302457</v>
      </c>
      <c r="I39">
        <f t="shared" si="5"/>
        <v>-1.0713739108887086</v>
      </c>
      <c r="J39">
        <f t="shared" si="6"/>
        <v>1.0713739108887086</v>
      </c>
      <c r="K39">
        <f t="shared" si="7"/>
        <v>0.58578643762690485</v>
      </c>
      <c r="L39">
        <f t="shared" si="8"/>
        <v>0.41421356237309498</v>
      </c>
      <c r="M39">
        <f t="shared" si="9"/>
        <v>1.7071067811865479</v>
      </c>
      <c r="N39">
        <f t="shared" si="10"/>
        <v>2.4142135623730954</v>
      </c>
    </row>
    <row r="40" spans="1:14" x14ac:dyDescent="0.25">
      <c r="A40" s="4">
        <f>IF('True_Odds_Calculator_2-way'!A41="","",'True_Odds_Calculator_2-way'!A41)</f>
        <v>1.78</v>
      </c>
      <c r="B40" s="4">
        <f>IF('True_Odds_Calculator_2-way'!B41="","",'True_Odds_Calculator_2-way'!B41)</f>
        <v>2.13</v>
      </c>
      <c r="C40" s="4">
        <f t="shared" si="0"/>
        <v>0.5617977528089888</v>
      </c>
      <c r="D40">
        <f t="shared" si="1"/>
        <v>0.46948356807511737</v>
      </c>
      <c r="E40">
        <f t="shared" si="2"/>
        <v>3.128132088410629E-2</v>
      </c>
      <c r="F40">
        <f t="shared" si="3"/>
        <v>-0.23247349264124062</v>
      </c>
      <c r="G40">
        <v>0</v>
      </c>
      <c r="H40">
        <f t="shared" si="4"/>
        <v>0.26375481352534685</v>
      </c>
      <c r="I40">
        <f t="shared" si="5"/>
        <v>-1.0651566348113084</v>
      </c>
      <c r="J40">
        <f t="shared" si="6"/>
        <v>1.0651566348113084</v>
      </c>
      <c r="K40">
        <f t="shared" si="7"/>
        <v>0.54620269164946567</v>
      </c>
      <c r="L40">
        <f t="shared" si="8"/>
        <v>0.45379730835053417</v>
      </c>
      <c r="M40">
        <f t="shared" si="9"/>
        <v>1.8308221751528204</v>
      </c>
      <c r="N40">
        <f t="shared" si="10"/>
        <v>2.2036269973367788</v>
      </c>
    </row>
    <row r="41" spans="1:14" x14ac:dyDescent="0.25">
      <c r="A41" s="4">
        <f>IF('True_Odds_Calculator_2-way'!A42="","",'True_Odds_Calculator_2-way'!A42)</f>
        <v>1.86</v>
      </c>
      <c r="B41" s="4">
        <f>IF('True_Odds_Calculator_2-way'!B42="","",'True_Odds_Calculator_2-way'!B42)</f>
        <v>2.0299999999999998</v>
      </c>
      <c r="C41" s="4">
        <f t="shared" si="0"/>
        <v>0.5376344086021505</v>
      </c>
      <c r="D41">
        <f t="shared" si="1"/>
        <v>0.49261083743842371</v>
      </c>
      <c r="E41">
        <f t="shared" si="2"/>
        <v>3.0245246040574214E-2</v>
      </c>
      <c r="F41">
        <f t="shared" si="3"/>
        <v>-0.23459929021664283</v>
      </c>
      <c r="G41">
        <v>0</v>
      </c>
      <c r="H41">
        <f t="shared" si="4"/>
        <v>0.26484453625721704</v>
      </c>
      <c r="I41">
        <f t="shared" si="5"/>
        <v>-1.0625078858299792</v>
      </c>
      <c r="J41">
        <f t="shared" si="6"/>
        <v>1.0625078858299792</v>
      </c>
      <c r="K41">
        <f t="shared" si="7"/>
        <v>0.5225324395988501</v>
      </c>
      <c r="L41">
        <f t="shared" si="8"/>
        <v>0.47746756040114985</v>
      </c>
      <c r="M41">
        <f t="shared" si="9"/>
        <v>1.9137567818137824</v>
      </c>
      <c r="N41">
        <f t="shared" si="10"/>
        <v>2.0943831224048783</v>
      </c>
    </row>
    <row r="42" spans="1:14" x14ac:dyDescent="0.25">
      <c r="A42" s="4">
        <f>IF('True_Odds_Calculator_2-way'!A43="","",'True_Odds_Calculator_2-way'!A43)</f>
        <v>1.72</v>
      </c>
      <c r="B42" s="4">
        <f>IF('True_Odds_Calculator_2-way'!B43="","",'True_Odds_Calculator_2-way'!B43)</f>
        <v>2.2000000000000002</v>
      </c>
      <c r="C42" s="4">
        <f t="shared" si="0"/>
        <v>0.58139534883720934</v>
      </c>
      <c r="D42">
        <f t="shared" si="1"/>
        <v>0.45454545454545453</v>
      </c>
      <c r="E42">
        <f t="shared" si="2"/>
        <v>3.5940803382663811E-2</v>
      </c>
      <c r="F42">
        <f t="shared" si="3"/>
        <v>-0.22832980972515859</v>
      </c>
      <c r="G42">
        <v>0</v>
      </c>
      <c r="H42">
        <f t="shared" si="4"/>
        <v>0.26427061310782241</v>
      </c>
      <c r="I42">
        <f t="shared" si="5"/>
        <v>-1.075828707279838</v>
      </c>
      <c r="J42">
        <f t="shared" si="6"/>
        <v>1.075828707279838</v>
      </c>
      <c r="K42">
        <f t="shared" si="7"/>
        <v>0.5635083268962916</v>
      </c>
      <c r="L42">
        <f t="shared" si="8"/>
        <v>0.4364916731037084</v>
      </c>
      <c r="M42">
        <f t="shared" si="9"/>
        <v>1.7745966692414832</v>
      </c>
      <c r="N42">
        <f t="shared" si="10"/>
        <v>2.2909944487358058</v>
      </c>
    </row>
    <row r="43" spans="1:14" x14ac:dyDescent="0.25">
      <c r="A43" s="4">
        <f>IF('True_Odds_Calculator_2-way'!A44="","",'True_Odds_Calculator_2-way'!A44)</f>
        <v>1.92</v>
      </c>
      <c r="B43" s="4">
        <f>IF('True_Odds_Calculator_2-way'!B44="","",'True_Odds_Calculator_2-way'!B44)</f>
        <v>1.97</v>
      </c>
      <c r="C43" s="4">
        <f t="shared" si="0"/>
        <v>0.52083333333333337</v>
      </c>
      <c r="D43">
        <f t="shared" si="1"/>
        <v>0.50761421319796951</v>
      </c>
      <c r="E43">
        <f t="shared" si="2"/>
        <v>2.844754653130277E-2</v>
      </c>
      <c r="F43">
        <f t="shared" si="3"/>
        <v>-0.2359348561759731</v>
      </c>
      <c r="G43">
        <v>0</v>
      </c>
      <c r="H43">
        <f t="shared" si="4"/>
        <v>0.26438240270727581</v>
      </c>
      <c r="I43">
        <f t="shared" si="5"/>
        <v>-1.0585715534396718</v>
      </c>
      <c r="J43">
        <f t="shared" si="6"/>
        <v>1.0585715534396718</v>
      </c>
      <c r="K43">
        <f t="shared" si="7"/>
        <v>0.50661491420873006</v>
      </c>
      <c r="L43">
        <f t="shared" si="8"/>
        <v>0.49338508579127022</v>
      </c>
      <c r="M43">
        <f t="shared" si="9"/>
        <v>1.9738858291644976</v>
      </c>
      <c r="N43">
        <f t="shared" si="10"/>
        <v>2.0268144068364817</v>
      </c>
    </row>
    <row r="44" spans="1:14" x14ac:dyDescent="0.25">
      <c r="A44" s="4">
        <f>IF('True_Odds_Calculator_2-way'!A45="","",'True_Odds_Calculator_2-way'!A45)</f>
        <v>1.75</v>
      </c>
      <c r="B44" s="4">
        <f>IF('True_Odds_Calculator_2-way'!B45="","",'True_Odds_Calculator_2-way'!B45)</f>
        <v>2.17</v>
      </c>
      <c r="C44" s="4">
        <f t="shared" si="0"/>
        <v>0.5714285714285714</v>
      </c>
      <c r="D44">
        <f t="shared" si="1"/>
        <v>0.46082949308755761</v>
      </c>
      <c r="E44">
        <f t="shared" si="2"/>
        <v>3.2258064516129004E-2</v>
      </c>
      <c r="F44">
        <f t="shared" si="3"/>
        <v>-0.23107307439104674</v>
      </c>
      <c r="G44">
        <v>0</v>
      </c>
      <c r="H44">
        <f t="shared" si="4"/>
        <v>0.26333113890717574</v>
      </c>
      <c r="I44">
        <f t="shared" si="5"/>
        <v>-1.0675210253672476</v>
      </c>
      <c r="J44">
        <f t="shared" si="6"/>
        <v>1.0675210253672476</v>
      </c>
      <c r="K44">
        <f t="shared" si="7"/>
        <v>0.55535785771485779</v>
      </c>
      <c r="L44">
        <f t="shared" si="8"/>
        <v>0.44464214228514221</v>
      </c>
      <c r="M44">
        <f t="shared" si="9"/>
        <v>1.8006407690254356</v>
      </c>
      <c r="N44">
        <f t="shared" si="10"/>
        <v>2.2489995996796797</v>
      </c>
    </row>
    <row r="45" spans="1:14" x14ac:dyDescent="0.25">
      <c r="A45" s="4">
        <f>IF('True_Odds_Calculator_2-way'!A46="","",'True_Odds_Calculator_2-way'!A46)</f>
        <v>1.59</v>
      </c>
      <c r="B45" s="4">
        <f>IF('True_Odds_Calculator_2-way'!B46="","",'True_Odds_Calculator_2-way'!B46)</f>
        <v>2.4700000000000002</v>
      </c>
      <c r="C45" s="4">
        <f t="shared" si="0"/>
        <v>0.62893081761006286</v>
      </c>
      <c r="D45">
        <f t="shared" si="1"/>
        <v>0.40485829959514169</v>
      </c>
      <c r="E45">
        <f t="shared" si="2"/>
        <v>3.37891172052045E-2</v>
      </c>
      <c r="F45">
        <f t="shared" si="3"/>
        <v>-0.22083874417538774</v>
      </c>
      <c r="G45">
        <v>0</v>
      </c>
      <c r="H45">
        <f t="shared" si="4"/>
        <v>0.25462786138059224</v>
      </c>
      <c r="I45">
        <f t="shared" si="5"/>
        <v>-1.0737800400040409</v>
      </c>
      <c r="J45">
        <f t="shared" si="6"/>
        <v>1.0737800400040409</v>
      </c>
      <c r="K45">
        <f t="shared" si="7"/>
        <v>0.61217110375510797</v>
      </c>
      <c r="L45">
        <f t="shared" si="8"/>
        <v>0.38782889624489203</v>
      </c>
      <c r="M45">
        <f t="shared" si="9"/>
        <v>1.6335302236023845</v>
      </c>
      <c r="N45">
        <f t="shared" si="10"/>
        <v>2.5784566588059405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2.12</v>
      </c>
      <c r="C46" s="4">
        <f t="shared" si="0"/>
        <v>0.5617977528089888</v>
      </c>
      <c r="D46">
        <f t="shared" si="1"/>
        <v>0.47169811320754712</v>
      </c>
      <c r="E46">
        <f t="shared" si="2"/>
        <v>3.3495866016535869E-2</v>
      </c>
      <c r="F46">
        <f t="shared" si="3"/>
        <v>-0.23150307398770409</v>
      </c>
      <c r="G46">
        <v>0</v>
      </c>
      <c r="H46">
        <f t="shared" si="4"/>
        <v>0.26499894000423996</v>
      </c>
      <c r="I46">
        <f t="shared" si="5"/>
        <v>-1.0699012312772822</v>
      </c>
      <c r="J46">
        <f t="shared" si="6"/>
        <v>1.0699012312772822</v>
      </c>
      <c r="K46">
        <f t="shared" si="7"/>
        <v>0.54510083634166528</v>
      </c>
      <c r="L46">
        <f t="shared" si="8"/>
        <v>0.45489916365833472</v>
      </c>
      <c r="M46">
        <f t="shared" si="9"/>
        <v>1.83452296039628</v>
      </c>
      <c r="N46">
        <f t="shared" si="10"/>
        <v>2.1982893790305562</v>
      </c>
    </row>
    <row r="47" spans="1:14" x14ac:dyDescent="0.25">
      <c r="A47" s="4">
        <f>IF('True_Odds_Calculator_2-way'!A48="","",'True_Odds_Calculator_2-way'!A48)</f>
        <v>1.9</v>
      </c>
      <c r="B47" s="4">
        <f>IF('True_Odds_Calculator_2-way'!B48="","",'True_Odds_Calculator_2-way'!B48)</f>
        <v>1.99</v>
      </c>
      <c r="C47" s="4">
        <f t="shared" si="0"/>
        <v>0.52631578947368418</v>
      </c>
      <c r="D47">
        <f t="shared" si="1"/>
        <v>0.50251256281407031</v>
      </c>
      <c r="E47">
        <f t="shared" si="2"/>
        <v>2.8828352287754377E-2</v>
      </c>
      <c r="F47">
        <f t="shared" si="3"/>
        <v>-0.23565194393017741</v>
      </c>
      <c r="G47">
        <v>0</v>
      </c>
      <c r="H47">
        <f t="shared" si="4"/>
        <v>0.26448029621793173</v>
      </c>
      <c r="I47">
        <f t="shared" si="5"/>
        <v>-1.0594028769395465</v>
      </c>
      <c r="J47">
        <f t="shared" si="6"/>
        <v>1.0594028769395465</v>
      </c>
      <c r="K47">
        <f t="shared" si="7"/>
        <v>0.51191151829848447</v>
      </c>
      <c r="L47">
        <f t="shared" si="8"/>
        <v>0.48808848170151553</v>
      </c>
      <c r="M47">
        <f t="shared" si="9"/>
        <v>1.9534625892455926</v>
      </c>
      <c r="N47">
        <f t="shared" si="10"/>
        <v>2.0488088481701512</v>
      </c>
    </row>
    <row r="48" spans="1:14" x14ac:dyDescent="0.25">
      <c r="A48" s="4">
        <f>IF('True_Odds_Calculator_2-way'!A49="","",'True_Odds_Calculator_2-way'!A49)</f>
        <v>1.68</v>
      </c>
      <c r="B48" s="4">
        <f>IF('True_Odds_Calculator_2-way'!B49="","",'True_Odds_Calculator_2-way'!B49)</f>
        <v>2.29</v>
      </c>
      <c r="C48" s="4">
        <f t="shared" si="0"/>
        <v>0.59523809523809523</v>
      </c>
      <c r="D48">
        <f t="shared" si="1"/>
        <v>0.4366812227074236</v>
      </c>
      <c r="E48">
        <f t="shared" si="2"/>
        <v>3.1919317945518833E-2</v>
      </c>
      <c r="F48">
        <f t="shared" si="3"/>
        <v>-0.22800998128509042</v>
      </c>
      <c r="G48">
        <v>0</v>
      </c>
      <c r="H48">
        <f t="shared" si="4"/>
        <v>0.25992929923060926</v>
      </c>
      <c r="I48">
        <f t="shared" si="5"/>
        <v>-1.0677035543974551</v>
      </c>
      <c r="J48">
        <f t="shared" si="6"/>
        <v>1.0677035543974551</v>
      </c>
      <c r="K48">
        <f t="shared" si="7"/>
        <v>0.57936138046320074</v>
      </c>
      <c r="L48">
        <f t="shared" si="8"/>
        <v>0.42063861953679943</v>
      </c>
      <c r="M48">
        <f t="shared" si="9"/>
        <v>1.7260384169902692</v>
      </c>
      <c r="N48">
        <f t="shared" si="10"/>
        <v>2.3773375851727168</v>
      </c>
    </row>
    <row r="49" spans="1:14" x14ac:dyDescent="0.25">
      <c r="A49" s="4">
        <f>IF('True_Odds_Calculator_2-way'!A50="","",'True_Odds_Calculator_2-way'!A50)</f>
        <v>1.62</v>
      </c>
      <c r="B49" s="4">
        <f>IF('True_Odds_Calculator_2-way'!B50="","",'True_Odds_Calculator_2-way'!B50)</f>
        <v>2.41</v>
      </c>
      <c r="C49" s="4">
        <f t="shared" si="0"/>
        <v>0.61728395061728392</v>
      </c>
      <c r="D49">
        <f t="shared" si="1"/>
        <v>0.41493775933609955</v>
      </c>
      <c r="E49">
        <f t="shared" si="2"/>
        <v>3.2221709953383471E-2</v>
      </c>
      <c r="F49">
        <f t="shared" si="3"/>
        <v>-0.22391270938988783</v>
      </c>
      <c r="G49">
        <v>0</v>
      </c>
      <c r="H49">
        <f t="shared" si="4"/>
        <v>0.2561344193432713</v>
      </c>
      <c r="I49">
        <f t="shared" si="5"/>
        <v>-1.0695340092890231</v>
      </c>
      <c r="J49">
        <f t="shared" si="6"/>
        <v>1.0695340092890231</v>
      </c>
      <c r="K49">
        <f t="shared" si="7"/>
        <v>0.60128274567029871</v>
      </c>
      <c r="L49">
        <f t="shared" si="8"/>
        <v>0.39871725432970118</v>
      </c>
      <c r="M49">
        <f t="shared" si="9"/>
        <v>1.6631110857591944</v>
      </c>
      <c r="N49">
        <f t="shared" si="10"/>
        <v>2.5080429530975232</v>
      </c>
    </row>
    <row r="50" spans="1:14" x14ac:dyDescent="0.25">
      <c r="A50" s="4">
        <f>IF('True_Odds_Calculator_2-way'!A51="","",'True_Odds_Calculator_2-way'!A51)</f>
        <v>1.63</v>
      </c>
      <c r="B50" s="4">
        <f>IF('True_Odds_Calculator_2-way'!B51="","",'True_Odds_Calculator_2-way'!B51)</f>
        <v>2.39</v>
      </c>
      <c r="C50" s="4">
        <f t="shared" si="0"/>
        <v>0.61349693251533743</v>
      </c>
      <c r="D50">
        <f t="shared" si="1"/>
        <v>0.41841004184100417</v>
      </c>
      <c r="E50">
        <f t="shared" si="2"/>
        <v>3.19069743563416E-2</v>
      </c>
      <c r="F50">
        <f t="shared" si="3"/>
        <v>-0.22478630284672851</v>
      </c>
      <c r="G50">
        <v>0</v>
      </c>
      <c r="H50">
        <f t="shared" si="4"/>
        <v>0.25669327720307006</v>
      </c>
      <c r="I50">
        <f t="shared" si="5"/>
        <v>-1.0686176060625021</v>
      </c>
      <c r="J50">
        <f t="shared" si="6"/>
        <v>1.0686176060625021</v>
      </c>
      <c r="K50">
        <f t="shared" si="7"/>
        <v>0.59764679259350884</v>
      </c>
      <c r="L50">
        <f t="shared" si="8"/>
        <v>0.40235320740649128</v>
      </c>
      <c r="M50">
        <f t="shared" si="9"/>
        <v>1.6732290918193764</v>
      </c>
      <c r="N50">
        <f t="shared" si="10"/>
        <v>2.4853784724268779</v>
      </c>
    </row>
    <row r="51" spans="1:14" x14ac:dyDescent="0.25">
      <c r="A51" s="4">
        <f>IF('True_Odds_Calculator_2-way'!A52="","",'True_Odds_Calculator_2-way'!A52)</f>
        <v>1.98</v>
      </c>
      <c r="B51" s="4">
        <f>IF('True_Odds_Calculator_2-way'!B52="","",'True_Odds_Calculator_2-way'!B52)</f>
        <v>1.86</v>
      </c>
      <c r="C51" s="4">
        <f t="shared" si="0"/>
        <v>0.50505050505050508</v>
      </c>
      <c r="D51">
        <f t="shared" si="1"/>
        <v>0.5376344086021505</v>
      </c>
      <c r="E51">
        <f t="shared" si="2"/>
        <v>4.2684913652655698E-2</v>
      </c>
      <c r="F51">
        <f t="shared" si="3"/>
        <v>-0.22884761594438996</v>
      </c>
      <c r="G51">
        <v>0</v>
      </c>
      <c r="H51">
        <f t="shared" si="4"/>
        <v>0.27153252959704571</v>
      </c>
      <c r="I51">
        <f t="shared" si="5"/>
        <v>-1.0892755023757481</v>
      </c>
      <c r="J51">
        <f t="shared" si="6"/>
        <v>1.0892755023757481</v>
      </c>
      <c r="K51">
        <f t="shared" si="7"/>
        <v>0.48367827835233401</v>
      </c>
      <c r="L51">
        <f t="shared" si="8"/>
        <v>0.51632172164766577</v>
      </c>
      <c r="M51">
        <f t="shared" si="9"/>
        <v>2.0674899923282331</v>
      </c>
      <c r="N51">
        <f t="shared" si="10"/>
        <v>1.9367769320431434</v>
      </c>
    </row>
    <row r="52" spans="1:14" x14ac:dyDescent="0.25">
      <c r="A52" s="4">
        <f>IF('True_Odds_Calculator_2-way'!A53="","",'True_Odds_Calculator_2-way'!A53)</f>
        <v>1.71</v>
      </c>
      <c r="B52" s="4">
        <f>IF('True_Odds_Calculator_2-way'!B53="","",'True_Odds_Calculator_2-way'!B53)</f>
        <v>2.15</v>
      </c>
      <c r="C52" s="4">
        <f t="shared" si="0"/>
        <v>0.58479532163742687</v>
      </c>
      <c r="D52">
        <f t="shared" si="1"/>
        <v>0.46511627906976744</v>
      </c>
      <c r="E52">
        <f t="shared" si="2"/>
        <v>4.9911600707194248E-2</v>
      </c>
      <c r="F52">
        <f t="shared" si="3"/>
        <v>-0.22208622331021366</v>
      </c>
      <c r="G52">
        <v>0</v>
      </c>
      <c r="H52">
        <f t="shared" si="4"/>
        <v>0.27199782401740785</v>
      </c>
      <c r="I52">
        <f t="shared" si="5"/>
        <v>-1.1066796025971803</v>
      </c>
      <c r="J52">
        <f t="shared" si="6"/>
        <v>1.1066796025971803</v>
      </c>
      <c r="K52">
        <f t="shared" si="7"/>
        <v>0.55999114654409532</v>
      </c>
      <c r="L52">
        <f t="shared" si="8"/>
        <v>0.44000885345590496</v>
      </c>
      <c r="M52">
        <f t="shared" si="9"/>
        <v>1.7857425178439978</v>
      </c>
      <c r="N52">
        <f t="shared" si="10"/>
        <v>2.2726815429867573</v>
      </c>
    </row>
    <row r="53" spans="1:14" x14ac:dyDescent="0.25">
      <c r="A53" s="4">
        <f>IF('True_Odds_Calculator_2-way'!A54="","",'True_Odds_Calculator_2-way'!A54)</f>
        <v>1.49</v>
      </c>
      <c r="B53" s="4">
        <f>IF('True_Odds_Calculator_2-way'!B54="","",'True_Odds_Calculator_2-way'!B54)</f>
        <v>2.61</v>
      </c>
      <c r="C53" s="4">
        <f t="shared" si="0"/>
        <v>0.67114093959731547</v>
      </c>
      <c r="D53">
        <f t="shared" si="1"/>
        <v>0.38314176245210729</v>
      </c>
      <c r="E53">
        <f t="shared" si="2"/>
        <v>5.428270204942276E-2</v>
      </c>
      <c r="F53">
        <f t="shared" si="3"/>
        <v>-0.20285942040165605</v>
      </c>
      <c r="G53">
        <v>0</v>
      </c>
      <c r="H53">
        <f t="shared" si="4"/>
        <v>0.25714212245107876</v>
      </c>
      <c r="I53">
        <f t="shared" si="5"/>
        <v>-1.125872008913001</v>
      </c>
      <c r="J53">
        <f t="shared" si="6"/>
        <v>1.125872008913001</v>
      </c>
      <c r="K53">
        <f t="shared" si="7"/>
        <v>0.64446390372190487</v>
      </c>
      <c r="L53">
        <f t="shared" si="8"/>
        <v>0.35553609627809507</v>
      </c>
      <c r="M53">
        <f t="shared" si="9"/>
        <v>1.5516772843673707</v>
      </c>
      <c r="N53">
        <f t="shared" si="10"/>
        <v>2.8126539343499313</v>
      </c>
    </row>
    <row r="54" spans="1:14" x14ac:dyDescent="0.25">
      <c r="A54" s="4">
        <f>IF('True_Odds_Calculator_2-way'!A55="","",'True_Odds_Calculator_2-way'!A55)</f>
        <v>2</v>
      </c>
      <c r="B54" s="4">
        <f>IF('True_Odds_Calculator_2-way'!B55="","",'True_Odds_Calculator_2-way'!B55)</f>
        <v>1.85</v>
      </c>
      <c r="C54" s="4">
        <f t="shared" si="0"/>
        <v>0.5</v>
      </c>
      <c r="D54">
        <f t="shared" si="1"/>
        <v>0.54054054054054046</v>
      </c>
      <c r="E54">
        <f t="shared" si="2"/>
        <v>4.0540540540540349E-2</v>
      </c>
      <c r="F54">
        <f t="shared" si="3"/>
        <v>-0.22972972972972983</v>
      </c>
      <c r="G54">
        <v>0</v>
      </c>
      <c r="H54">
        <f t="shared" si="4"/>
        <v>0.27027027027027023</v>
      </c>
      <c r="I54">
        <f t="shared" si="5"/>
        <v>-1.0846522890932806</v>
      </c>
      <c r="J54">
        <f t="shared" si="6"/>
        <v>1.0846522890932806</v>
      </c>
      <c r="K54">
        <f t="shared" si="7"/>
        <v>0.47969630486192494</v>
      </c>
      <c r="L54">
        <f t="shared" si="8"/>
        <v>0.52030369513807517</v>
      </c>
      <c r="M54">
        <f t="shared" si="9"/>
        <v>2.0846522890932806</v>
      </c>
      <c r="N54">
        <f t="shared" si="10"/>
        <v>1.9219544457292885</v>
      </c>
    </row>
    <row r="55" spans="1:14" x14ac:dyDescent="0.25">
      <c r="A55" s="4">
        <f>IF('True_Odds_Calculator_2-way'!A56="","",'True_Odds_Calculator_2-way'!A56)</f>
        <v>1.66</v>
      </c>
      <c r="B55" s="4">
        <f>IF('True_Odds_Calculator_2-way'!B56="","",'True_Odds_Calculator_2-way'!B56)</f>
        <v>2.2400000000000002</v>
      </c>
      <c r="C55" s="4">
        <f t="shared" si="0"/>
        <v>0.60240963855421692</v>
      </c>
      <c r="D55">
        <f t="shared" si="1"/>
        <v>0.4464285714285714</v>
      </c>
      <c r="E55">
        <f t="shared" si="2"/>
        <v>4.8838209982788428E-2</v>
      </c>
      <c r="F55">
        <f t="shared" si="3"/>
        <v>-0.22009466437177272</v>
      </c>
      <c r="G55">
        <v>0</v>
      </c>
      <c r="H55">
        <f t="shared" si="4"/>
        <v>0.26893287435456109</v>
      </c>
      <c r="I55">
        <f t="shared" si="5"/>
        <v>-1.1053942207134548</v>
      </c>
      <c r="J55">
        <f t="shared" si="6"/>
        <v>1.1053942207134548</v>
      </c>
      <c r="K55">
        <f t="shared" si="7"/>
        <v>0.57818167201398041</v>
      </c>
      <c r="L55">
        <f t="shared" si="8"/>
        <v>0.42181832798601948</v>
      </c>
      <c r="M55">
        <f t="shared" si="9"/>
        <v>1.7295601856708804</v>
      </c>
      <c r="N55">
        <f t="shared" si="10"/>
        <v>2.3706888336846839</v>
      </c>
    </row>
    <row r="56" spans="1:14" x14ac:dyDescent="0.25">
      <c r="A56" s="4">
        <f>IF('True_Odds_Calculator_2-way'!A57="","",'True_Odds_Calculator_2-way'!A57)</f>
        <v>1.88</v>
      </c>
      <c r="B56" s="4">
        <f>IF('True_Odds_Calculator_2-way'!B57="","",'True_Odds_Calculator_2-way'!B57)</f>
        <v>1.96</v>
      </c>
      <c r="C56" s="4">
        <f t="shared" si="0"/>
        <v>0.53191489361702127</v>
      </c>
      <c r="D56">
        <f t="shared" si="1"/>
        <v>0.51020408163265307</v>
      </c>
      <c r="E56">
        <f t="shared" si="2"/>
        <v>4.2118975249674229E-2</v>
      </c>
      <c r="F56">
        <f t="shared" si="3"/>
        <v>-0.22926617455492848</v>
      </c>
      <c r="G56">
        <v>0</v>
      </c>
      <c r="H56">
        <f t="shared" si="4"/>
        <v>0.27138514980460271</v>
      </c>
      <c r="I56">
        <f t="shared" si="5"/>
        <v>-1.0879853497231111</v>
      </c>
      <c r="J56">
        <f t="shared" si="6"/>
        <v>1.0879853497231111</v>
      </c>
      <c r="K56">
        <f t="shared" si="7"/>
        <v>0.51087470692394266</v>
      </c>
      <c r="L56">
        <f t="shared" si="8"/>
        <v>0.48912529307605751</v>
      </c>
      <c r="M56">
        <f t="shared" si="9"/>
        <v>1.9574271077563381</v>
      </c>
      <c r="N56">
        <f t="shared" si="10"/>
        <v>2.0444659357341863</v>
      </c>
    </row>
    <row r="57" spans="1:14" x14ac:dyDescent="0.25">
      <c r="A57" s="4">
        <f>IF('True_Odds_Calculator_2-way'!A58="","",'True_Odds_Calculator_2-way'!A58)</f>
        <v>1.96</v>
      </c>
      <c r="B57" s="4">
        <f>IF('True_Odds_Calculator_2-way'!B58="","",'True_Odds_Calculator_2-way'!B58)</f>
        <v>1.88</v>
      </c>
      <c r="C57" s="4">
        <f t="shared" si="0"/>
        <v>0.51020408163265307</v>
      </c>
      <c r="D57">
        <f t="shared" si="1"/>
        <v>0.53191489361702127</v>
      </c>
      <c r="E57">
        <f t="shared" si="2"/>
        <v>4.2118975249674229E-2</v>
      </c>
      <c r="F57">
        <f t="shared" si="3"/>
        <v>-0.22926617455492848</v>
      </c>
      <c r="G57">
        <v>0</v>
      </c>
      <c r="H57">
        <f t="shared" si="4"/>
        <v>0.27138514980460271</v>
      </c>
      <c r="I57">
        <f t="shared" si="5"/>
        <v>-1.0879853497231111</v>
      </c>
      <c r="J57">
        <f t="shared" si="6"/>
        <v>1.0879853497231111</v>
      </c>
      <c r="K57">
        <f t="shared" si="7"/>
        <v>0.48912529307605751</v>
      </c>
      <c r="L57">
        <f t="shared" si="8"/>
        <v>0.51087470692394266</v>
      </c>
      <c r="M57">
        <f t="shared" si="9"/>
        <v>2.0444659357341863</v>
      </c>
      <c r="N57">
        <f t="shared" si="10"/>
        <v>1.9574271077563381</v>
      </c>
    </row>
    <row r="58" spans="1:14" x14ac:dyDescent="0.25">
      <c r="A58" s="4">
        <f>IF('True_Odds_Calculator_2-way'!A59="","",'True_Odds_Calculator_2-way'!A59)</f>
        <v>1.75</v>
      </c>
      <c r="B58" s="4">
        <f>IF('True_Odds_Calculator_2-way'!B59="","",'True_Odds_Calculator_2-way'!B59)</f>
        <v>2.1</v>
      </c>
      <c r="C58" s="4">
        <f t="shared" si="0"/>
        <v>0.5714285714285714</v>
      </c>
      <c r="D58">
        <f t="shared" si="1"/>
        <v>0.47619047619047616</v>
      </c>
      <c r="E58">
        <f t="shared" si="2"/>
        <v>4.761904761904745E-2</v>
      </c>
      <c r="F58">
        <f t="shared" si="3"/>
        <v>-0.22448979591836749</v>
      </c>
      <c r="G58">
        <v>0</v>
      </c>
      <c r="H58">
        <f t="shared" si="4"/>
        <v>0.27210884353741494</v>
      </c>
      <c r="I58">
        <f t="shared" si="5"/>
        <v>-1.1009637651263602</v>
      </c>
      <c r="J58">
        <f t="shared" si="6"/>
        <v>1.1009637651263602</v>
      </c>
      <c r="K58">
        <f t="shared" si="7"/>
        <v>0.54772826791643581</v>
      </c>
      <c r="L58">
        <f t="shared" si="8"/>
        <v>0.4522717320835643</v>
      </c>
      <c r="M58">
        <f t="shared" si="9"/>
        <v>1.8257228238447702</v>
      </c>
      <c r="N58">
        <f t="shared" si="10"/>
        <v>2.2110601416389968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2.08</v>
      </c>
      <c r="C59" s="4">
        <f t="shared" si="0"/>
        <v>0.56818181818181823</v>
      </c>
      <c r="D59">
        <f t="shared" si="1"/>
        <v>0.48076923076923073</v>
      </c>
      <c r="E59">
        <f t="shared" si="2"/>
        <v>4.8951048951048959E-2</v>
      </c>
      <c r="F59">
        <f t="shared" si="3"/>
        <v>-0.22421328671328666</v>
      </c>
      <c r="G59">
        <v>0</v>
      </c>
      <c r="H59">
        <f t="shared" si="4"/>
        <v>0.27316433566433568</v>
      </c>
      <c r="I59">
        <f t="shared" si="5"/>
        <v>-1.1037769642208699</v>
      </c>
      <c r="J59">
        <f t="shared" si="6"/>
        <v>1.1037769642208699</v>
      </c>
      <c r="K59">
        <f t="shared" si="7"/>
        <v>0.54381208677346893</v>
      </c>
      <c r="L59">
        <f t="shared" si="8"/>
        <v>0.45618791322653113</v>
      </c>
      <c r="M59">
        <f t="shared" si="9"/>
        <v>1.838870492807861</v>
      </c>
      <c r="N59">
        <f t="shared" si="10"/>
        <v>2.1920791213585393</v>
      </c>
    </row>
    <row r="60" spans="1:14" x14ac:dyDescent="0.25">
      <c r="A60" s="4">
        <f>IF('True_Odds_Calculator_2-way'!A61="","",'True_Odds_Calculator_2-way'!A61)</f>
        <v>1.75</v>
      </c>
      <c r="B60" s="4">
        <f>IF('True_Odds_Calculator_2-way'!B61="","",'True_Odds_Calculator_2-way'!B61)</f>
        <v>2.1</v>
      </c>
      <c r="C60" s="4">
        <f t="shared" si="0"/>
        <v>0.5714285714285714</v>
      </c>
      <c r="D60">
        <f t="shared" si="1"/>
        <v>0.47619047619047616</v>
      </c>
      <c r="E60">
        <f t="shared" si="2"/>
        <v>4.761904761904745E-2</v>
      </c>
      <c r="F60">
        <f t="shared" si="3"/>
        <v>-0.22448979591836749</v>
      </c>
      <c r="G60">
        <v>0</v>
      </c>
      <c r="H60">
        <f t="shared" si="4"/>
        <v>0.27210884353741494</v>
      </c>
      <c r="I60">
        <f t="shared" si="5"/>
        <v>-1.1009637651263602</v>
      </c>
      <c r="J60">
        <f t="shared" si="6"/>
        <v>1.1009637651263602</v>
      </c>
      <c r="K60">
        <f t="shared" si="7"/>
        <v>0.54772826791643581</v>
      </c>
      <c r="L60">
        <f t="shared" si="8"/>
        <v>0.4522717320835643</v>
      </c>
      <c r="M60">
        <f t="shared" si="9"/>
        <v>1.8257228238447702</v>
      </c>
      <c r="N60">
        <f t="shared" si="10"/>
        <v>2.2110601416389968</v>
      </c>
    </row>
    <row r="61" spans="1:14" x14ac:dyDescent="0.25">
      <c r="A61" s="4">
        <f>IF('True_Odds_Calculator_2-way'!A62="","",'True_Odds_Calculator_2-way'!A62)</f>
        <v>1.87</v>
      </c>
      <c r="B61" s="4">
        <f>IF('True_Odds_Calculator_2-way'!B62="","",'True_Odds_Calculator_2-way'!B62)</f>
        <v>1.97</v>
      </c>
      <c r="C61" s="4">
        <f t="shared" si="0"/>
        <v>0.53475935828876997</v>
      </c>
      <c r="D61">
        <f t="shared" si="1"/>
        <v>0.50761421319796951</v>
      </c>
      <c r="E61">
        <f t="shared" si="2"/>
        <v>4.2373571486739481E-2</v>
      </c>
      <c r="F61">
        <f t="shared" si="3"/>
        <v>-0.22907787942126556</v>
      </c>
      <c r="G61">
        <v>0</v>
      </c>
      <c r="H61">
        <f t="shared" si="4"/>
        <v>0.27145145090800504</v>
      </c>
      <c r="I61">
        <f t="shared" si="5"/>
        <v>-1.0885653508392383</v>
      </c>
      <c r="J61">
        <f t="shared" si="6"/>
        <v>1.0885653508392383</v>
      </c>
      <c r="K61">
        <f t="shared" si="7"/>
        <v>0.51359700426766597</v>
      </c>
      <c r="L61">
        <f t="shared" si="8"/>
        <v>0.48640299573233392</v>
      </c>
      <c r="M61">
        <f t="shared" si="9"/>
        <v>1.9470518552301377</v>
      </c>
      <c r="N61">
        <f t="shared" si="10"/>
        <v>2.0559083903140616</v>
      </c>
    </row>
    <row r="62" spans="1:14" x14ac:dyDescent="0.25">
      <c r="A62" s="4">
        <f>IF('True_Odds_Calculator_2-way'!A63="","",'True_Odds_Calculator_2-way'!A63)</f>
        <v>1.78</v>
      </c>
      <c r="B62" s="4">
        <f>IF('True_Odds_Calculator_2-way'!B63="","",'True_Odds_Calculator_2-way'!B63)</f>
        <v>2.0699999999999998</v>
      </c>
      <c r="C62" s="4">
        <f t="shared" si="0"/>
        <v>0.5617977528089888</v>
      </c>
      <c r="D62">
        <f t="shared" si="1"/>
        <v>0.48309178743961356</v>
      </c>
      <c r="E62">
        <f t="shared" si="2"/>
        <v>4.4889540248602255E-2</v>
      </c>
      <c r="F62">
        <f t="shared" si="3"/>
        <v>-0.22651034033545026</v>
      </c>
      <c r="G62">
        <v>0</v>
      </c>
      <c r="H62">
        <f t="shared" si="4"/>
        <v>0.27139988058405257</v>
      </c>
      <c r="I62">
        <f t="shared" si="5"/>
        <v>-1.0946135246159836</v>
      </c>
      <c r="J62">
        <f t="shared" si="6"/>
        <v>1.0946135246159836</v>
      </c>
      <c r="K62">
        <f t="shared" si="7"/>
        <v>0.53943293915689727</v>
      </c>
      <c r="L62">
        <f t="shared" si="8"/>
        <v>0.46056706084310273</v>
      </c>
      <c r="M62">
        <f t="shared" si="9"/>
        <v>1.8537985492004672</v>
      </c>
      <c r="N62">
        <f t="shared" si="10"/>
        <v>2.1712364713391024</v>
      </c>
    </row>
    <row r="63" spans="1:14" x14ac:dyDescent="0.25">
      <c r="A63" s="4">
        <f>IF('True_Odds_Calculator_2-way'!A64="","",'True_Odds_Calculator_2-way'!A64)</f>
        <v>2.02</v>
      </c>
      <c r="B63" s="4">
        <f>IF('True_Odds_Calculator_2-way'!B64="","",'True_Odds_Calculator_2-way'!B64)</f>
        <v>1.78</v>
      </c>
      <c r="C63" s="4">
        <f t="shared" si="0"/>
        <v>0.49504950495049505</v>
      </c>
      <c r="D63">
        <f t="shared" si="1"/>
        <v>0.5617977528089888</v>
      </c>
      <c r="E63">
        <f t="shared" si="2"/>
        <v>5.6847257759483849E-2</v>
      </c>
      <c r="F63">
        <f t="shared" si="3"/>
        <v>-0.22127044165090659</v>
      </c>
      <c r="G63">
        <v>0</v>
      </c>
      <c r="H63">
        <f t="shared" si="4"/>
        <v>0.2781176994103905</v>
      </c>
      <c r="I63">
        <f t="shared" si="5"/>
        <v>-1.1211213233271877</v>
      </c>
      <c r="J63">
        <f t="shared" si="6"/>
        <v>1.1211213233271877</v>
      </c>
      <c r="K63">
        <f t="shared" si="7"/>
        <v>0.46651718682962634</v>
      </c>
      <c r="L63">
        <f t="shared" si="8"/>
        <v>0.5334828131703736</v>
      </c>
      <c r="M63">
        <f t="shared" si="9"/>
        <v>2.1435437497937313</v>
      </c>
      <c r="N63">
        <f t="shared" si="10"/>
        <v>1.8744746321952062</v>
      </c>
    </row>
    <row r="64" spans="1:14" x14ac:dyDescent="0.25">
      <c r="A64" s="4">
        <f>IF('True_Odds_Calculator_2-way'!A65="","",'True_Odds_Calculator_2-way'!A65)</f>
        <v>1.59</v>
      </c>
      <c r="B64" s="4">
        <f>IF('True_Odds_Calculator_2-way'!B65="","",'True_Odds_Calculator_2-way'!B65)</f>
        <v>2.31</v>
      </c>
      <c r="C64" s="4">
        <f t="shared" si="0"/>
        <v>0.62893081761006286</v>
      </c>
      <c r="D64">
        <f t="shared" si="1"/>
        <v>0.4329004329004329</v>
      </c>
      <c r="E64">
        <f t="shared" si="2"/>
        <v>6.183125051049565E-2</v>
      </c>
      <c r="F64">
        <f t="shared" si="3"/>
        <v>-0.21043317269732376</v>
      </c>
      <c r="G64">
        <v>0</v>
      </c>
      <c r="H64">
        <f t="shared" si="4"/>
        <v>0.27226442320781941</v>
      </c>
      <c r="I64">
        <f t="shared" si="5"/>
        <v>-1.1374657965622854</v>
      </c>
      <c r="J64">
        <f t="shared" si="6"/>
        <v>1.1374657965622854</v>
      </c>
      <c r="K64">
        <f t="shared" si="7"/>
        <v>0.59840650810695761</v>
      </c>
      <c r="L64">
        <f t="shared" si="8"/>
        <v>0.40159349189304239</v>
      </c>
      <c r="M64">
        <f t="shared" si="9"/>
        <v>1.6711048199717484</v>
      </c>
      <c r="N64">
        <f t="shared" si="10"/>
        <v>2.4900801934965946</v>
      </c>
    </row>
    <row r="65" spans="1:14" x14ac:dyDescent="0.25">
      <c r="A65" s="4">
        <f>IF('True_Odds_Calculator_2-way'!A66="","",'True_Odds_Calculator_2-way'!A66)</f>
        <v>1.93</v>
      </c>
      <c r="B65" s="4">
        <f>IF('True_Odds_Calculator_2-way'!B66="","",'True_Odds_Calculator_2-way'!B66)</f>
        <v>1.87</v>
      </c>
      <c r="C65" s="4">
        <f t="shared" si="0"/>
        <v>0.5181347150259068</v>
      </c>
      <c r="D65">
        <f t="shared" si="1"/>
        <v>0.53475935828876997</v>
      </c>
      <c r="E65">
        <f t="shared" si="2"/>
        <v>5.2894073314676771E-2</v>
      </c>
      <c r="F65">
        <f t="shared" si="3"/>
        <v>-0.22418331439971184</v>
      </c>
      <c r="G65">
        <v>0</v>
      </c>
      <c r="H65">
        <f t="shared" si="4"/>
        <v>0.27707738771438861</v>
      </c>
      <c r="I65">
        <f t="shared" si="5"/>
        <v>-1.1117289099417835</v>
      </c>
      <c r="J65">
        <f t="shared" si="6"/>
        <v>1.1117289099417835</v>
      </c>
      <c r="K65">
        <f t="shared" si="7"/>
        <v>0.49166435056494989</v>
      </c>
      <c r="L65">
        <f t="shared" si="8"/>
        <v>0.50833564943505005</v>
      </c>
      <c r="M65">
        <f t="shared" si="9"/>
        <v>2.0339078862458586</v>
      </c>
      <c r="N65">
        <f t="shared" si="10"/>
        <v>1.9672041516493519</v>
      </c>
    </row>
    <row r="66" spans="1:14" x14ac:dyDescent="0.25">
      <c r="A66" s="4">
        <f>IF('True_Odds_Calculator_2-way'!A67="","",'True_Odds_Calculator_2-way'!A67)</f>
        <v>2.06</v>
      </c>
      <c r="B66" s="4">
        <f>IF('True_Odds_Calculator_2-way'!B67="","",'True_Odds_Calculator_2-way'!B67)</f>
        <v>1.75</v>
      </c>
      <c r="C66" s="4">
        <f t="shared" si="0"/>
        <v>0.4854368932038835</v>
      </c>
      <c r="D66">
        <f t="shared" si="1"/>
        <v>0.5714285714285714</v>
      </c>
      <c r="E66">
        <f t="shared" si="2"/>
        <v>5.6865464632454898E-2</v>
      </c>
      <c r="F66">
        <f t="shared" si="3"/>
        <v>-0.22052704576976423</v>
      </c>
      <c r="G66">
        <v>0</v>
      </c>
      <c r="H66">
        <f t="shared" si="4"/>
        <v>0.27739251040221913</v>
      </c>
      <c r="I66">
        <f t="shared" si="5"/>
        <v>-1.1215443081840883</v>
      </c>
      <c r="J66">
        <f t="shared" si="6"/>
        <v>1.1215443081840883</v>
      </c>
      <c r="K66">
        <f t="shared" si="7"/>
        <v>0.4568636290527433</v>
      </c>
      <c r="L66">
        <f t="shared" si="8"/>
        <v>0.54313637094725686</v>
      </c>
      <c r="M66">
        <f t="shared" si="9"/>
        <v>2.1888369666751335</v>
      </c>
      <c r="N66">
        <f t="shared" si="10"/>
        <v>1.8411582311380661</v>
      </c>
    </row>
    <row r="67" spans="1:14" x14ac:dyDescent="0.25">
      <c r="A67" s="4">
        <f>IF('True_Odds_Calculator_2-way'!A68="","",'True_Odds_Calculator_2-way'!A68)</f>
        <v>1.72</v>
      </c>
      <c r="B67" s="4">
        <f>IF('True_Odds_Calculator_2-way'!B68="","",'True_Odds_Calculator_2-way'!B68)</f>
        <v>2.1</v>
      </c>
      <c r="C67" s="4">
        <f t="shared" ref="C67:C130" si="11">1/A67</f>
        <v>0.58139534883720934</v>
      </c>
      <c r="D67">
        <f t="shared" ref="D67:D130" si="12">1/B67</f>
        <v>0.47619047619047616</v>
      </c>
      <c r="E67">
        <f t="shared" ref="E67:E130" si="13">C67+D67-1</f>
        <v>5.75858250276855E-2</v>
      </c>
      <c r="F67">
        <f t="shared" ref="F67:F130" si="14">C67+D67-(C67*D67)-1</f>
        <v>-0.21926910299003322</v>
      </c>
      <c r="G67">
        <v>0</v>
      </c>
      <c r="H67">
        <f t="shared" ref="H67:H130" si="15">C67*D67</f>
        <v>0.27685492801771872</v>
      </c>
      <c r="I67">
        <f t="shared" ref="I67:I130" si="16">((-4*F67*H67)^0.5)/(2*F67)</f>
        <v>-1.1236664374387368</v>
      </c>
      <c r="J67">
        <f t="shared" ref="J67:J130" si="17">(-((-4*F67*H67)^0.5))/(2*F67)</f>
        <v>1.1236664374387368</v>
      </c>
      <c r="K67">
        <f t="shared" ref="K67:K130" si="18">IF(A67="","",(C67/($J67+C67-($J67*C67))))</f>
        <v>0.55277942512768541</v>
      </c>
      <c r="L67">
        <f t="shared" ref="L67:L130" si="19">IF(B67="","",(D67/($J67+D67-($J67*D67))))</f>
        <v>0.44722057487231454</v>
      </c>
      <c r="M67">
        <f t="shared" ref="M67:M130" si="20">IF(A67="","",1/K67)</f>
        <v>1.8090398349558905</v>
      </c>
      <c r="N67">
        <f t="shared" ref="N67:N130" si="21">IF(B67="","",1/L67)</f>
        <v>2.2360330811826108</v>
      </c>
    </row>
    <row r="68" spans="1:14" x14ac:dyDescent="0.25">
      <c r="A68" s="4">
        <f>IF('True_Odds_Calculator_2-way'!A69="","",'True_Odds_Calculator_2-way'!A69)</f>
        <v>1.75</v>
      </c>
      <c r="B68" s="4">
        <f>IF('True_Odds_Calculator_2-way'!B69="","",'True_Odds_Calculator_2-way'!B69)</f>
        <v>2.0699999999999998</v>
      </c>
      <c r="C68" s="4">
        <f t="shared" si="11"/>
        <v>0.5714285714285714</v>
      </c>
      <c r="D68">
        <f t="shared" si="12"/>
        <v>0.48309178743961356</v>
      </c>
      <c r="E68">
        <f t="shared" si="13"/>
        <v>5.452035886818507E-2</v>
      </c>
      <c r="F68">
        <f t="shared" si="14"/>
        <v>-0.22153209109730843</v>
      </c>
      <c r="G68">
        <v>0</v>
      </c>
      <c r="H68">
        <f t="shared" si="15"/>
        <v>0.27605244996549344</v>
      </c>
      <c r="I68">
        <f t="shared" si="16"/>
        <v>-1.1162911443718952</v>
      </c>
      <c r="J68">
        <f t="shared" si="17"/>
        <v>1.1162911443718952</v>
      </c>
      <c r="K68">
        <f t="shared" si="18"/>
        <v>0.54430111450485674</v>
      </c>
      <c r="L68">
        <f t="shared" si="19"/>
        <v>0.45569888549514331</v>
      </c>
      <c r="M68">
        <f t="shared" si="20"/>
        <v>1.8372183582789212</v>
      </c>
      <c r="N68">
        <f t="shared" si="21"/>
        <v>2.194431524477928</v>
      </c>
    </row>
    <row r="69" spans="1:14" x14ac:dyDescent="0.25">
      <c r="A69" s="4">
        <f>IF('True_Odds_Calculator_2-way'!A70="","",'True_Odds_Calculator_2-way'!A70)</f>
        <v>1.68</v>
      </c>
      <c r="B69" s="4">
        <f>IF('True_Odds_Calculator_2-way'!B70="","",'True_Odds_Calculator_2-way'!B70)</f>
        <v>2.17</v>
      </c>
      <c r="C69" s="4">
        <f t="shared" si="11"/>
        <v>0.59523809523809523</v>
      </c>
      <c r="D69">
        <f t="shared" si="12"/>
        <v>0.46082949308755761</v>
      </c>
      <c r="E69">
        <f t="shared" si="13"/>
        <v>5.6067588325652729E-2</v>
      </c>
      <c r="F69">
        <f t="shared" si="14"/>
        <v>-0.21823568136932203</v>
      </c>
      <c r="G69">
        <v>0</v>
      </c>
      <c r="H69">
        <f t="shared" si="15"/>
        <v>0.27430326969497476</v>
      </c>
      <c r="I69">
        <f t="shared" si="16"/>
        <v>-1.1211213233271871</v>
      </c>
      <c r="J69">
        <f t="shared" si="17"/>
        <v>1.1211213233271871</v>
      </c>
      <c r="K69">
        <f t="shared" si="18"/>
        <v>0.56742015338957086</v>
      </c>
      <c r="L69">
        <f t="shared" si="19"/>
        <v>0.43257984661042931</v>
      </c>
      <c r="M69">
        <f t="shared" si="20"/>
        <v>1.7623624998624872</v>
      </c>
      <c r="N69">
        <f t="shared" si="21"/>
        <v>2.311711948292809</v>
      </c>
    </row>
    <row r="70" spans="1:14" x14ac:dyDescent="0.25">
      <c r="A70" s="4">
        <f>IF('True_Odds_Calculator_2-way'!A71="","",'True_Odds_Calculator_2-way'!A71)</f>
        <v>1.74</v>
      </c>
      <c r="B70" s="4">
        <f>IF('True_Odds_Calculator_2-way'!B71="","",'True_Odds_Calculator_2-way'!B71)</f>
        <v>2.08</v>
      </c>
      <c r="C70" s="4">
        <f t="shared" si="11"/>
        <v>0.57471264367816088</v>
      </c>
      <c r="D70">
        <f t="shared" si="12"/>
        <v>0.48076923076923073</v>
      </c>
      <c r="E70">
        <f t="shared" si="13"/>
        <v>5.5481874447391721E-2</v>
      </c>
      <c r="F70">
        <f t="shared" si="14"/>
        <v>-0.22082228116710867</v>
      </c>
      <c r="G70">
        <v>0</v>
      </c>
      <c r="H70">
        <f t="shared" si="15"/>
        <v>0.27630415561450039</v>
      </c>
      <c r="I70">
        <f t="shared" si="16"/>
        <v>-1.1185934253567074</v>
      </c>
      <c r="J70">
        <f t="shared" si="17"/>
        <v>1.1185934253567074</v>
      </c>
      <c r="K70">
        <f t="shared" si="18"/>
        <v>0.54711804251446938</v>
      </c>
      <c r="L70">
        <f t="shared" si="19"/>
        <v>0.4528819574855304</v>
      </c>
      <c r="M70">
        <f t="shared" si="20"/>
        <v>1.8277591347639637</v>
      </c>
      <c r="N70">
        <f t="shared" si="21"/>
        <v>2.2080808993852443</v>
      </c>
    </row>
    <row r="71" spans="1:14" x14ac:dyDescent="0.25">
      <c r="A71" s="4">
        <f>IF('True_Odds_Calculator_2-way'!A72="","",'True_Odds_Calculator_2-way'!A72)</f>
        <v>1.95</v>
      </c>
      <c r="B71" s="4">
        <f>IF('True_Odds_Calculator_2-way'!B72="","",'True_Odds_Calculator_2-way'!B72)</f>
        <v>1.85</v>
      </c>
      <c r="C71" s="4">
        <f t="shared" si="11"/>
        <v>0.51282051282051289</v>
      </c>
      <c r="D71">
        <f t="shared" si="12"/>
        <v>0.54054054054054046</v>
      </c>
      <c r="E71">
        <f t="shared" si="13"/>
        <v>5.3361053361053346E-2</v>
      </c>
      <c r="F71">
        <f t="shared" si="14"/>
        <v>-0.22383922383922383</v>
      </c>
      <c r="G71">
        <v>0</v>
      </c>
      <c r="H71">
        <f t="shared" si="15"/>
        <v>0.27720027720027718</v>
      </c>
      <c r="I71">
        <f t="shared" si="16"/>
        <v>-1.1128297681493144</v>
      </c>
      <c r="J71">
        <f t="shared" si="17"/>
        <v>1.1128297681493144</v>
      </c>
      <c r="K71">
        <f t="shared" si="18"/>
        <v>0.48610037780571441</v>
      </c>
      <c r="L71">
        <f t="shared" si="19"/>
        <v>0.51389962219428575</v>
      </c>
      <c r="M71">
        <f t="shared" si="20"/>
        <v>2.0571882797418479</v>
      </c>
      <c r="N71">
        <f t="shared" si="21"/>
        <v>1.9459053029269173</v>
      </c>
    </row>
    <row r="72" spans="1:14" x14ac:dyDescent="0.25">
      <c r="A72" s="4">
        <f>IF('True_Odds_Calculator_2-way'!A73="","",'True_Odds_Calculator_2-way'!A73)</f>
        <v>2.23</v>
      </c>
      <c r="B72" s="4">
        <f>IF('True_Odds_Calculator_2-way'!B73="","",'True_Odds_Calculator_2-way'!B73)</f>
        <v>1.65</v>
      </c>
      <c r="C72" s="4">
        <f t="shared" si="11"/>
        <v>0.44843049327354262</v>
      </c>
      <c r="D72">
        <f t="shared" si="12"/>
        <v>0.60606060606060608</v>
      </c>
      <c r="E72">
        <f t="shared" si="13"/>
        <v>5.4491099334148752E-2</v>
      </c>
      <c r="F72">
        <f t="shared" si="14"/>
        <v>-0.21728495719527108</v>
      </c>
      <c r="G72">
        <v>0</v>
      </c>
      <c r="H72">
        <f t="shared" si="15"/>
        <v>0.27177605652941977</v>
      </c>
      <c r="I72">
        <f t="shared" si="16"/>
        <v>-1.1183835382312353</v>
      </c>
      <c r="J72">
        <f t="shared" si="17"/>
        <v>1.1183835382312353</v>
      </c>
      <c r="K72">
        <f t="shared" si="18"/>
        <v>0.42094420485495265</v>
      </c>
      <c r="L72">
        <f t="shared" si="19"/>
        <v>0.57905579514504757</v>
      </c>
      <c r="M72">
        <f t="shared" si="20"/>
        <v>2.3756117520244189</v>
      </c>
      <c r="N72">
        <f t="shared" si="21"/>
        <v>1.7269492998503024</v>
      </c>
    </row>
    <row r="73" spans="1:14" x14ac:dyDescent="0.25">
      <c r="A73" s="4">
        <f>IF('True_Odds_Calculator_2-way'!A74="","",'True_Odds_Calculator_2-way'!A74)</f>
        <v>1.93</v>
      </c>
      <c r="B73" s="4">
        <f>IF('True_Odds_Calculator_2-way'!B74="","",'True_Odds_Calculator_2-way'!B74)</f>
        <v>1.97</v>
      </c>
      <c r="C73" s="4">
        <f t="shared" si="11"/>
        <v>0.5181347150259068</v>
      </c>
      <c r="D73">
        <f t="shared" si="12"/>
        <v>0.50761421319796951</v>
      </c>
      <c r="E73">
        <f t="shared" si="13"/>
        <v>2.5748928223876311E-2</v>
      </c>
      <c r="F73">
        <f t="shared" si="14"/>
        <v>-0.23726361747455349</v>
      </c>
      <c r="G73">
        <v>0</v>
      </c>
      <c r="H73">
        <f t="shared" si="15"/>
        <v>0.26301254569842986</v>
      </c>
      <c r="I73">
        <f t="shared" si="16"/>
        <v>-1.0528649266733445</v>
      </c>
      <c r="J73">
        <f t="shared" si="17"/>
        <v>1.0528649266733445</v>
      </c>
      <c r="K73">
        <f t="shared" si="18"/>
        <v>0.50526374119939821</v>
      </c>
      <c r="L73">
        <f t="shared" si="19"/>
        <v>0.49473625880060179</v>
      </c>
      <c r="M73">
        <f t="shared" si="20"/>
        <v>1.9791643818062103</v>
      </c>
      <c r="N73">
        <f t="shared" si="21"/>
        <v>2.021278978873144</v>
      </c>
    </row>
    <row r="74" spans="1:14" x14ac:dyDescent="0.25">
      <c r="A74" s="4">
        <f>IF('True_Odds_Calculator_2-way'!A75="","",'True_Odds_Calculator_2-way'!A75)</f>
        <v>2.08</v>
      </c>
      <c r="B74" s="4">
        <f>IF('True_Odds_Calculator_2-way'!B75="","",'True_Odds_Calculator_2-way'!B75)</f>
        <v>1.76</v>
      </c>
      <c r="C74" s="4">
        <f t="shared" si="11"/>
        <v>0.48076923076923073</v>
      </c>
      <c r="D74">
        <f t="shared" si="12"/>
        <v>0.56818181818181823</v>
      </c>
      <c r="E74">
        <f t="shared" si="13"/>
        <v>4.8951048951048959E-2</v>
      </c>
      <c r="F74">
        <f t="shared" si="14"/>
        <v>-0.22421328671328666</v>
      </c>
      <c r="G74">
        <v>0</v>
      </c>
      <c r="H74">
        <f t="shared" si="15"/>
        <v>0.27316433566433568</v>
      </c>
      <c r="I74">
        <f t="shared" si="16"/>
        <v>-1.1037769642208699</v>
      </c>
      <c r="J74">
        <f t="shared" si="17"/>
        <v>1.1037769642208699</v>
      </c>
      <c r="K74">
        <f t="shared" si="18"/>
        <v>0.45618791322653113</v>
      </c>
      <c r="L74">
        <f t="shared" si="19"/>
        <v>0.54381208677346893</v>
      </c>
      <c r="M74">
        <f t="shared" si="20"/>
        <v>2.1920791213585393</v>
      </c>
      <c r="N74">
        <f t="shared" si="21"/>
        <v>1.838870492807861</v>
      </c>
    </row>
    <row r="75" spans="1:14" x14ac:dyDescent="0.25">
      <c r="A75" s="4">
        <f>IF('True_Odds_Calculator_2-way'!A76="","",'True_Odds_Calculator_2-way'!A76)</f>
        <v>2.33</v>
      </c>
      <c r="B75" s="4">
        <f>IF('True_Odds_Calculator_2-way'!B76="","",'True_Odds_Calculator_2-way'!B76)</f>
        <v>1.62</v>
      </c>
      <c r="C75" s="4">
        <f t="shared" si="11"/>
        <v>0.42918454935622319</v>
      </c>
      <c r="D75">
        <f t="shared" si="12"/>
        <v>0.61728395061728392</v>
      </c>
      <c r="E75">
        <f t="shared" si="13"/>
        <v>4.6468499973506994E-2</v>
      </c>
      <c r="F75">
        <f t="shared" si="14"/>
        <v>-0.21846023419700111</v>
      </c>
      <c r="G75">
        <v>0</v>
      </c>
      <c r="H75">
        <f t="shared" si="15"/>
        <v>0.26492873417050811</v>
      </c>
      <c r="I75">
        <f t="shared" si="16"/>
        <v>-1.1012307625269453</v>
      </c>
      <c r="J75">
        <f t="shared" si="17"/>
        <v>1.1012307625269453</v>
      </c>
      <c r="K75">
        <f t="shared" si="18"/>
        <v>0.40573927715453428</v>
      </c>
      <c r="L75">
        <f t="shared" si="19"/>
        <v>0.59426072284546572</v>
      </c>
      <c r="M75">
        <f t="shared" si="20"/>
        <v>2.4646369141608373</v>
      </c>
      <c r="N75">
        <f t="shared" si="21"/>
        <v>1.6827630727667064</v>
      </c>
    </row>
    <row r="76" spans="1:14" x14ac:dyDescent="0.25">
      <c r="A76" s="4">
        <f>IF('True_Odds_Calculator_2-way'!A77="","",'True_Odds_Calculator_2-way'!A77)</f>
        <v>2.2000000000000002</v>
      </c>
      <c r="B76" s="4">
        <f>IF('True_Odds_Calculator_2-way'!B77="","",'True_Odds_Calculator_2-way'!B77)</f>
        <v>1.69</v>
      </c>
      <c r="C76" s="4">
        <f t="shared" si="11"/>
        <v>0.45454545454545453</v>
      </c>
      <c r="D76">
        <f t="shared" si="12"/>
        <v>0.59171597633136097</v>
      </c>
      <c r="E76">
        <f t="shared" si="13"/>
        <v>4.6261430876815446E-2</v>
      </c>
      <c r="F76">
        <f t="shared" si="14"/>
        <v>-0.22270037654653052</v>
      </c>
      <c r="G76">
        <v>0</v>
      </c>
      <c r="H76">
        <f t="shared" si="15"/>
        <v>0.26896180742334591</v>
      </c>
      <c r="I76">
        <f t="shared" si="16"/>
        <v>-1.0989674556596447</v>
      </c>
      <c r="J76">
        <f t="shared" si="17"/>
        <v>1.0989674556596447</v>
      </c>
      <c r="K76">
        <f t="shared" si="18"/>
        <v>0.43126481036507081</v>
      </c>
      <c r="L76">
        <f t="shared" si="19"/>
        <v>0.56873518963492942</v>
      </c>
      <c r="M76">
        <f t="shared" si="20"/>
        <v>2.3187609467915737</v>
      </c>
      <c r="N76">
        <f t="shared" si="21"/>
        <v>1.7582875444051547</v>
      </c>
    </row>
    <row r="77" spans="1:14" x14ac:dyDescent="0.25">
      <c r="A77" s="4">
        <f>IF('True_Odds_Calculator_2-way'!A78="","",'True_Odds_Calculator_2-way'!A78)</f>
        <v>1.87</v>
      </c>
      <c r="B77" s="4">
        <f>IF('True_Odds_Calculator_2-way'!B78="","",'True_Odds_Calculator_2-way'!B78)</f>
        <v>1.97</v>
      </c>
      <c r="C77" s="4">
        <f t="shared" si="11"/>
        <v>0.53475935828876997</v>
      </c>
      <c r="D77">
        <f t="shared" si="12"/>
        <v>0.50761421319796951</v>
      </c>
      <c r="E77">
        <f t="shared" si="13"/>
        <v>4.2373571486739481E-2</v>
      </c>
      <c r="F77">
        <f t="shared" si="14"/>
        <v>-0.22907787942126556</v>
      </c>
      <c r="G77">
        <v>0</v>
      </c>
      <c r="H77">
        <f t="shared" si="15"/>
        <v>0.27145145090800504</v>
      </c>
      <c r="I77">
        <f t="shared" si="16"/>
        <v>-1.0885653508392383</v>
      </c>
      <c r="J77">
        <f t="shared" si="17"/>
        <v>1.0885653508392383</v>
      </c>
      <c r="K77">
        <f t="shared" si="18"/>
        <v>0.51359700426766597</v>
      </c>
      <c r="L77">
        <f t="shared" si="19"/>
        <v>0.48640299573233392</v>
      </c>
      <c r="M77">
        <f t="shared" si="20"/>
        <v>1.9470518552301377</v>
      </c>
      <c r="N77">
        <f t="shared" si="21"/>
        <v>2.0559083903140616</v>
      </c>
    </row>
    <row r="78" spans="1:14" x14ac:dyDescent="0.25">
      <c r="A78" s="4">
        <f>IF('True_Odds_Calculator_2-way'!A79="","",'True_Odds_Calculator_2-way'!A79)</f>
        <v>2.09</v>
      </c>
      <c r="B78" s="4">
        <f>IF('True_Odds_Calculator_2-way'!B79="","",'True_Odds_Calculator_2-way'!B79)</f>
        <v>1.76</v>
      </c>
      <c r="C78" s="4">
        <f t="shared" si="11"/>
        <v>0.47846889952153115</v>
      </c>
      <c r="D78">
        <f t="shared" si="12"/>
        <v>0.56818181818181823</v>
      </c>
      <c r="E78">
        <f t="shared" si="13"/>
        <v>4.6650717703349276E-2</v>
      </c>
      <c r="F78">
        <f t="shared" si="14"/>
        <v>-0.22520661157024802</v>
      </c>
      <c r="G78">
        <v>0</v>
      </c>
      <c r="H78">
        <f t="shared" si="15"/>
        <v>0.27185732927359729</v>
      </c>
      <c r="I78">
        <f t="shared" si="16"/>
        <v>-1.0987021007226223</v>
      </c>
      <c r="J78">
        <f t="shared" si="17"/>
        <v>1.0987021007226223</v>
      </c>
      <c r="K78">
        <f t="shared" si="18"/>
        <v>0.45504490981400092</v>
      </c>
      <c r="L78">
        <f t="shared" si="19"/>
        <v>0.54495509018599919</v>
      </c>
      <c r="M78">
        <f t="shared" si="20"/>
        <v>2.197585289787658</v>
      </c>
      <c r="N78">
        <f t="shared" si="21"/>
        <v>1.8350135965491927</v>
      </c>
    </row>
    <row r="79" spans="1:14" x14ac:dyDescent="0.25">
      <c r="A79" s="4">
        <f>IF('True_Odds_Calculator_2-way'!A80="","",'True_Odds_Calculator_2-way'!A80)</f>
        <v>2.25</v>
      </c>
      <c r="B79" s="4">
        <f>IF('True_Odds_Calculator_2-way'!B80="","",'True_Odds_Calculator_2-way'!B80)</f>
        <v>1.66</v>
      </c>
      <c r="C79" s="4">
        <f t="shared" si="11"/>
        <v>0.44444444444444442</v>
      </c>
      <c r="D79">
        <f t="shared" si="12"/>
        <v>0.60240963855421692</v>
      </c>
      <c r="E79">
        <f t="shared" si="13"/>
        <v>4.685408299866145E-2</v>
      </c>
      <c r="F79">
        <f t="shared" si="14"/>
        <v>-0.22088353413654604</v>
      </c>
      <c r="G79">
        <v>0</v>
      </c>
      <c r="H79">
        <f t="shared" si="15"/>
        <v>0.2677376171352075</v>
      </c>
      <c r="I79">
        <f t="shared" si="16"/>
        <v>-1.1009637651263608</v>
      </c>
      <c r="J79">
        <f t="shared" si="17"/>
        <v>1.1009637651263608</v>
      </c>
      <c r="K79">
        <f t="shared" si="18"/>
        <v>0.42083916310041947</v>
      </c>
      <c r="L79">
        <f t="shared" si="19"/>
        <v>0.57916083689958042</v>
      </c>
      <c r="M79">
        <f t="shared" si="20"/>
        <v>2.3762047064079508</v>
      </c>
      <c r="N79">
        <f t="shared" si="21"/>
        <v>1.7266360849833982</v>
      </c>
    </row>
    <row r="80" spans="1:14" x14ac:dyDescent="0.25">
      <c r="A80" s="4">
        <f>IF('True_Odds_Calculator_2-way'!A81="","",'True_Odds_Calculator_2-way'!A81)</f>
        <v>1.99</v>
      </c>
      <c r="B80" s="4">
        <f>IF('True_Odds_Calculator_2-way'!B81="","",'True_Odds_Calculator_2-way'!B81)</f>
        <v>1.85</v>
      </c>
      <c r="C80" s="4">
        <f t="shared" si="11"/>
        <v>0.50251256281407031</v>
      </c>
      <c r="D80">
        <f t="shared" si="12"/>
        <v>0.54054054054054046</v>
      </c>
      <c r="E80">
        <f t="shared" si="13"/>
        <v>4.3053103354610656E-2</v>
      </c>
      <c r="F80">
        <f t="shared" si="14"/>
        <v>-0.22857530897731926</v>
      </c>
      <c r="G80">
        <v>0</v>
      </c>
      <c r="H80">
        <f t="shared" si="15"/>
        <v>0.27162841233192986</v>
      </c>
      <c r="I80">
        <f t="shared" si="16"/>
        <v>-1.0901165669462136</v>
      </c>
      <c r="J80">
        <f t="shared" si="17"/>
        <v>1.0901165669462136</v>
      </c>
      <c r="K80">
        <f t="shared" si="18"/>
        <v>0.48095065060885256</v>
      </c>
      <c r="L80">
        <f t="shared" si="19"/>
        <v>0.51904934939114777</v>
      </c>
      <c r="M80">
        <f t="shared" si="20"/>
        <v>2.0792154012767514</v>
      </c>
      <c r="N80">
        <f t="shared" si="21"/>
        <v>1.9265990819042815</v>
      </c>
    </row>
    <row r="81" spans="1:14" x14ac:dyDescent="0.25">
      <c r="A81" s="4">
        <f>IF('True_Odds_Calculator_2-way'!A82="","",'True_Odds_Calculator_2-way'!A82)</f>
        <v>2.14</v>
      </c>
      <c r="B81" s="4">
        <f>IF('True_Odds_Calculator_2-way'!B82="","",'True_Odds_Calculator_2-way'!B82)</f>
        <v>1.72</v>
      </c>
      <c r="C81" s="4">
        <f t="shared" si="11"/>
        <v>0.46728971962616822</v>
      </c>
      <c r="D81">
        <f t="shared" si="12"/>
        <v>0.58139534883720934</v>
      </c>
      <c r="E81">
        <f t="shared" si="13"/>
        <v>4.8685068463377501E-2</v>
      </c>
      <c r="F81">
        <f t="shared" si="14"/>
        <v>-0.22299500108672032</v>
      </c>
      <c r="G81">
        <v>0</v>
      </c>
      <c r="H81">
        <f t="shared" si="15"/>
        <v>0.27168006955009782</v>
      </c>
      <c r="I81">
        <f t="shared" si="16"/>
        <v>-1.1037769642208697</v>
      </c>
      <c r="J81">
        <f t="shared" si="17"/>
        <v>1.1037769642208697</v>
      </c>
      <c r="K81">
        <f t="shared" si="18"/>
        <v>0.4428098386487857</v>
      </c>
      <c r="L81">
        <f t="shared" si="19"/>
        <v>0.55719016135121435</v>
      </c>
      <c r="M81">
        <f t="shared" si="20"/>
        <v>2.2583057392117913</v>
      </c>
      <c r="N81">
        <f t="shared" si="21"/>
        <v>1.7947194142390264</v>
      </c>
    </row>
    <row r="82" spans="1:14" x14ac:dyDescent="0.25">
      <c r="A82" s="4">
        <f>IF('True_Odds_Calculator_2-way'!A83="","",'True_Odds_Calculator_2-way'!A83)</f>
        <v>1.65</v>
      </c>
      <c r="B82" s="4">
        <f>IF('True_Odds_Calculator_2-way'!B83="","",'True_Odds_Calculator_2-way'!B83)</f>
        <v>2.27</v>
      </c>
      <c r="C82" s="4">
        <f t="shared" si="11"/>
        <v>0.60606060606060608</v>
      </c>
      <c r="D82">
        <f t="shared" si="12"/>
        <v>0.44052863436123346</v>
      </c>
      <c r="E82">
        <f t="shared" si="13"/>
        <v>4.658924042183954E-2</v>
      </c>
      <c r="F82">
        <f t="shared" si="14"/>
        <v>-0.22039781070618081</v>
      </c>
      <c r="G82">
        <v>0</v>
      </c>
      <c r="H82">
        <f t="shared" si="15"/>
        <v>0.26698705112802029</v>
      </c>
      <c r="I82">
        <f t="shared" si="16"/>
        <v>-1.1006302913143411</v>
      </c>
      <c r="J82">
        <f t="shared" si="17"/>
        <v>1.1006302913143411</v>
      </c>
      <c r="K82">
        <f t="shared" si="18"/>
        <v>0.58295112019356654</v>
      </c>
      <c r="L82">
        <f t="shared" si="19"/>
        <v>0.41704887980643335</v>
      </c>
      <c r="M82">
        <f t="shared" si="20"/>
        <v>1.715409689354322</v>
      </c>
      <c r="N82">
        <f t="shared" si="21"/>
        <v>2.3978004699692139</v>
      </c>
    </row>
    <row r="83" spans="1:14" x14ac:dyDescent="0.25">
      <c r="A83" s="4">
        <f>IF('True_Odds_Calculator_2-way'!A84="","",'True_Odds_Calculator_2-way'!A84)</f>
        <v>2.09</v>
      </c>
      <c r="B83" s="4">
        <f>IF('True_Odds_Calculator_2-way'!B84="","",'True_Odds_Calculator_2-way'!B84)</f>
        <v>1.76</v>
      </c>
      <c r="C83" s="4">
        <f t="shared" si="11"/>
        <v>0.47846889952153115</v>
      </c>
      <c r="D83">
        <f t="shared" si="12"/>
        <v>0.56818181818181823</v>
      </c>
      <c r="E83">
        <f t="shared" si="13"/>
        <v>4.6650717703349276E-2</v>
      </c>
      <c r="F83">
        <f t="shared" si="14"/>
        <v>-0.22520661157024802</v>
      </c>
      <c r="G83">
        <v>0</v>
      </c>
      <c r="H83">
        <f t="shared" si="15"/>
        <v>0.27185732927359729</v>
      </c>
      <c r="I83">
        <f t="shared" si="16"/>
        <v>-1.0987021007226223</v>
      </c>
      <c r="J83">
        <f t="shared" si="17"/>
        <v>1.0987021007226223</v>
      </c>
      <c r="K83">
        <f t="shared" si="18"/>
        <v>0.45504490981400092</v>
      </c>
      <c r="L83">
        <f t="shared" si="19"/>
        <v>0.54495509018599919</v>
      </c>
      <c r="M83">
        <f t="shared" si="20"/>
        <v>2.197585289787658</v>
      </c>
      <c r="N83">
        <f t="shared" si="21"/>
        <v>1.8350135965491927</v>
      </c>
    </row>
    <row r="84" spans="1:14" x14ac:dyDescent="0.25">
      <c r="A84" s="4">
        <f>IF('True_Odds_Calculator_2-way'!A85="","",'True_Odds_Calculator_2-way'!A85)</f>
        <v>2.66</v>
      </c>
      <c r="B84" s="4">
        <f>IF('True_Odds_Calculator_2-way'!B85="","",'True_Odds_Calculator_2-way'!B85)</f>
        <v>1.47</v>
      </c>
      <c r="C84" s="4">
        <f t="shared" si="11"/>
        <v>0.37593984962406013</v>
      </c>
      <c r="D84">
        <f t="shared" si="12"/>
        <v>0.68027210884353739</v>
      </c>
      <c r="E84">
        <f t="shared" si="13"/>
        <v>5.6211958467597523E-2</v>
      </c>
      <c r="F84">
        <f t="shared" si="14"/>
        <v>-0.19952943583448413</v>
      </c>
      <c r="G84">
        <v>0</v>
      </c>
      <c r="H84">
        <f t="shared" si="15"/>
        <v>0.2557413943020817</v>
      </c>
      <c r="I84">
        <f t="shared" si="16"/>
        <v>-1.1321318983324065</v>
      </c>
      <c r="J84">
        <f t="shared" si="17"/>
        <v>1.1321318983324065</v>
      </c>
      <c r="K84">
        <f t="shared" si="18"/>
        <v>0.3473019387218011</v>
      </c>
      <c r="L84">
        <f t="shared" si="19"/>
        <v>0.65269806127819885</v>
      </c>
      <c r="M84">
        <f t="shared" si="20"/>
        <v>2.8793389512317953</v>
      </c>
      <c r="N84">
        <f t="shared" si="21"/>
        <v>1.5321019922162309</v>
      </c>
    </row>
    <row r="85" spans="1:14" x14ac:dyDescent="0.25">
      <c r="A85" s="4">
        <f>IF('True_Odds_Calculator_2-way'!A86="","",'True_Odds_Calculator_2-way'!A86)</f>
        <v>2.12</v>
      </c>
      <c r="B85" s="4">
        <f>IF('True_Odds_Calculator_2-way'!B86="","",'True_Odds_Calculator_2-way'!B86)</f>
        <v>1.71</v>
      </c>
      <c r="C85" s="4">
        <f t="shared" si="11"/>
        <v>0.47169811320754712</v>
      </c>
      <c r="D85">
        <f t="shared" si="12"/>
        <v>0.58479532163742687</v>
      </c>
      <c r="E85">
        <f t="shared" si="13"/>
        <v>5.6493434844973933E-2</v>
      </c>
      <c r="F85">
        <f t="shared" si="14"/>
        <v>-0.21935341498400096</v>
      </c>
      <c r="G85">
        <v>0</v>
      </c>
      <c r="H85">
        <f t="shared" si="15"/>
        <v>0.27584684982897489</v>
      </c>
      <c r="I85">
        <f t="shared" si="16"/>
        <v>-1.1214032600406412</v>
      </c>
      <c r="J85">
        <f t="shared" si="17"/>
        <v>1.1214032600406412</v>
      </c>
      <c r="K85">
        <f t="shared" si="18"/>
        <v>0.44326798142516627</v>
      </c>
      <c r="L85">
        <f t="shared" si="19"/>
        <v>0.5567320185748339</v>
      </c>
      <c r="M85">
        <f t="shared" si="20"/>
        <v>2.2559716512455181</v>
      </c>
      <c r="N85">
        <f t="shared" si="21"/>
        <v>1.7961963146288551</v>
      </c>
    </row>
    <row r="86" spans="1:14" x14ac:dyDescent="0.25">
      <c r="A86" s="4">
        <f>IF('True_Odds_Calculator_2-way'!A87="","",'True_Odds_Calculator_2-way'!A87)</f>
        <v>1.92</v>
      </c>
      <c r="B86" s="4">
        <f>IF('True_Odds_Calculator_2-way'!B87="","",'True_Odds_Calculator_2-way'!B87)</f>
        <v>1.88</v>
      </c>
      <c r="C86" s="4">
        <f t="shared" si="11"/>
        <v>0.52083333333333337</v>
      </c>
      <c r="D86">
        <f t="shared" si="12"/>
        <v>0.53191489361702127</v>
      </c>
      <c r="E86">
        <f t="shared" si="13"/>
        <v>5.2748226950354749E-2</v>
      </c>
      <c r="F86">
        <f t="shared" si="14"/>
        <v>-0.22429078014184389</v>
      </c>
      <c r="G86">
        <v>0</v>
      </c>
      <c r="H86">
        <f t="shared" si="15"/>
        <v>0.27703900709219859</v>
      </c>
      <c r="I86">
        <f t="shared" si="16"/>
        <v>-1.1113855611859678</v>
      </c>
      <c r="J86">
        <f t="shared" si="17"/>
        <v>1.1113855611859678</v>
      </c>
      <c r="K86">
        <f t="shared" si="18"/>
        <v>0.49444375840398497</v>
      </c>
      <c r="L86">
        <f t="shared" si="19"/>
        <v>0.50555624159601487</v>
      </c>
      <c r="M86">
        <f t="shared" si="20"/>
        <v>2.0224747162910903</v>
      </c>
      <c r="N86">
        <f t="shared" si="21"/>
        <v>1.9780192938436518</v>
      </c>
    </row>
    <row r="87" spans="1:14" x14ac:dyDescent="0.25">
      <c r="A87" s="4">
        <f>IF('True_Odds_Calculator_2-way'!A88="","",'True_Odds_Calculator_2-way'!A88)</f>
        <v>1.8</v>
      </c>
      <c r="B87" s="4">
        <f>IF('True_Odds_Calculator_2-way'!B88="","",'True_Odds_Calculator_2-way'!B88)</f>
        <v>2.11</v>
      </c>
      <c r="C87" s="4">
        <f t="shared" si="11"/>
        <v>0.55555555555555558</v>
      </c>
      <c r="D87">
        <f t="shared" si="12"/>
        <v>0.47393364928909953</v>
      </c>
      <c r="E87">
        <f t="shared" si="13"/>
        <v>2.9489204844655115E-2</v>
      </c>
      <c r="F87">
        <f t="shared" si="14"/>
        <v>-0.23380726698262244</v>
      </c>
      <c r="G87">
        <v>0</v>
      </c>
      <c r="H87">
        <f t="shared" si="15"/>
        <v>0.26329647182727756</v>
      </c>
      <c r="I87">
        <f t="shared" si="16"/>
        <v>-1.0611908999450221</v>
      </c>
      <c r="J87">
        <f t="shared" si="17"/>
        <v>1.0611908999450221</v>
      </c>
      <c r="K87">
        <f t="shared" si="18"/>
        <v>0.54084671241554938</v>
      </c>
      <c r="L87">
        <f t="shared" si="19"/>
        <v>0.45915328758445073</v>
      </c>
      <c r="M87">
        <f t="shared" si="20"/>
        <v>1.8489527199560174</v>
      </c>
      <c r="N87">
        <f t="shared" si="21"/>
        <v>2.1779218989389744</v>
      </c>
    </row>
    <row r="88" spans="1:14" x14ac:dyDescent="0.25">
      <c r="A88" s="4">
        <f>IF('True_Odds_Calculator_2-way'!A89="","",'True_Odds_Calculator_2-way'!A89)</f>
        <v>1.5</v>
      </c>
      <c r="B88" s="4">
        <f>IF('True_Odds_Calculator_2-way'!B89="","",'True_Odds_Calculator_2-way'!B89)</f>
        <v>2.74</v>
      </c>
      <c r="C88" s="4">
        <f t="shared" si="11"/>
        <v>0.66666666666666663</v>
      </c>
      <c r="D88">
        <f t="shared" si="12"/>
        <v>0.36496350364963503</v>
      </c>
      <c r="E88">
        <f t="shared" si="13"/>
        <v>3.1630170316301776E-2</v>
      </c>
      <c r="F88">
        <f t="shared" si="14"/>
        <v>-0.21167883211678817</v>
      </c>
      <c r="G88">
        <v>0</v>
      </c>
      <c r="H88">
        <f t="shared" si="15"/>
        <v>0.24330900243309</v>
      </c>
      <c r="I88">
        <f t="shared" si="16"/>
        <v>-1.0721125348377951</v>
      </c>
      <c r="J88">
        <f t="shared" si="17"/>
        <v>1.0721125348377951</v>
      </c>
      <c r="K88">
        <f t="shared" si="18"/>
        <v>0.65101781829928906</v>
      </c>
      <c r="L88">
        <f t="shared" si="19"/>
        <v>0.34898218170071083</v>
      </c>
      <c r="M88">
        <f t="shared" si="20"/>
        <v>1.5360562674188976</v>
      </c>
      <c r="N88">
        <f t="shared" si="21"/>
        <v>2.8654758106177636</v>
      </c>
    </row>
    <row r="89" spans="1:14" x14ac:dyDescent="0.25">
      <c r="A89" s="4">
        <f>IF('True_Odds_Calculator_2-way'!A90="","",'True_Odds_Calculator_2-way'!A90)</f>
        <v>1.63</v>
      </c>
      <c r="B89" s="4">
        <f>IF('True_Odds_Calculator_2-way'!B90="","",'True_Odds_Calculator_2-way'!B90)</f>
        <v>2.41</v>
      </c>
      <c r="C89" s="4">
        <f t="shared" si="11"/>
        <v>0.61349693251533743</v>
      </c>
      <c r="D89">
        <f t="shared" si="12"/>
        <v>0.41493775933609955</v>
      </c>
      <c r="E89">
        <f t="shared" si="13"/>
        <v>2.8434691851436877E-2</v>
      </c>
      <c r="F89">
        <f t="shared" si="14"/>
        <v>-0.22612835068604753</v>
      </c>
      <c r="G89">
        <v>0</v>
      </c>
      <c r="H89">
        <f t="shared" si="15"/>
        <v>0.25456304253748441</v>
      </c>
      <c r="I89">
        <f t="shared" si="16"/>
        <v>-1.0610116901320503</v>
      </c>
      <c r="J89">
        <f t="shared" si="17"/>
        <v>1.0610116901320503</v>
      </c>
      <c r="K89">
        <f t="shared" si="18"/>
        <v>0.59936322519961482</v>
      </c>
      <c r="L89">
        <f t="shared" si="19"/>
        <v>0.40063677480038529</v>
      </c>
      <c r="M89">
        <f t="shared" si="20"/>
        <v>1.6684373647831916</v>
      </c>
      <c r="N89">
        <f t="shared" si="21"/>
        <v>2.4960264830861911</v>
      </c>
    </row>
    <row r="90" spans="1:14" x14ac:dyDescent="0.25">
      <c r="A90" s="4">
        <f>IF('True_Odds_Calculator_2-way'!A91="","",'True_Odds_Calculator_2-way'!A91)</f>
        <v>1.65</v>
      </c>
      <c r="B90" s="4">
        <f>IF('True_Odds_Calculator_2-way'!B91="","",'True_Odds_Calculator_2-way'!B91)</f>
        <v>2.35</v>
      </c>
      <c r="C90" s="4">
        <f t="shared" si="11"/>
        <v>0.60606060606060608</v>
      </c>
      <c r="D90">
        <f t="shared" si="12"/>
        <v>0.42553191489361702</v>
      </c>
      <c r="E90">
        <f t="shared" si="13"/>
        <v>3.1592520954223158E-2</v>
      </c>
      <c r="F90">
        <f t="shared" si="14"/>
        <v>-0.22630560928433263</v>
      </c>
      <c r="G90">
        <v>0</v>
      </c>
      <c r="H90">
        <f t="shared" si="15"/>
        <v>0.25789813023855579</v>
      </c>
      <c r="I90">
        <f t="shared" si="16"/>
        <v>-1.0675210253672478</v>
      </c>
      <c r="J90">
        <f t="shared" si="17"/>
        <v>1.0675210253672478</v>
      </c>
      <c r="K90">
        <f t="shared" si="18"/>
        <v>0.59035757177177173</v>
      </c>
      <c r="L90">
        <f t="shared" si="19"/>
        <v>0.40964242822822811</v>
      </c>
      <c r="M90">
        <f t="shared" si="20"/>
        <v>1.6938886664887112</v>
      </c>
      <c r="N90">
        <f t="shared" si="21"/>
        <v>2.4411533842457849</v>
      </c>
    </row>
    <row r="91" spans="1:14" x14ac:dyDescent="0.25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1.83</v>
      </c>
      <c r="C91" s="4">
        <f t="shared" si="11"/>
        <v>0.48309178743961356</v>
      </c>
      <c r="D91">
        <f t="shared" si="12"/>
        <v>0.54644808743169393</v>
      </c>
      <c r="E91">
        <f t="shared" si="13"/>
        <v>2.9539874871307603E-2</v>
      </c>
      <c r="F91">
        <f t="shared" si="14"/>
        <v>-0.23444470842902765</v>
      </c>
      <c r="G91">
        <v>0</v>
      </c>
      <c r="H91">
        <f t="shared" si="15"/>
        <v>0.26398458330033525</v>
      </c>
      <c r="I91">
        <f t="shared" si="16"/>
        <v>-1.0611311532512866</v>
      </c>
      <c r="J91">
        <f t="shared" si="17"/>
        <v>1.0611311532512866</v>
      </c>
      <c r="K91">
        <f t="shared" si="18"/>
        <v>0.46829407167694814</v>
      </c>
      <c r="L91">
        <f t="shared" si="19"/>
        <v>0.53170592832305175</v>
      </c>
      <c r="M91">
        <f t="shared" si="20"/>
        <v>2.1354103339788768</v>
      </c>
      <c r="N91">
        <f t="shared" si="21"/>
        <v>1.8807388571985679</v>
      </c>
    </row>
    <row r="92" spans="1:14" x14ac:dyDescent="0.25">
      <c r="A92" s="4">
        <f>IF('True_Odds_Calculator_2-way'!A93="","",'True_Odds_Calculator_2-way'!A93)</f>
        <v>1.91</v>
      </c>
      <c r="B92" s="4">
        <f>IF('True_Odds_Calculator_2-way'!B93="","",'True_Odds_Calculator_2-way'!B93)</f>
        <v>1.98</v>
      </c>
      <c r="C92" s="4">
        <f t="shared" si="11"/>
        <v>0.52356020942408377</v>
      </c>
      <c r="D92">
        <f t="shared" si="12"/>
        <v>0.50505050505050508</v>
      </c>
      <c r="E92">
        <f t="shared" si="13"/>
        <v>2.861071447458885E-2</v>
      </c>
      <c r="F92">
        <f t="shared" si="14"/>
        <v>-0.23581363371939279</v>
      </c>
      <c r="G92">
        <v>0</v>
      </c>
      <c r="H92">
        <f t="shared" si="15"/>
        <v>0.2644243481939817</v>
      </c>
      <c r="I92">
        <f t="shared" si="16"/>
        <v>-1.0589275952301447</v>
      </c>
      <c r="J92">
        <f t="shared" si="17"/>
        <v>1.0589275952301447</v>
      </c>
      <c r="K92">
        <f t="shared" si="18"/>
        <v>0.50926243676795835</v>
      </c>
      <c r="L92">
        <f t="shared" si="19"/>
        <v>0.4907375632320416</v>
      </c>
      <c r="M92">
        <f t="shared" si="20"/>
        <v>1.9636241116594322</v>
      </c>
      <c r="N92">
        <f t="shared" si="21"/>
        <v>2.0377490433255412</v>
      </c>
    </row>
    <row r="93" spans="1:14" x14ac:dyDescent="0.25">
      <c r="A93" s="4">
        <f>IF('True_Odds_Calculator_2-way'!A94="","",'True_Odds_Calculator_2-way'!A94)</f>
        <v>2.11</v>
      </c>
      <c r="B93" s="4">
        <f>IF('True_Odds_Calculator_2-way'!B94="","",'True_Odds_Calculator_2-way'!B94)</f>
        <v>1.78</v>
      </c>
      <c r="C93" s="4">
        <f t="shared" si="11"/>
        <v>0.47393364928909953</v>
      </c>
      <c r="D93">
        <f t="shared" si="12"/>
        <v>0.5617977528089888</v>
      </c>
      <c r="E93">
        <f t="shared" si="13"/>
        <v>3.5731402098088338E-2</v>
      </c>
      <c r="F93">
        <f t="shared" si="14"/>
        <v>-0.23052345705309119</v>
      </c>
      <c r="G93">
        <v>0</v>
      </c>
      <c r="H93">
        <f t="shared" si="15"/>
        <v>0.26625485915117952</v>
      </c>
      <c r="I93">
        <f t="shared" si="16"/>
        <v>-1.0747098003652684</v>
      </c>
      <c r="J93">
        <f t="shared" si="17"/>
        <v>1.0747098003652684</v>
      </c>
      <c r="K93">
        <f t="shared" si="18"/>
        <v>0.45601134895833134</v>
      </c>
      <c r="L93">
        <f t="shared" si="19"/>
        <v>0.54398865104166871</v>
      </c>
      <c r="M93">
        <f t="shared" si="20"/>
        <v>2.192927878405448</v>
      </c>
      <c r="N93">
        <f t="shared" si="21"/>
        <v>1.838273644284909</v>
      </c>
    </row>
    <row r="94" spans="1:14" x14ac:dyDescent="0.25">
      <c r="A94" s="4">
        <f>IF('True_Odds_Calculator_2-way'!A95="","",'True_Odds_Calculator_2-way'!A95)</f>
        <v>2.11</v>
      </c>
      <c r="B94" s="4">
        <f>IF('True_Odds_Calculator_2-way'!B95="","",'True_Odds_Calculator_2-way'!B95)</f>
        <v>1.78</v>
      </c>
      <c r="C94" s="4">
        <f t="shared" si="11"/>
        <v>0.47393364928909953</v>
      </c>
      <c r="D94">
        <f t="shared" si="12"/>
        <v>0.5617977528089888</v>
      </c>
      <c r="E94">
        <f t="shared" si="13"/>
        <v>3.5731402098088338E-2</v>
      </c>
      <c r="F94">
        <f t="shared" si="14"/>
        <v>-0.23052345705309119</v>
      </c>
      <c r="G94">
        <v>0</v>
      </c>
      <c r="H94">
        <f t="shared" si="15"/>
        <v>0.26625485915117952</v>
      </c>
      <c r="I94">
        <f t="shared" si="16"/>
        <v>-1.0747098003652684</v>
      </c>
      <c r="J94">
        <f t="shared" si="17"/>
        <v>1.0747098003652684</v>
      </c>
      <c r="K94">
        <f t="shared" si="18"/>
        <v>0.45601134895833134</v>
      </c>
      <c r="L94">
        <f t="shared" si="19"/>
        <v>0.54398865104166871</v>
      </c>
      <c r="M94">
        <f t="shared" si="20"/>
        <v>2.192927878405448</v>
      </c>
      <c r="N94">
        <f t="shared" si="21"/>
        <v>1.838273644284909</v>
      </c>
    </row>
    <row r="95" spans="1:14" x14ac:dyDescent="0.25">
      <c r="A95" s="4">
        <f>IF('True_Odds_Calculator_2-way'!A96="","",'True_Odds_Calculator_2-way'!A96)</f>
        <v>1.77</v>
      </c>
      <c r="B95" s="4">
        <f>IF('True_Odds_Calculator_2-way'!B96="","",'True_Odds_Calculator_2-way'!B96)</f>
        <v>2.13</v>
      </c>
      <c r="C95" s="4">
        <f t="shared" si="11"/>
        <v>0.56497175141242939</v>
      </c>
      <c r="D95">
        <f t="shared" si="12"/>
        <v>0.46948356807511737</v>
      </c>
      <c r="E95">
        <f t="shared" si="13"/>
        <v>3.4455319487546765E-2</v>
      </c>
      <c r="F95">
        <f t="shared" si="14"/>
        <v>-0.23078963422720888</v>
      </c>
      <c r="G95">
        <v>0</v>
      </c>
      <c r="H95">
        <f t="shared" si="15"/>
        <v>0.26524495371475559</v>
      </c>
      <c r="I95">
        <f t="shared" si="16"/>
        <v>-1.0720509244860594</v>
      </c>
      <c r="J95">
        <f t="shared" si="17"/>
        <v>1.0720509244860594</v>
      </c>
      <c r="K95">
        <f t="shared" si="18"/>
        <v>0.54780136279077696</v>
      </c>
      <c r="L95">
        <f t="shared" si="19"/>
        <v>0.45219863720922326</v>
      </c>
      <c r="M95">
        <f t="shared" si="20"/>
        <v>1.8254792118542653</v>
      </c>
      <c r="N95">
        <f t="shared" si="21"/>
        <v>2.2114175446692466</v>
      </c>
    </row>
    <row r="96" spans="1:14" x14ac:dyDescent="0.25">
      <c r="A96" s="4">
        <f>IF('True_Odds_Calculator_2-way'!A97="","",'True_Odds_Calculator_2-way'!A97)</f>
        <v>1.74</v>
      </c>
      <c r="B96" s="4">
        <f>IF('True_Odds_Calculator_2-way'!B97="","",'True_Odds_Calculator_2-way'!B97)</f>
        <v>2.1800000000000002</v>
      </c>
      <c r="C96" s="4">
        <f t="shared" si="11"/>
        <v>0.57471264367816088</v>
      </c>
      <c r="D96">
        <f t="shared" si="12"/>
        <v>0.4587155963302752</v>
      </c>
      <c r="E96">
        <f t="shared" si="13"/>
        <v>3.3428240008436028E-2</v>
      </c>
      <c r="F96">
        <f t="shared" si="14"/>
        <v>-0.23020141305494057</v>
      </c>
      <c r="G96">
        <v>0</v>
      </c>
      <c r="H96">
        <f t="shared" si="15"/>
        <v>0.26362965306337655</v>
      </c>
      <c r="I96">
        <f t="shared" si="16"/>
        <v>-1.0701462561817372</v>
      </c>
      <c r="J96">
        <f t="shared" si="17"/>
        <v>1.0701462561817372</v>
      </c>
      <c r="K96">
        <f t="shared" si="18"/>
        <v>0.55806429341387886</v>
      </c>
      <c r="L96">
        <f t="shared" si="19"/>
        <v>0.44193570658612125</v>
      </c>
      <c r="M96">
        <f t="shared" si="20"/>
        <v>1.7919082295744857</v>
      </c>
      <c r="N96">
        <f t="shared" si="21"/>
        <v>2.26277258229445</v>
      </c>
    </row>
    <row r="97" spans="1:14" x14ac:dyDescent="0.25">
      <c r="A97" s="4">
        <f>IF('True_Odds_Calculator_2-way'!A98="","",'True_Odds_Calculator_2-way'!A98)</f>
        <v>1.56</v>
      </c>
      <c r="B97" s="4">
        <f>IF('True_Odds_Calculator_2-way'!B98="","",'True_Odds_Calculator_2-way'!B98)</f>
        <v>2.4900000000000002</v>
      </c>
      <c r="C97" s="4">
        <f t="shared" si="11"/>
        <v>0.64102564102564097</v>
      </c>
      <c r="D97">
        <f t="shared" si="12"/>
        <v>0.40160642570281119</v>
      </c>
      <c r="E97">
        <f t="shared" si="13"/>
        <v>4.26320667284521E-2</v>
      </c>
      <c r="F97">
        <f t="shared" si="14"/>
        <v>-0.21480794974770889</v>
      </c>
      <c r="G97">
        <v>0</v>
      </c>
      <c r="H97">
        <f t="shared" si="15"/>
        <v>0.25744001647616099</v>
      </c>
      <c r="I97">
        <f t="shared" si="16"/>
        <v>-1.0947447024610961</v>
      </c>
      <c r="J97">
        <f t="shared" si="17"/>
        <v>1.0947447024610961</v>
      </c>
      <c r="K97">
        <f t="shared" si="18"/>
        <v>0.61994088200694741</v>
      </c>
      <c r="L97">
        <f t="shared" si="19"/>
        <v>0.38005911799305264</v>
      </c>
      <c r="M97">
        <f t="shared" si="20"/>
        <v>1.6130570333782139</v>
      </c>
      <c r="N97">
        <f t="shared" si="21"/>
        <v>2.6311696066670334</v>
      </c>
    </row>
    <row r="98" spans="1:14" x14ac:dyDescent="0.25">
      <c r="A98" s="4">
        <f>IF('True_Odds_Calculator_2-way'!A99="","",'True_Odds_Calculator_2-way'!A99)</f>
        <v>2.4900000000000002</v>
      </c>
      <c r="B98" s="4">
        <f>IF('True_Odds_Calculator_2-way'!B99="","",'True_Odds_Calculator_2-way'!B99)</f>
        <v>1.58</v>
      </c>
      <c r="C98" s="4">
        <f t="shared" si="11"/>
        <v>0.40160642570281119</v>
      </c>
      <c r="D98">
        <f t="shared" si="12"/>
        <v>0.63291139240506322</v>
      </c>
      <c r="E98">
        <f t="shared" si="13"/>
        <v>3.4517818107874465E-2</v>
      </c>
      <c r="F98">
        <f t="shared" si="14"/>
        <v>-0.21966346398251235</v>
      </c>
      <c r="G98">
        <v>0</v>
      </c>
      <c r="H98">
        <f t="shared" si="15"/>
        <v>0.25418128209038682</v>
      </c>
      <c r="I98">
        <f t="shared" si="16"/>
        <v>-1.0757042116817492</v>
      </c>
      <c r="J98">
        <f t="shared" si="17"/>
        <v>1.0757042116817492</v>
      </c>
      <c r="K98">
        <f t="shared" si="18"/>
        <v>0.38420173597293183</v>
      </c>
      <c r="L98">
        <f t="shared" si="19"/>
        <v>0.61579826402706817</v>
      </c>
      <c r="M98">
        <f t="shared" si="20"/>
        <v>2.6027992754058067</v>
      </c>
      <c r="N98">
        <f t="shared" si="21"/>
        <v>1.6239084427754149</v>
      </c>
    </row>
    <row r="99" spans="1:14" x14ac:dyDescent="0.25">
      <c r="A99" s="4">
        <f>IF('True_Odds_Calculator_2-way'!A100="","",'True_Odds_Calculator_2-way'!A100)</f>
        <v>2.62</v>
      </c>
      <c r="B99" s="4">
        <f>IF('True_Odds_Calculator_2-way'!B100="","",'True_Odds_Calculator_2-way'!B100)</f>
        <v>1.53</v>
      </c>
      <c r="C99" s="4">
        <f t="shared" si="11"/>
        <v>0.38167938931297707</v>
      </c>
      <c r="D99">
        <f t="shared" si="12"/>
        <v>0.65359477124183007</v>
      </c>
      <c r="E99">
        <f t="shared" si="13"/>
        <v>3.5274160554807032E-2</v>
      </c>
      <c r="F99">
        <f t="shared" si="14"/>
        <v>-0.21418949259092956</v>
      </c>
      <c r="G99">
        <v>0</v>
      </c>
      <c r="H99">
        <f t="shared" si="15"/>
        <v>0.24946365314573665</v>
      </c>
      <c r="I99">
        <f t="shared" si="16"/>
        <v>-1.0792065137302933</v>
      </c>
      <c r="J99">
        <f t="shared" si="17"/>
        <v>1.0792065137302933</v>
      </c>
      <c r="K99">
        <f t="shared" si="18"/>
        <v>0.36385936943929359</v>
      </c>
      <c r="L99">
        <f t="shared" si="19"/>
        <v>0.63614063056070647</v>
      </c>
      <c r="M99">
        <f t="shared" si="20"/>
        <v>2.7483145522430754</v>
      </c>
      <c r="N99">
        <f t="shared" si="21"/>
        <v>1.5719794522770554</v>
      </c>
    </row>
    <row r="100" spans="1:14" x14ac:dyDescent="0.25">
      <c r="A100" s="4">
        <f>IF('True_Odds_Calculator_2-way'!A101="","",'True_Odds_Calculator_2-way'!A101)</f>
        <v>2.21</v>
      </c>
      <c r="B100" s="4">
        <f>IF('True_Odds_Calculator_2-way'!B101="","",'True_Odds_Calculator_2-way'!B101)</f>
        <v>1.72</v>
      </c>
      <c r="C100" s="4">
        <f t="shared" si="11"/>
        <v>0.45248868778280543</v>
      </c>
      <c r="D100">
        <f t="shared" si="12"/>
        <v>0.58139534883720934</v>
      </c>
      <c r="E100">
        <f t="shared" si="13"/>
        <v>3.3884036620014824E-2</v>
      </c>
      <c r="F100">
        <f t="shared" si="14"/>
        <v>-0.2291907818583605</v>
      </c>
      <c r="G100">
        <v>0</v>
      </c>
      <c r="H100">
        <f t="shared" si="15"/>
        <v>0.26307481847837527</v>
      </c>
      <c r="I100">
        <f t="shared" si="16"/>
        <v>-1.0713739108887084</v>
      </c>
      <c r="J100">
        <f t="shared" si="17"/>
        <v>1.0713739108887084</v>
      </c>
      <c r="K100">
        <f t="shared" si="18"/>
        <v>0.43547132891069945</v>
      </c>
      <c r="L100">
        <f t="shared" si="19"/>
        <v>0.56452867108930049</v>
      </c>
      <c r="M100">
        <f t="shared" si="20"/>
        <v>2.2963624321753371</v>
      </c>
      <c r="N100">
        <f t="shared" si="21"/>
        <v>1.7713892158398703</v>
      </c>
    </row>
    <row r="101" spans="1:14" x14ac:dyDescent="0.25">
      <c r="A101" s="4">
        <f>IF('True_Odds_Calculator_2-way'!A102="","",'True_Odds_Calculator_2-way'!A102)</f>
        <v>2.44</v>
      </c>
      <c r="B101" s="4">
        <f>IF('True_Odds_Calculator_2-way'!B102="","",'True_Odds_Calculator_2-way'!B102)</f>
        <v>1.6</v>
      </c>
      <c r="C101" s="4">
        <f t="shared" si="11"/>
        <v>0.4098360655737705</v>
      </c>
      <c r="D101">
        <f t="shared" si="12"/>
        <v>0.625</v>
      </c>
      <c r="E101">
        <f t="shared" si="13"/>
        <v>3.4836065573770503E-2</v>
      </c>
      <c r="F101">
        <f t="shared" si="14"/>
        <v>-0.22131147540983609</v>
      </c>
      <c r="G101">
        <v>0</v>
      </c>
      <c r="H101">
        <f t="shared" si="15"/>
        <v>0.25614754098360659</v>
      </c>
      <c r="I101">
        <f t="shared" si="16"/>
        <v>-1.075828707279838</v>
      </c>
      <c r="J101">
        <f t="shared" si="17"/>
        <v>1.075828707279838</v>
      </c>
      <c r="K101">
        <f t="shared" si="18"/>
        <v>0.39228095605926194</v>
      </c>
      <c r="L101">
        <f t="shared" si="19"/>
        <v>0.60771904394073795</v>
      </c>
      <c r="M101">
        <f t="shared" si="20"/>
        <v>2.5491933384829668</v>
      </c>
      <c r="N101">
        <f t="shared" si="21"/>
        <v>1.6454972243679031</v>
      </c>
    </row>
    <row r="102" spans="1:14" x14ac:dyDescent="0.25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1.71</v>
      </c>
      <c r="C102" s="4">
        <f t="shared" si="11"/>
        <v>0.4464285714285714</v>
      </c>
      <c r="D102">
        <f t="shared" si="12"/>
        <v>0.58479532163742687</v>
      </c>
      <c r="E102">
        <f t="shared" si="13"/>
        <v>3.1223893065998265E-2</v>
      </c>
      <c r="F102">
        <f t="shared" si="14"/>
        <v>-0.22984544695071008</v>
      </c>
      <c r="G102">
        <v>0</v>
      </c>
      <c r="H102">
        <f t="shared" si="15"/>
        <v>0.2610693400167084</v>
      </c>
      <c r="I102">
        <f t="shared" si="16"/>
        <v>-1.0657613907987189</v>
      </c>
      <c r="J102">
        <f t="shared" si="17"/>
        <v>1.0657613907987189</v>
      </c>
      <c r="K102">
        <f t="shared" si="18"/>
        <v>0.4307477895456453</v>
      </c>
      <c r="L102">
        <f t="shared" si="19"/>
        <v>0.56925221045435459</v>
      </c>
      <c r="M102">
        <f t="shared" si="20"/>
        <v>2.3215441245904116</v>
      </c>
      <c r="N102">
        <f t="shared" si="21"/>
        <v>1.7566905874670904</v>
      </c>
    </row>
    <row r="103" spans="1:14" x14ac:dyDescent="0.25">
      <c r="A103" s="4">
        <f>IF('True_Odds_Calculator_2-way'!A104="","",'True_Odds_Calculator_2-way'!A104)</f>
        <v>2.06</v>
      </c>
      <c r="B103" s="4">
        <f>IF('True_Odds_Calculator_2-way'!B104="","",'True_Odds_Calculator_2-way'!B104)</f>
        <v>1.85</v>
      </c>
      <c r="C103" s="4">
        <f t="shared" si="11"/>
        <v>0.4854368932038835</v>
      </c>
      <c r="D103">
        <f t="shared" si="12"/>
        <v>0.54054054054054046</v>
      </c>
      <c r="E103">
        <f t="shared" si="13"/>
        <v>2.5977433744424072E-2</v>
      </c>
      <c r="F103">
        <f t="shared" si="14"/>
        <v>-0.23642088690632379</v>
      </c>
      <c r="G103">
        <v>0</v>
      </c>
      <c r="H103">
        <f t="shared" si="15"/>
        <v>0.26239832065074781</v>
      </c>
      <c r="I103">
        <f t="shared" si="16"/>
        <v>-1.0535074339697479</v>
      </c>
      <c r="J103">
        <f t="shared" si="17"/>
        <v>1.0535074339697479</v>
      </c>
      <c r="K103">
        <f t="shared" si="18"/>
        <v>0.47242951431782315</v>
      </c>
      <c r="L103">
        <f t="shared" si="19"/>
        <v>0.52757048568217679</v>
      </c>
      <c r="M103">
        <f t="shared" si="20"/>
        <v>2.1167178800079327</v>
      </c>
      <c r="N103">
        <f t="shared" si="21"/>
        <v>1.8954813188742858</v>
      </c>
    </row>
    <row r="104" spans="1:14" x14ac:dyDescent="0.25">
      <c r="A104" s="4">
        <f>IF('True_Odds_Calculator_2-way'!A105="","",'True_Odds_Calculator_2-way'!A105)</f>
        <v>2.35</v>
      </c>
      <c r="B104" s="4">
        <f>IF('True_Odds_Calculator_2-way'!B105="","",'True_Odds_Calculator_2-way'!B105)</f>
        <v>1.66</v>
      </c>
      <c r="C104" s="4">
        <f t="shared" si="11"/>
        <v>0.42553191489361702</v>
      </c>
      <c r="D104">
        <f t="shared" si="12"/>
        <v>0.60240963855421692</v>
      </c>
      <c r="E104">
        <f t="shared" si="13"/>
        <v>2.7941553447834E-2</v>
      </c>
      <c r="F104">
        <f t="shared" si="14"/>
        <v>-0.22840297359651363</v>
      </c>
      <c r="G104">
        <v>0</v>
      </c>
      <c r="H104">
        <f t="shared" si="15"/>
        <v>0.25634452704434763</v>
      </c>
      <c r="I104">
        <f t="shared" si="16"/>
        <v>-1.0594028769395474</v>
      </c>
      <c r="J104">
        <f t="shared" si="17"/>
        <v>1.0594028769395474</v>
      </c>
      <c r="K104">
        <f t="shared" si="18"/>
        <v>0.41148980196106721</v>
      </c>
      <c r="L104">
        <f t="shared" si="19"/>
        <v>0.58851019803893267</v>
      </c>
      <c r="M104">
        <f t="shared" si="20"/>
        <v>2.4301938838683887</v>
      </c>
      <c r="N104">
        <f t="shared" si="21"/>
        <v>1.6992058987801013</v>
      </c>
    </row>
    <row r="105" spans="1:14" x14ac:dyDescent="0.25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1.69</v>
      </c>
      <c r="C105" s="4">
        <f t="shared" si="11"/>
        <v>0.4366812227074236</v>
      </c>
      <c r="D105">
        <f t="shared" si="12"/>
        <v>0.59171597633136097</v>
      </c>
      <c r="E105">
        <f t="shared" si="13"/>
        <v>2.8397199038784571E-2</v>
      </c>
      <c r="F105">
        <f t="shared" si="14"/>
        <v>-0.22999405700111109</v>
      </c>
      <c r="G105">
        <v>0</v>
      </c>
      <c r="H105">
        <f t="shared" si="15"/>
        <v>0.25839125603989566</v>
      </c>
      <c r="I105">
        <f t="shared" si="16"/>
        <v>-1.059938334581489</v>
      </c>
      <c r="J105">
        <f t="shared" si="17"/>
        <v>1.059938334581489</v>
      </c>
      <c r="K105">
        <f t="shared" si="18"/>
        <v>0.42241851935163877</v>
      </c>
      <c r="L105">
        <f t="shared" si="19"/>
        <v>0.57758148064836135</v>
      </c>
      <c r="M105">
        <f t="shared" si="20"/>
        <v>2.3673204516101207</v>
      </c>
      <c r="N105">
        <f t="shared" si="21"/>
        <v>1.7313574508612271</v>
      </c>
    </row>
    <row r="106" spans="1:14" x14ac:dyDescent="0.25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2.39</v>
      </c>
      <c r="C106" s="4">
        <f t="shared" si="11"/>
        <v>0.6097560975609756</v>
      </c>
      <c r="D106">
        <f t="shared" si="12"/>
        <v>0.41841004184100417</v>
      </c>
      <c r="E106">
        <f t="shared" si="13"/>
        <v>2.8166139401979873E-2</v>
      </c>
      <c r="F106">
        <f t="shared" si="14"/>
        <v>-0.22696193489131533</v>
      </c>
      <c r="G106">
        <v>0</v>
      </c>
      <c r="H106">
        <f t="shared" si="15"/>
        <v>0.2551280742932952</v>
      </c>
      <c r="I106">
        <f t="shared" si="16"/>
        <v>-1.0602361620999639</v>
      </c>
      <c r="J106">
        <f t="shared" si="17"/>
        <v>1.0602361620999639</v>
      </c>
      <c r="K106">
        <f t="shared" si="18"/>
        <v>0.59575188026116299</v>
      </c>
      <c r="L106">
        <f t="shared" si="19"/>
        <v>0.4042481197388369</v>
      </c>
      <c r="M106">
        <f t="shared" si="20"/>
        <v>1.6785511437439771</v>
      </c>
      <c r="N106">
        <f t="shared" si="21"/>
        <v>2.4737282653189494</v>
      </c>
    </row>
    <row r="107" spans="1:14" x14ac:dyDescent="0.25">
      <c r="A107" s="4">
        <f>IF('True_Odds_Calculator_2-way'!A108="","",'True_Odds_Calculator_2-way'!A108)</f>
        <v>2.0099999999999998</v>
      </c>
      <c r="B107" s="4">
        <f>IF('True_Odds_Calculator_2-way'!B108="","",'True_Odds_Calculator_2-way'!B108)</f>
        <v>1.85</v>
      </c>
      <c r="C107" s="4">
        <f t="shared" si="11"/>
        <v>0.49751243781094534</v>
      </c>
      <c r="D107">
        <f t="shared" si="12"/>
        <v>0.54054054054054046</v>
      </c>
      <c r="E107">
        <f t="shared" si="13"/>
        <v>3.80529783514858E-2</v>
      </c>
      <c r="F107">
        <f t="shared" si="14"/>
        <v>-0.23087266370848458</v>
      </c>
      <c r="G107">
        <v>0</v>
      </c>
      <c r="H107">
        <f t="shared" si="15"/>
        <v>0.26892564205997044</v>
      </c>
      <c r="I107">
        <f t="shared" si="16"/>
        <v>-1.0792693660942112</v>
      </c>
      <c r="J107">
        <f t="shared" si="17"/>
        <v>1.0792693660942112</v>
      </c>
      <c r="K107">
        <f t="shared" si="18"/>
        <v>0.47845469244925098</v>
      </c>
      <c r="L107">
        <f t="shared" si="19"/>
        <v>0.52154530755074879</v>
      </c>
      <c r="M107">
        <f t="shared" si="20"/>
        <v>2.0900620597551534</v>
      </c>
      <c r="N107">
        <f t="shared" si="21"/>
        <v>1.91737896118008</v>
      </c>
    </row>
    <row r="108" spans="1:14" x14ac:dyDescent="0.25">
      <c r="A108" s="4">
        <f>IF('True_Odds_Calculator_2-way'!A109="","",'True_Odds_Calculator_2-way'!A109)</f>
        <v>2.31</v>
      </c>
      <c r="B108" s="4">
        <f>IF('True_Odds_Calculator_2-way'!B109="","",'True_Odds_Calculator_2-way'!B109)</f>
        <v>1.64</v>
      </c>
      <c r="C108" s="4">
        <f t="shared" si="11"/>
        <v>0.4329004329004329</v>
      </c>
      <c r="D108">
        <f t="shared" si="12"/>
        <v>0.6097560975609756</v>
      </c>
      <c r="E108">
        <f t="shared" si="13"/>
        <v>4.2656530461408604E-2</v>
      </c>
      <c r="F108">
        <f t="shared" si="14"/>
        <v>-0.22130714813641639</v>
      </c>
      <c r="G108">
        <v>0</v>
      </c>
      <c r="H108">
        <f t="shared" si="15"/>
        <v>0.26396367859782494</v>
      </c>
      <c r="I108">
        <f t="shared" si="16"/>
        <v>-1.0921300708262975</v>
      </c>
      <c r="J108">
        <f t="shared" si="17"/>
        <v>1.0921300708262975</v>
      </c>
      <c r="K108">
        <f t="shared" si="18"/>
        <v>0.41140574832950405</v>
      </c>
      <c r="L108">
        <f t="shared" si="19"/>
        <v>0.58859425167049584</v>
      </c>
      <c r="M108">
        <f t="shared" si="20"/>
        <v>2.4306903927824499</v>
      </c>
      <c r="N108">
        <f t="shared" si="21"/>
        <v>1.6989632453288304</v>
      </c>
    </row>
    <row r="109" spans="1:14" x14ac:dyDescent="0.25">
      <c r="A109" s="4">
        <f>IF('True_Odds_Calculator_2-way'!A110="","",'True_Odds_Calculator_2-way'!A110)</f>
        <v>2</v>
      </c>
      <c r="B109" s="4">
        <f>IF('True_Odds_Calculator_2-way'!B110="","",'True_Odds_Calculator_2-way'!B110)</f>
        <v>1.86</v>
      </c>
      <c r="C109" s="4">
        <f t="shared" si="11"/>
        <v>0.5</v>
      </c>
      <c r="D109">
        <f t="shared" si="12"/>
        <v>0.5376344086021505</v>
      </c>
      <c r="E109">
        <f t="shared" si="13"/>
        <v>3.7634408602150504E-2</v>
      </c>
      <c r="F109">
        <f t="shared" si="14"/>
        <v>-0.23118279569892475</v>
      </c>
      <c r="G109">
        <v>0</v>
      </c>
      <c r="H109">
        <f t="shared" si="15"/>
        <v>0.26881720430107525</v>
      </c>
      <c r="I109">
        <f t="shared" si="16"/>
        <v>-1.078327732034384</v>
      </c>
      <c r="J109">
        <f t="shared" si="17"/>
        <v>1.078327732034384</v>
      </c>
      <c r="K109">
        <f t="shared" si="18"/>
        <v>0.48115606821121698</v>
      </c>
      <c r="L109">
        <f t="shared" si="19"/>
        <v>0.51884393178878296</v>
      </c>
      <c r="M109">
        <f t="shared" si="20"/>
        <v>2.078327732034384</v>
      </c>
      <c r="N109">
        <f t="shared" si="21"/>
        <v>1.9273618495495706</v>
      </c>
    </row>
    <row r="110" spans="1:14" x14ac:dyDescent="0.25">
      <c r="A110" s="4">
        <f>IF('True_Odds_Calculator_2-way'!A111="","",'True_Odds_Calculator_2-way'!A111)</f>
        <v>2.56</v>
      </c>
      <c r="B110" s="4">
        <f>IF('True_Odds_Calculator_2-way'!B111="","",'True_Odds_Calculator_2-way'!B111)</f>
        <v>1.53</v>
      </c>
      <c r="C110" s="4">
        <f t="shared" si="11"/>
        <v>0.390625</v>
      </c>
      <c r="D110">
        <f t="shared" si="12"/>
        <v>0.65359477124183007</v>
      </c>
      <c r="E110">
        <f t="shared" si="13"/>
        <v>4.4219771241829964E-2</v>
      </c>
      <c r="F110">
        <f t="shared" si="14"/>
        <v>-0.21109068627450989</v>
      </c>
      <c r="G110">
        <v>0</v>
      </c>
      <c r="H110">
        <f t="shared" si="15"/>
        <v>0.25531045751633985</v>
      </c>
      <c r="I110">
        <f t="shared" si="16"/>
        <v>-1.099764675536459</v>
      </c>
      <c r="J110">
        <f t="shared" si="17"/>
        <v>1.099764675536459</v>
      </c>
      <c r="K110">
        <f t="shared" si="18"/>
        <v>0.36823828517819845</v>
      </c>
      <c r="L110">
        <f t="shared" si="19"/>
        <v>0.63176171482180155</v>
      </c>
      <c r="M110">
        <f t="shared" si="20"/>
        <v>2.7156328938368763</v>
      </c>
      <c r="N110">
        <f t="shared" si="21"/>
        <v>1.5828752780343234</v>
      </c>
    </row>
    <row r="111" spans="1:14" x14ac:dyDescent="0.25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1.75</v>
      </c>
      <c r="C111" s="4">
        <f t="shared" si="11"/>
        <v>0.47169811320754712</v>
      </c>
      <c r="D111">
        <f t="shared" si="12"/>
        <v>0.5714285714285714</v>
      </c>
      <c r="E111">
        <f t="shared" si="13"/>
        <v>4.3126684636118462E-2</v>
      </c>
      <c r="F111">
        <f t="shared" si="14"/>
        <v>-0.22641509433962281</v>
      </c>
      <c r="G111">
        <v>0</v>
      </c>
      <c r="H111">
        <f t="shared" si="15"/>
        <v>0.26954177897574122</v>
      </c>
      <c r="I111">
        <f t="shared" si="16"/>
        <v>-1.0910894511799614</v>
      </c>
      <c r="J111">
        <f t="shared" si="17"/>
        <v>1.0910894511799614</v>
      </c>
      <c r="K111">
        <f t="shared" si="18"/>
        <v>0.45004091619234604</v>
      </c>
      <c r="L111">
        <f t="shared" si="19"/>
        <v>0.54995908380765413</v>
      </c>
      <c r="M111">
        <f t="shared" si="20"/>
        <v>2.2220201853215569</v>
      </c>
      <c r="N111">
        <f t="shared" si="21"/>
        <v>1.8183170883849711</v>
      </c>
    </row>
    <row r="112" spans="1:14" x14ac:dyDescent="0.25">
      <c r="A112" s="4">
        <f>IF('True_Odds_Calculator_2-way'!A113="","",'True_Odds_Calculator_2-way'!A113)</f>
        <v>1.6</v>
      </c>
      <c r="B112" s="4">
        <f>IF('True_Odds_Calculator_2-way'!B113="","",'True_Odds_Calculator_2-way'!B113)</f>
        <v>2.4500000000000002</v>
      </c>
      <c r="C112" s="4">
        <f t="shared" si="11"/>
        <v>0.625</v>
      </c>
      <c r="D112">
        <f t="shared" si="12"/>
        <v>0.4081632653061224</v>
      </c>
      <c r="E112">
        <f t="shared" si="13"/>
        <v>3.3163265306122458E-2</v>
      </c>
      <c r="F112">
        <f t="shared" si="14"/>
        <v>-0.22193877551020402</v>
      </c>
      <c r="G112">
        <v>0</v>
      </c>
      <c r="H112">
        <f t="shared" si="15"/>
        <v>0.25510204081632648</v>
      </c>
      <c r="I112">
        <f t="shared" si="16"/>
        <v>-1.0721125348377949</v>
      </c>
      <c r="J112">
        <f t="shared" si="17"/>
        <v>1.0721125348377949</v>
      </c>
      <c r="K112">
        <f t="shared" si="18"/>
        <v>0.60854364081308054</v>
      </c>
      <c r="L112">
        <f t="shared" si="19"/>
        <v>0.39145635918691934</v>
      </c>
      <c r="M112">
        <f t="shared" si="20"/>
        <v>1.643267520902677</v>
      </c>
      <c r="N112">
        <f t="shared" si="21"/>
        <v>2.5545631755148031</v>
      </c>
    </row>
    <row r="113" spans="1:14" x14ac:dyDescent="0.25">
      <c r="A113" s="4">
        <f>IF('True_Odds_Calculator_2-way'!A114="","",'True_Odds_Calculator_2-way'!A114)</f>
        <v>1.81</v>
      </c>
      <c r="B113" s="4">
        <f>IF('True_Odds_Calculator_2-way'!B114="","",'True_Odds_Calculator_2-way'!B114)</f>
        <v>2.08</v>
      </c>
      <c r="C113" s="4">
        <f t="shared" si="11"/>
        <v>0.5524861878453039</v>
      </c>
      <c r="D113">
        <f t="shared" si="12"/>
        <v>0.48076923076923073</v>
      </c>
      <c r="E113">
        <f t="shared" si="13"/>
        <v>3.3255418614534626E-2</v>
      </c>
      <c r="F113">
        <f t="shared" si="14"/>
        <v>-0.23236294092647691</v>
      </c>
      <c r="G113">
        <v>0</v>
      </c>
      <c r="H113">
        <f t="shared" si="15"/>
        <v>0.26561835954101148</v>
      </c>
      <c r="I113">
        <f t="shared" si="16"/>
        <v>-1.0691671651659735</v>
      </c>
      <c r="J113">
        <f t="shared" si="17"/>
        <v>1.0691671651659735</v>
      </c>
      <c r="K113">
        <f t="shared" si="18"/>
        <v>0.5358983848622455</v>
      </c>
      <c r="L113">
        <f t="shared" si="19"/>
        <v>0.4641016151377545</v>
      </c>
      <c r="M113">
        <f t="shared" si="20"/>
        <v>1.8660254037844384</v>
      </c>
      <c r="N113">
        <f t="shared" si="21"/>
        <v>2.1547005383792519</v>
      </c>
    </row>
    <row r="114" spans="1:14" x14ac:dyDescent="0.25">
      <c r="A114" s="4">
        <f>IF('True_Odds_Calculator_2-way'!A115="","",'True_Odds_Calculator_2-way'!A115)</f>
        <v>1.64</v>
      </c>
      <c r="B114" s="4">
        <f>IF('True_Odds_Calculator_2-way'!B115="","",'True_Odds_Calculator_2-way'!B115)</f>
        <v>2.36</v>
      </c>
      <c r="C114" s="4">
        <f t="shared" si="11"/>
        <v>0.6097560975609756</v>
      </c>
      <c r="D114">
        <f t="shared" si="12"/>
        <v>0.42372881355932207</v>
      </c>
      <c r="E114">
        <f t="shared" si="13"/>
        <v>3.3484911120297722E-2</v>
      </c>
      <c r="F114">
        <f t="shared" si="14"/>
        <v>-0.22488631665977676</v>
      </c>
      <c r="G114">
        <v>0</v>
      </c>
      <c r="H114">
        <f t="shared" si="15"/>
        <v>0.25837122778007443</v>
      </c>
      <c r="I114">
        <f t="shared" si="16"/>
        <v>-1.0718661571406802</v>
      </c>
      <c r="J114">
        <f t="shared" si="17"/>
        <v>1.0718661571406802</v>
      </c>
      <c r="K114">
        <f t="shared" si="18"/>
        <v>0.59312180114548885</v>
      </c>
      <c r="L114">
        <f t="shared" si="19"/>
        <v>0.40687819885451121</v>
      </c>
      <c r="M114">
        <f t="shared" si="20"/>
        <v>1.6859943405700353</v>
      </c>
      <c r="N114">
        <f t="shared" si="21"/>
        <v>2.4577379737113252</v>
      </c>
    </row>
    <row r="115" spans="1:14" x14ac:dyDescent="0.25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1.93</v>
      </c>
      <c r="C115" s="4">
        <f t="shared" si="11"/>
        <v>0.51020408163265307</v>
      </c>
      <c r="D115">
        <f t="shared" si="12"/>
        <v>0.5181347150259068</v>
      </c>
      <c r="E115">
        <f t="shared" si="13"/>
        <v>2.8338796658559762E-2</v>
      </c>
      <c r="F115">
        <f t="shared" si="14"/>
        <v>-0.23601564978322942</v>
      </c>
      <c r="G115">
        <v>0</v>
      </c>
      <c r="H115">
        <f t="shared" si="15"/>
        <v>0.26435444644178918</v>
      </c>
      <c r="I115">
        <f t="shared" si="16"/>
        <v>-1.0583343916682539</v>
      </c>
      <c r="J115">
        <f t="shared" si="17"/>
        <v>1.0583343916682539</v>
      </c>
      <c r="K115">
        <f t="shared" si="18"/>
        <v>0.49603149604724417</v>
      </c>
      <c r="L115">
        <f t="shared" si="19"/>
        <v>0.50396850395275605</v>
      </c>
      <c r="M115">
        <f t="shared" si="20"/>
        <v>2.0160010160015238</v>
      </c>
      <c r="N115">
        <f t="shared" si="21"/>
        <v>1.9842509842514759</v>
      </c>
    </row>
    <row r="116" spans="1:14" x14ac:dyDescent="0.25">
      <c r="A116" s="4">
        <f>IF('True_Odds_Calculator_2-way'!A117="","",'True_Odds_Calculator_2-way'!A117)</f>
        <v>1.45</v>
      </c>
      <c r="B116" s="4">
        <f>IF('True_Odds_Calculator_2-way'!B117="","",'True_Odds_Calculator_2-way'!B117)</f>
        <v>2.9</v>
      </c>
      <c r="C116" s="4">
        <f t="shared" si="11"/>
        <v>0.68965517241379315</v>
      </c>
      <c r="D116">
        <f t="shared" si="12"/>
        <v>0.34482758620689657</v>
      </c>
      <c r="E116">
        <f t="shared" si="13"/>
        <v>3.4482758620689724E-2</v>
      </c>
      <c r="F116">
        <f t="shared" si="14"/>
        <v>-0.20332936979785965</v>
      </c>
      <c r="G116">
        <v>0</v>
      </c>
      <c r="H116">
        <f t="shared" si="15"/>
        <v>0.23781212841854937</v>
      </c>
      <c r="I116">
        <f t="shared" si="16"/>
        <v>-1.0814761408717504</v>
      </c>
      <c r="J116">
        <f t="shared" si="17"/>
        <v>1.0814761408717504</v>
      </c>
      <c r="K116">
        <f t="shared" si="18"/>
        <v>0.67264682727907144</v>
      </c>
      <c r="L116">
        <f t="shared" si="19"/>
        <v>0.32735317272092862</v>
      </c>
      <c r="M116">
        <f t="shared" si="20"/>
        <v>1.4866642633922875</v>
      </c>
      <c r="N116">
        <f t="shared" si="21"/>
        <v>3.0548046676563252</v>
      </c>
    </row>
    <row r="117" spans="1:14" x14ac:dyDescent="0.25">
      <c r="A117" s="4">
        <f>IF('True_Odds_Calculator_2-way'!A118="","",'True_Odds_Calculator_2-way'!A118)</f>
        <v>1.33</v>
      </c>
      <c r="B117" s="4">
        <f>IF('True_Odds_Calculator_2-way'!B118="","",'True_Odds_Calculator_2-way'!B118)</f>
        <v>3.4</v>
      </c>
      <c r="C117" s="4">
        <f t="shared" si="11"/>
        <v>0.75187969924812026</v>
      </c>
      <c r="D117">
        <f t="shared" si="12"/>
        <v>0.29411764705882354</v>
      </c>
      <c r="E117">
        <f t="shared" si="13"/>
        <v>4.5997346306943854E-2</v>
      </c>
      <c r="F117">
        <f t="shared" si="14"/>
        <v>-0.17514374170720914</v>
      </c>
      <c r="G117">
        <v>0</v>
      </c>
      <c r="H117">
        <f t="shared" si="15"/>
        <v>0.22114108801415303</v>
      </c>
      <c r="I117">
        <f t="shared" si="16"/>
        <v>-1.1236664374387371</v>
      </c>
      <c r="J117">
        <f t="shared" si="17"/>
        <v>1.1236664374387371</v>
      </c>
      <c r="K117">
        <f t="shared" si="18"/>
        <v>0.72949573987851224</v>
      </c>
      <c r="L117">
        <f t="shared" si="19"/>
        <v>0.27050426012148765</v>
      </c>
      <c r="M117">
        <f t="shared" si="20"/>
        <v>1.3708099243547833</v>
      </c>
      <c r="N117">
        <f t="shared" si="21"/>
        <v>3.696799449852969</v>
      </c>
    </row>
    <row r="118" spans="1:14" x14ac:dyDescent="0.25">
      <c r="A118" s="4">
        <f>IF('True_Odds_Calculator_2-way'!A119="","",'True_Odds_Calculator_2-way'!A119)</f>
        <v>1.49</v>
      </c>
      <c r="B118" s="4">
        <f>IF('True_Odds_Calculator_2-way'!B119="","",'True_Odds_Calculator_2-way'!B119)</f>
        <v>2.72</v>
      </c>
      <c r="C118" s="4">
        <f t="shared" si="11"/>
        <v>0.67114093959731547</v>
      </c>
      <c r="D118">
        <f t="shared" si="12"/>
        <v>0.36764705882352938</v>
      </c>
      <c r="E118">
        <f t="shared" si="13"/>
        <v>3.8787998420844794E-2</v>
      </c>
      <c r="F118">
        <f t="shared" si="14"/>
        <v>-0.2079549940781682</v>
      </c>
      <c r="G118">
        <v>0</v>
      </c>
      <c r="H118">
        <f t="shared" si="15"/>
        <v>0.24674299249901302</v>
      </c>
      <c r="I118">
        <f t="shared" si="16"/>
        <v>-1.0892755023757474</v>
      </c>
      <c r="J118">
        <f t="shared" si="17"/>
        <v>1.0892755023757474</v>
      </c>
      <c r="K118">
        <f t="shared" si="18"/>
        <v>0.6519988671526179</v>
      </c>
      <c r="L118">
        <f t="shared" si="19"/>
        <v>0.34800113284738216</v>
      </c>
      <c r="M118">
        <f t="shared" si="20"/>
        <v>1.5337449961641161</v>
      </c>
      <c r="N118">
        <f t="shared" si="21"/>
        <v>2.8735538640862863</v>
      </c>
    </row>
    <row r="119" spans="1:14" x14ac:dyDescent="0.25">
      <c r="A119" s="4">
        <f>IF('True_Odds_Calculator_2-way'!A120="","",'True_Odds_Calculator_2-way'!A120)</f>
        <v>1.36</v>
      </c>
      <c r="B119" s="4">
        <f>IF('True_Odds_Calculator_2-way'!B120="","",'True_Odds_Calculator_2-way'!B120)</f>
        <v>3.27</v>
      </c>
      <c r="C119" s="4">
        <f t="shared" si="11"/>
        <v>0.73529411764705876</v>
      </c>
      <c r="D119">
        <f t="shared" si="12"/>
        <v>0.3058103975535168</v>
      </c>
      <c r="E119">
        <f t="shared" si="13"/>
        <v>4.1104515200575564E-2</v>
      </c>
      <c r="F119">
        <f t="shared" si="14"/>
        <v>-0.18375607123583382</v>
      </c>
      <c r="G119">
        <v>0</v>
      </c>
      <c r="H119">
        <f t="shared" si="15"/>
        <v>0.22486058643640938</v>
      </c>
      <c r="I119">
        <f t="shared" si="16"/>
        <v>-1.1062055193332865</v>
      </c>
      <c r="J119">
        <f t="shared" si="17"/>
        <v>1.1062055193332865</v>
      </c>
      <c r="K119">
        <f t="shared" si="18"/>
        <v>0.71518787937216666</v>
      </c>
      <c r="L119">
        <f t="shared" si="19"/>
        <v>0.2848121206278334</v>
      </c>
      <c r="M119">
        <f t="shared" si="20"/>
        <v>1.3982339869599831</v>
      </c>
      <c r="N119">
        <f t="shared" si="21"/>
        <v>3.5110865288865609</v>
      </c>
    </row>
    <row r="120" spans="1:14" x14ac:dyDescent="0.25">
      <c r="A120" s="4">
        <f>IF('True_Odds_Calculator_2-way'!A121="","",'True_Odds_Calculator_2-way'!A121)</f>
        <v>1.7</v>
      </c>
      <c r="B120" s="4">
        <f>IF('True_Odds_Calculator_2-way'!B121="","",'True_Odds_Calculator_2-way'!B121)</f>
        <v>2.25</v>
      </c>
      <c r="C120" s="4">
        <f t="shared" si="11"/>
        <v>0.58823529411764708</v>
      </c>
      <c r="D120">
        <f t="shared" si="12"/>
        <v>0.44444444444444442</v>
      </c>
      <c r="E120">
        <f t="shared" si="13"/>
        <v>3.2679738562091387E-2</v>
      </c>
      <c r="F120">
        <f t="shared" si="14"/>
        <v>-0.2287581699346406</v>
      </c>
      <c r="G120">
        <v>0</v>
      </c>
      <c r="H120">
        <f t="shared" si="15"/>
        <v>0.26143790849673204</v>
      </c>
      <c r="I120">
        <f t="shared" si="16"/>
        <v>-1.0690449676496974</v>
      </c>
      <c r="J120">
        <f t="shared" si="17"/>
        <v>1.0690449676496974</v>
      </c>
      <c r="K120">
        <f t="shared" si="18"/>
        <v>0.57197391510275408</v>
      </c>
      <c r="L120">
        <f t="shared" si="19"/>
        <v>0.42802608489724608</v>
      </c>
      <c r="M120">
        <f t="shared" si="20"/>
        <v>1.7483314773547878</v>
      </c>
      <c r="N120">
        <f t="shared" si="21"/>
        <v>2.3363062095621219</v>
      </c>
    </row>
    <row r="121" spans="1:14" x14ac:dyDescent="0.25">
      <c r="A121" s="4">
        <f>IF('True_Odds_Calculator_2-way'!A122="","",'True_Odds_Calculator_2-way'!A122)</f>
        <v>1.71</v>
      </c>
      <c r="B121" s="4">
        <f>IF('True_Odds_Calculator_2-way'!B122="","",'True_Odds_Calculator_2-way'!B122)</f>
        <v>2.2200000000000002</v>
      </c>
      <c r="C121" s="4">
        <f t="shared" si="11"/>
        <v>0.58479532163742687</v>
      </c>
      <c r="D121">
        <f t="shared" si="12"/>
        <v>0.4504504504504504</v>
      </c>
      <c r="E121">
        <f t="shared" si="13"/>
        <v>3.5245772087877381E-2</v>
      </c>
      <c r="F121">
        <f t="shared" si="14"/>
        <v>-0.2281755439650176</v>
      </c>
      <c r="G121">
        <v>0</v>
      </c>
      <c r="H121">
        <f t="shared" si="15"/>
        <v>0.26342131605289498</v>
      </c>
      <c r="I121">
        <f t="shared" si="16"/>
        <v>-1.0744616281415775</v>
      </c>
      <c r="J121">
        <f t="shared" si="17"/>
        <v>1.0744616281415775</v>
      </c>
      <c r="K121">
        <f t="shared" si="18"/>
        <v>0.56725752490934445</v>
      </c>
      <c r="L121">
        <f t="shared" si="19"/>
        <v>0.43274247509065539</v>
      </c>
      <c r="M121">
        <f t="shared" si="20"/>
        <v>1.7628677559805201</v>
      </c>
      <c r="N121">
        <f t="shared" si="21"/>
        <v>2.310843186332725</v>
      </c>
    </row>
    <row r="122" spans="1:14" x14ac:dyDescent="0.25">
      <c r="A122" s="4">
        <f>IF('True_Odds_Calculator_2-way'!A123="","",'True_Odds_Calculator_2-way'!A123)</f>
        <v>1.59</v>
      </c>
      <c r="B122" s="4">
        <f>IF('True_Odds_Calculator_2-way'!B123="","",'True_Odds_Calculator_2-way'!B123)</f>
        <v>2.5</v>
      </c>
      <c r="C122" s="4">
        <f t="shared" si="11"/>
        <v>0.62893081761006286</v>
      </c>
      <c r="D122">
        <f t="shared" si="12"/>
        <v>0.4</v>
      </c>
      <c r="E122">
        <f t="shared" si="13"/>
        <v>2.8930817610062887E-2</v>
      </c>
      <c r="F122">
        <f t="shared" si="14"/>
        <v>-0.22264150943396221</v>
      </c>
      <c r="G122">
        <v>0</v>
      </c>
      <c r="H122">
        <f t="shared" si="15"/>
        <v>0.25157232704402516</v>
      </c>
      <c r="I122">
        <f t="shared" si="16"/>
        <v>-1.0629880069054678</v>
      </c>
      <c r="J122">
        <f t="shared" si="17"/>
        <v>1.0629880069054678</v>
      </c>
      <c r="K122">
        <f t="shared" si="18"/>
        <v>0.61456660866885815</v>
      </c>
      <c r="L122">
        <f t="shared" si="19"/>
        <v>0.38543339133114163</v>
      </c>
      <c r="M122">
        <f t="shared" si="20"/>
        <v>1.6271629240742262</v>
      </c>
      <c r="N122">
        <f t="shared" si="21"/>
        <v>2.594482010358202</v>
      </c>
    </row>
    <row r="123" spans="1:14" x14ac:dyDescent="0.25">
      <c r="A123" s="4">
        <f>IF('True_Odds_Calculator_2-way'!A124="","",'True_Odds_Calculator_2-way'!A124)</f>
        <v>2.02</v>
      </c>
      <c r="B123" s="4">
        <f>IF('True_Odds_Calculator_2-way'!B124="","",'True_Odds_Calculator_2-way'!B124)</f>
        <v>1.89</v>
      </c>
      <c r="C123" s="4">
        <f t="shared" si="11"/>
        <v>0.49504950495049505</v>
      </c>
      <c r="D123">
        <f t="shared" si="12"/>
        <v>0.52910052910052918</v>
      </c>
      <c r="E123">
        <f t="shared" si="13"/>
        <v>2.4150034051024338E-2</v>
      </c>
      <c r="F123">
        <f t="shared" si="14"/>
        <v>-0.23778092094923764</v>
      </c>
      <c r="G123">
        <v>0</v>
      </c>
      <c r="H123">
        <f t="shared" si="15"/>
        <v>0.26193095500026198</v>
      </c>
      <c r="I123">
        <f t="shared" si="16"/>
        <v>-1.0495542964487814</v>
      </c>
      <c r="J123">
        <f t="shared" si="17"/>
        <v>1.0495542964487814</v>
      </c>
      <c r="K123">
        <f t="shared" si="18"/>
        <v>0.48296454089387197</v>
      </c>
      <c r="L123">
        <f t="shared" si="19"/>
        <v>0.51703545910612803</v>
      </c>
      <c r="M123">
        <f t="shared" si="20"/>
        <v>2.0705453823777571</v>
      </c>
      <c r="N123">
        <f t="shared" si="21"/>
        <v>1.9341033238394147</v>
      </c>
    </row>
    <row r="124" spans="1:14" x14ac:dyDescent="0.25">
      <c r="A124" s="4">
        <f>IF('True_Odds_Calculator_2-way'!A125="","",'True_Odds_Calculator_2-way'!A125)</f>
        <v>1.86</v>
      </c>
      <c r="B124" s="4">
        <f>IF('True_Odds_Calculator_2-way'!B125="","",'True_Odds_Calculator_2-way'!B125)</f>
        <v>2.06</v>
      </c>
      <c r="C124" s="4">
        <f t="shared" si="11"/>
        <v>0.5376344086021505</v>
      </c>
      <c r="D124">
        <f t="shared" si="12"/>
        <v>0.4854368932038835</v>
      </c>
      <c r="E124">
        <f t="shared" si="13"/>
        <v>2.3071301806034006E-2</v>
      </c>
      <c r="F124">
        <f t="shared" si="14"/>
        <v>-0.23791627518530123</v>
      </c>
      <c r="G124">
        <v>0</v>
      </c>
      <c r="H124">
        <f t="shared" si="15"/>
        <v>0.26098757699133518</v>
      </c>
      <c r="I124">
        <f t="shared" si="16"/>
        <v>-1.0473644811127694</v>
      </c>
      <c r="J124">
        <f t="shared" si="17"/>
        <v>1.0473644811127694</v>
      </c>
      <c r="K124">
        <f t="shared" si="18"/>
        <v>0.52611269508799574</v>
      </c>
      <c r="L124">
        <f t="shared" si="19"/>
        <v>0.47388730491200443</v>
      </c>
      <c r="M124">
        <f t="shared" si="20"/>
        <v>1.9007334537569818</v>
      </c>
      <c r="N124">
        <f t="shared" si="21"/>
        <v>2.1102063499795354</v>
      </c>
    </row>
    <row r="125" spans="1:14" x14ac:dyDescent="0.25">
      <c r="A125" s="4">
        <f>IF('True_Odds_Calculator_2-way'!A126="","",'True_Odds_Calculator_2-way'!A126)</f>
        <v>1.48</v>
      </c>
      <c r="B125" s="4">
        <f>IF('True_Odds_Calculator_2-way'!B126="","",'True_Odds_Calculator_2-way'!B126)</f>
        <v>2.75</v>
      </c>
      <c r="C125" s="4">
        <f t="shared" si="11"/>
        <v>0.67567567567567566</v>
      </c>
      <c r="D125">
        <f t="shared" si="12"/>
        <v>0.36363636363636365</v>
      </c>
      <c r="E125">
        <f t="shared" si="13"/>
        <v>3.9312039312039193E-2</v>
      </c>
      <c r="F125">
        <f t="shared" si="14"/>
        <v>-0.20638820638820654</v>
      </c>
      <c r="G125">
        <v>0</v>
      </c>
      <c r="H125">
        <f t="shared" si="15"/>
        <v>0.24570024570024571</v>
      </c>
      <c r="I125">
        <f t="shared" si="16"/>
        <v>-1.0910894511799616</v>
      </c>
      <c r="J125">
        <f t="shared" si="17"/>
        <v>1.0910894511799616</v>
      </c>
      <c r="K125">
        <f t="shared" si="18"/>
        <v>0.65628729213293868</v>
      </c>
      <c r="L125">
        <f t="shared" si="19"/>
        <v>0.34371270786706143</v>
      </c>
      <c r="M125">
        <f t="shared" si="20"/>
        <v>1.5237229365663816</v>
      </c>
      <c r="N125">
        <f t="shared" si="21"/>
        <v>2.9094065395649333</v>
      </c>
    </row>
    <row r="126" spans="1:14" x14ac:dyDescent="0.25">
      <c r="A126" s="4">
        <f>IF('True_Odds_Calculator_2-way'!A127="","",'True_Odds_Calculator_2-way'!A127)</f>
        <v>2.02</v>
      </c>
      <c r="B126" s="4">
        <f>IF('True_Odds_Calculator_2-way'!B127="","",'True_Odds_Calculator_2-way'!B127)</f>
        <v>1.8</v>
      </c>
      <c r="C126" s="4">
        <f t="shared" si="11"/>
        <v>0.49504950495049505</v>
      </c>
      <c r="D126">
        <f t="shared" si="12"/>
        <v>0.55555555555555558</v>
      </c>
      <c r="E126">
        <f t="shared" si="13"/>
        <v>5.0605060506050625E-2</v>
      </c>
      <c r="F126">
        <f t="shared" si="14"/>
        <v>-0.22442244224422447</v>
      </c>
      <c r="G126">
        <v>0</v>
      </c>
      <c r="H126">
        <f t="shared" si="15"/>
        <v>0.27502750275027504</v>
      </c>
      <c r="I126">
        <f t="shared" si="16"/>
        <v>-1.1070186069251189</v>
      </c>
      <c r="J126">
        <f t="shared" si="17"/>
        <v>1.1070186069251189</v>
      </c>
      <c r="K126">
        <f t="shared" si="18"/>
        <v>0.4696690147768055</v>
      </c>
      <c r="L126">
        <f t="shared" si="19"/>
        <v>0.53033098522319455</v>
      </c>
      <c r="M126">
        <f t="shared" si="20"/>
        <v>2.1291589790636212</v>
      </c>
      <c r="N126">
        <f t="shared" si="21"/>
        <v>1.8856148855400954</v>
      </c>
    </row>
    <row r="127" spans="1:14" x14ac:dyDescent="0.25">
      <c r="A127" s="4">
        <f>IF('True_Odds_Calculator_2-way'!A128="","",'True_Odds_Calculator_2-way'!A128)</f>
        <v>1.56</v>
      </c>
      <c r="B127" s="4">
        <f>IF('True_Odds_Calculator_2-way'!B128="","",'True_Odds_Calculator_2-way'!B128)</f>
        <v>2.58</v>
      </c>
      <c r="C127" s="4">
        <f t="shared" si="11"/>
        <v>0.64102564102564097</v>
      </c>
      <c r="D127">
        <f t="shared" si="12"/>
        <v>0.38759689922480617</v>
      </c>
      <c r="E127">
        <f t="shared" si="13"/>
        <v>2.8622540250447193E-2</v>
      </c>
      <c r="F127">
        <f t="shared" si="14"/>
        <v>-0.21983701053468496</v>
      </c>
      <c r="G127">
        <v>0</v>
      </c>
      <c r="H127">
        <f t="shared" si="15"/>
        <v>0.24845955078513213</v>
      </c>
      <c r="I127">
        <f t="shared" si="16"/>
        <v>-1.0631081389064057</v>
      </c>
      <c r="J127">
        <f t="shared" si="17"/>
        <v>1.0631081389064057</v>
      </c>
      <c r="K127">
        <f t="shared" si="18"/>
        <v>0.62682541048589435</v>
      </c>
      <c r="L127">
        <f t="shared" si="19"/>
        <v>0.37317458951410554</v>
      </c>
      <c r="M127">
        <f t="shared" si="20"/>
        <v>1.5953405577875872</v>
      </c>
      <c r="N127">
        <f t="shared" si="21"/>
        <v>2.679710859472122</v>
      </c>
    </row>
    <row r="128" spans="1:14" x14ac:dyDescent="0.25">
      <c r="A128" s="4">
        <f>IF('True_Odds_Calculator_2-way'!A129="","",'True_Odds_Calculator_2-way'!A129)</f>
        <v>1.99</v>
      </c>
      <c r="B128" s="4">
        <f>IF('True_Odds_Calculator_2-way'!B129="","",'True_Odds_Calculator_2-way'!B129)</f>
        <v>1.91</v>
      </c>
      <c r="C128" s="4">
        <f t="shared" si="11"/>
        <v>0.50251256281407031</v>
      </c>
      <c r="D128">
        <f t="shared" si="12"/>
        <v>0.52356020942408377</v>
      </c>
      <c r="E128">
        <f t="shared" si="13"/>
        <v>2.6072772238153963E-2</v>
      </c>
      <c r="F128">
        <f t="shared" si="14"/>
        <v>-0.23702281038701378</v>
      </c>
      <c r="G128">
        <v>0</v>
      </c>
      <c r="H128">
        <f t="shared" si="15"/>
        <v>0.26309558262516769</v>
      </c>
      <c r="I128">
        <f t="shared" si="16"/>
        <v>-1.0535659020683561</v>
      </c>
      <c r="J128">
        <f t="shared" si="17"/>
        <v>1.0535659020683561</v>
      </c>
      <c r="K128">
        <f t="shared" si="18"/>
        <v>0.48946901466728099</v>
      </c>
      <c r="L128">
        <f t="shared" si="19"/>
        <v>0.51053098533271912</v>
      </c>
      <c r="M128">
        <f t="shared" si="20"/>
        <v>2.043030243047673</v>
      </c>
      <c r="N128">
        <f t="shared" si="21"/>
        <v>1.9587449708822042</v>
      </c>
    </row>
    <row r="129" spans="1:14" x14ac:dyDescent="0.25">
      <c r="A129" s="4">
        <f>IF('True_Odds_Calculator_2-way'!A130="","",'True_Odds_Calculator_2-way'!A130)</f>
        <v>1.74</v>
      </c>
      <c r="B129" s="4">
        <f>IF('True_Odds_Calculator_2-way'!B130="","",'True_Odds_Calculator_2-way'!B130)</f>
        <v>2.21</v>
      </c>
      <c r="C129" s="4">
        <f t="shared" si="11"/>
        <v>0.57471264367816088</v>
      </c>
      <c r="D129">
        <f t="shared" si="12"/>
        <v>0.45248868778280543</v>
      </c>
      <c r="E129">
        <f t="shared" si="13"/>
        <v>2.720133146096626E-2</v>
      </c>
      <c r="F129">
        <f t="shared" si="14"/>
        <v>-0.23284963852915186</v>
      </c>
      <c r="G129">
        <v>0</v>
      </c>
      <c r="H129">
        <f t="shared" si="15"/>
        <v>0.26005096999011806</v>
      </c>
      <c r="I129">
        <f t="shared" si="16"/>
        <v>-1.0567967158529021</v>
      </c>
      <c r="J129">
        <f t="shared" si="17"/>
        <v>1.0567967158529021</v>
      </c>
      <c r="K129">
        <f t="shared" si="18"/>
        <v>0.56115791622406608</v>
      </c>
      <c r="L129">
        <f t="shared" si="19"/>
        <v>0.43884208377593403</v>
      </c>
      <c r="M129">
        <f t="shared" si="20"/>
        <v>1.7820295697311479</v>
      </c>
      <c r="N129">
        <f t="shared" si="21"/>
        <v>2.2787240261820116</v>
      </c>
    </row>
    <row r="130" spans="1:14" x14ac:dyDescent="0.25">
      <c r="A130" s="4">
        <f>IF('True_Odds_Calculator_2-way'!A131="","",'True_Odds_Calculator_2-way'!A131)</f>
        <v>2.09</v>
      </c>
      <c r="B130" s="4">
        <f>IF('True_Odds_Calculator_2-way'!B131="","",'True_Odds_Calculator_2-way'!B131)</f>
        <v>1.81</v>
      </c>
      <c r="C130" s="4">
        <f t="shared" si="11"/>
        <v>0.47846889952153115</v>
      </c>
      <c r="D130">
        <f t="shared" si="12"/>
        <v>0.5524861878453039</v>
      </c>
      <c r="E130">
        <f t="shared" si="13"/>
        <v>3.0955087366835166E-2</v>
      </c>
      <c r="F130">
        <f t="shared" si="14"/>
        <v>-0.23339237093235332</v>
      </c>
      <c r="G130">
        <v>0</v>
      </c>
      <c r="H130">
        <f t="shared" si="15"/>
        <v>0.26434745829918849</v>
      </c>
      <c r="I130">
        <f t="shared" si="16"/>
        <v>-1.064251428023502</v>
      </c>
      <c r="J130">
        <f t="shared" si="17"/>
        <v>1.064251428023502</v>
      </c>
      <c r="K130">
        <f t="shared" si="18"/>
        <v>0.46295566357839102</v>
      </c>
      <c r="L130">
        <f t="shared" si="19"/>
        <v>0.53704433642160887</v>
      </c>
      <c r="M130">
        <f t="shared" si="20"/>
        <v>2.1600340565456171</v>
      </c>
      <c r="N130">
        <f t="shared" si="21"/>
        <v>1.8620436566990362</v>
      </c>
    </row>
    <row r="131" spans="1:14" x14ac:dyDescent="0.25">
      <c r="A131" s="4">
        <f>IF('True_Odds_Calculator_2-way'!A132="","",'True_Odds_Calculator_2-way'!A132)</f>
        <v>1.83</v>
      </c>
      <c r="B131" s="4">
        <f>IF('True_Odds_Calculator_2-way'!B132="","",'True_Odds_Calculator_2-way'!B132)</f>
        <v>2.08</v>
      </c>
      <c r="C131" s="4">
        <f t="shared" ref="C131:C194" si="22">1/A131</f>
        <v>0.54644808743169393</v>
      </c>
      <c r="D131">
        <f t="shared" ref="D131:D194" si="23">1/B131</f>
        <v>0.48076923076923073</v>
      </c>
      <c r="E131">
        <f t="shared" ref="E131:E194" si="24">C131+D131-1</f>
        <v>2.7217318200924545E-2</v>
      </c>
      <c r="F131">
        <f t="shared" ref="F131:F194" si="25">C131+D131-(C131*D131)-1</f>
        <v>-0.23549810844892827</v>
      </c>
      <c r="G131">
        <v>0</v>
      </c>
      <c r="H131">
        <f t="shared" ref="H131:H194" si="26">C131*D131</f>
        <v>0.26271542664985281</v>
      </c>
      <c r="I131">
        <f t="shared" ref="I131:I194" si="27">((-4*F131*H131)^0.5)/(2*F131)</f>
        <v>-1.0562070842074627</v>
      </c>
      <c r="J131">
        <f t="shared" ref="J131:J194" si="28">(-((-4*F131*H131)^0.5))/(2*F131)</f>
        <v>1.0562070842074627</v>
      </c>
      <c r="K131">
        <f t="shared" ref="K131:K194" si="29">IF(A131="","",(C131/($J131+C131-($J131*C131))))</f>
        <v>0.53286387886572006</v>
      </c>
      <c r="L131">
        <f t="shared" ref="L131:L194" si="30">IF(B131="","",(D131/($J131+D131-($J131*D131))))</f>
        <v>0.46713612113428016</v>
      </c>
      <c r="M131">
        <f t="shared" ref="M131:M194" si="31">IF(A131="","",1/K131)</f>
        <v>1.8766518798921943</v>
      </c>
      <c r="N131">
        <f t="shared" ref="N131:N194" si="32">IF(B131="","",1/L131)</f>
        <v>2.1407036509440598</v>
      </c>
    </row>
    <row r="132" spans="1:14" x14ac:dyDescent="0.25">
      <c r="A132" s="4">
        <f>IF('True_Odds_Calculator_2-way'!A133="","",'True_Odds_Calculator_2-way'!A133)</f>
        <v>1.43</v>
      </c>
      <c r="B132" s="4">
        <f>IF('True_Odds_Calculator_2-way'!B133="","",'True_Odds_Calculator_2-way'!B133)</f>
        <v>2.97</v>
      </c>
      <c r="C132" s="4">
        <f t="shared" si="22"/>
        <v>0.69930069930069938</v>
      </c>
      <c r="D132">
        <f t="shared" si="23"/>
        <v>0.33670033670033667</v>
      </c>
      <c r="E132">
        <f t="shared" si="24"/>
        <v>3.6001036001036102E-2</v>
      </c>
      <c r="F132">
        <f t="shared" si="25"/>
        <v>-0.19945374490829026</v>
      </c>
      <c r="G132">
        <v>0</v>
      </c>
      <c r="H132">
        <f t="shared" si="26"/>
        <v>0.23545478090932637</v>
      </c>
      <c r="I132">
        <f t="shared" si="27"/>
        <v>-1.0865073263571841</v>
      </c>
      <c r="J132">
        <f t="shared" si="28"/>
        <v>1.0865073263571841</v>
      </c>
      <c r="K132">
        <f t="shared" si="29"/>
        <v>0.68157119730053872</v>
      </c>
      <c r="L132">
        <f t="shared" si="30"/>
        <v>0.31842880269946122</v>
      </c>
      <c r="M132">
        <f t="shared" si="31"/>
        <v>1.4671981503335889</v>
      </c>
      <c r="N132">
        <f t="shared" si="32"/>
        <v>3.1404194329236534</v>
      </c>
    </row>
    <row r="133" spans="1:14" x14ac:dyDescent="0.25">
      <c r="A133" s="4">
        <f>IF('True_Odds_Calculator_2-way'!A134="","",'True_Odds_Calculator_2-way'!A134)</f>
        <v>1.98</v>
      </c>
      <c r="B133" s="4">
        <f>IF('True_Odds_Calculator_2-way'!B134="","",'True_Odds_Calculator_2-way'!B134)</f>
        <v>1.83</v>
      </c>
      <c r="C133" s="4">
        <f t="shared" si="22"/>
        <v>0.50505050505050508</v>
      </c>
      <c r="D133">
        <f t="shared" si="23"/>
        <v>0.54644808743169393</v>
      </c>
      <c r="E133">
        <f t="shared" si="24"/>
        <v>5.1498592482198902E-2</v>
      </c>
      <c r="F133">
        <f t="shared" si="25"/>
        <v>-0.22448529005906059</v>
      </c>
      <c r="G133">
        <v>0</v>
      </c>
      <c r="H133">
        <f t="shared" si="26"/>
        <v>0.27598388254125955</v>
      </c>
      <c r="I133">
        <f t="shared" si="27"/>
        <v>-1.108786465294761</v>
      </c>
      <c r="J133">
        <f t="shared" si="28"/>
        <v>1.108786465294761</v>
      </c>
      <c r="K133">
        <f t="shared" si="29"/>
        <v>0.47924607247172535</v>
      </c>
      <c r="L133">
        <f t="shared" si="30"/>
        <v>0.52075392752827476</v>
      </c>
      <c r="M133">
        <f t="shared" si="31"/>
        <v>2.0866107359888657</v>
      </c>
      <c r="N133">
        <f t="shared" si="32"/>
        <v>1.9202927661946518</v>
      </c>
    </row>
    <row r="134" spans="1:14" x14ac:dyDescent="0.25">
      <c r="A134" s="4">
        <f>IF('True_Odds_Calculator_2-way'!A135="","",'True_Odds_Calculator_2-way'!A135)</f>
        <v>2.4</v>
      </c>
      <c r="B134" s="4">
        <f>IF('True_Odds_Calculator_2-way'!B135="","",'True_Odds_Calculator_2-way'!B135)</f>
        <v>1.56</v>
      </c>
      <c r="C134" s="4">
        <f t="shared" si="22"/>
        <v>0.41666666666666669</v>
      </c>
      <c r="D134">
        <f t="shared" si="23"/>
        <v>0.64102564102564097</v>
      </c>
      <c r="E134">
        <f t="shared" si="24"/>
        <v>5.7692307692307709E-2</v>
      </c>
      <c r="F134">
        <f t="shared" si="25"/>
        <v>-0.20940170940170932</v>
      </c>
      <c r="G134">
        <v>0</v>
      </c>
      <c r="H134">
        <f t="shared" si="26"/>
        <v>0.26709401709401709</v>
      </c>
      <c r="I134">
        <f t="shared" si="27"/>
        <v>-1.1293848786315641</v>
      </c>
      <c r="J134">
        <f t="shared" si="28"/>
        <v>1.1293848786315641</v>
      </c>
      <c r="K134">
        <f t="shared" si="29"/>
        <v>0.3874258867227931</v>
      </c>
      <c r="L134">
        <f t="shared" si="30"/>
        <v>0.61257411327720679</v>
      </c>
      <c r="M134">
        <f t="shared" si="31"/>
        <v>2.5811388300841895</v>
      </c>
      <c r="N134">
        <f t="shared" si="32"/>
        <v>1.6324555320336762</v>
      </c>
    </row>
    <row r="135" spans="1:14" x14ac:dyDescent="0.25">
      <c r="A135" s="4">
        <f>IF('True_Odds_Calculator_2-way'!A136="","",'True_Odds_Calculator_2-way'!A136)</f>
        <v>2.31</v>
      </c>
      <c r="B135" s="4">
        <f>IF('True_Odds_Calculator_2-way'!B136="","",'True_Odds_Calculator_2-way'!B136)</f>
        <v>1.61</v>
      </c>
      <c r="C135" s="4">
        <f t="shared" si="22"/>
        <v>0.4329004329004329</v>
      </c>
      <c r="D135">
        <f t="shared" si="23"/>
        <v>0.6211180124223602</v>
      </c>
      <c r="E135">
        <f t="shared" si="24"/>
        <v>5.4018445322792985E-2</v>
      </c>
      <c r="F135">
        <f t="shared" si="25"/>
        <v>-0.21486381113710318</v>
      </c>
      <c r="G135">
        <v>0</v>
      </c>
      <c r="H135">
        <f t="shared" si="26"/>
        <v>0.26888225645989616</v>
      </c>
      <c r="I135">
        <f t="shared" si="27"/>
        <v>-1.1186634139959342</v>
      </c>
      <c r="J135">
        <f t="shared" si="28"/>
        <v>1.1186634139959342</v>
      </c>
      <c r="K135">
        <f t="shared" si="29"/>
        <v>0.40560562017735907</v>
      </c>
      <c r="L135">
        <f t="shared" si="30"/>
        <v>0.59439437982264109</v>
      </c>
      <c r="M135">
        <f t="shared" si="31"/>
        <v>2.4654490723346738</v>
      </c>
      <c r="N135">
        <f t="shared" si="32"/>
        <v>1.6823846825375197</v>
      </c>
    </row>
    <row r="136" spans="1:14" x14ac:dyDescent="0.25">
      <c r="A136" s="4">
        <f>IF('True_Odds_Calculator_2-way'!A137="","",'True_Odds_Calculator_2-way'!A137)</f>
        <v>2.4700000000000002</v>
      </c>
      <c r="B136" s="4">
        <f>IF('True_Odds_Calculator_2-way'!B137="","",'True_Odds_Calculator_2-way'!B137)</f>
        <v>1.53</v>
      </c>
      <c r="C136" s="4">
        <f t="shared" si="22"/>
        <v>0.40485829959514169</v>
      </c>
      <c r="D136">
        <f t="shared" si="23"/>
        <v>0.65359477124183007</v>
      </c>
      <c r="E136">
        <f t="shared" si="24"/>
        <v>5.845307083697171E-2</v>
      </c>
      <c r="F136">
        <f t="shared" si="25"/>
        <v>-0.20616019687227127</v>
      </c>
      <c r="G136">
        <v>0</v>
      </c>
      <c r="H136">
        <f t="shared" si="26"/>
        <v>0.26461326770924293</v>
      </c>
      <c r="I136">
        <f t="shared" si="27"/>
        <v>-1.1329308367402056</v>
      </c>
      <c r="J136">
        <f t="shared" si="28"/>
        <v>1.1329308367402056</v>
      </c>
      <c r="K136">
        <f t="shared" si="29"/>
        <v>0.37517703713222816</v>
      </c>
      <c r="L136">
        <f t="shared" si="30"/>
        <v>0.62482296286777206</v>
      </c>
      <c r="M136">
        <f t="shared" si="31"/>
        <v>2.665408330008102</v>
      </c>
      <c r="N136">
        <f t="shared" si="32"/>
        <v>1.6004533434723087</v>
      </c>
    </row>
    <row r="137" spans="1:14" x14ac:dyDescent="0.25">
      <c r="A137" s="4">
        <f>IF('True_Odds_Calculator_2-way'!A138="","",'True_Odds_Calculator_2-way'!A138)</f>
        <v>1.54</v>
      </c>
      <c r="B137" s="4">
        <f>IF('True_Odds_Calculator_2-way'!B138="","",'True_Odds_Calculator_2-way'!B138)</f>
        <v>2.62</v>
      </c>
      <c r="C137" s="4">
        <f t="shared" si="22"/>
        <v>0.64935064935064934</v>
      </c>
      <c r="D137">
        <f t="shared" si="23"/>
        <v>0.38167938931297707</v>
      </c>
      <c r="E137">
        <f t="shared" si="24"/>
        <v>3.1030038663626414E-2</v>
      </c>
      <c r="F137">
        <f t="shared" si="25"/>
        <v>-0.21681372063051452</v>
      </c>
      <c r="G137">
        <v>0</v>
      </c>
      <c r="H137">
        <f t="shared" si="26"/>
        <v>0.24784375929414096</v>
      </c>
      <c r="I137">
        <f t="shared" si="27"/>
        <v>-1.0691671651659735</v>
      </c>
      <c r="J137">
        <f t="shared" si="28"/>
        <v>1.0691671651659735</v>
      </c>
      <c r="K137">
        <f t="shared" si="29"/>
        <v>0.6339745962155614</v>
      </c>
      <c r="L137">
        <f t="shared" si="30"/>
        <v>0.3660254037844386</v>
      </c>
      <c r="M137">
        <f t="shared" si="31"/>
        <v>1.5773502691896257</v>
      </c>
      <c r="N137">
        <f t="shared" si="32"/>
        <v>2.7320508075688776</v>
      </c>
    </row>
    <row r="138" spans="1:14" x14ac:dyDescent="0.25">
      <c r="A138" s="4">
        <f>IF('True_Odds_Calculator_2-way'!A139="","",'True_Odds_Calculator_2-way'!A139)</f>
        <v>1.82</v>
      </c>
      <c r="B138" s="4">
        <f>IF('True_Odds_Calculator_2-way'!B139="","",'True_Odds_Calculator_2-way'!B139)</f>
        <v>2.09</v>
      </c>
      <c r="C138" s="4">
        <f t="shared" si="22"/>
        <v>0.54945054945054939</v>
      </c>
      <c r="D138">
        <f t="shared" si="23"/>
        <v>0.47846889952153115</v>
      </c>
      <c r="E138">
        <f t="shared" si="24"/>
        <v>2.7919448972080652E-2</v>
      </c>
      <c r="F138">
        <f t="shared" si="25"/>
        <v>-0.23497555076502441</v>
      </c>
      <c r="G138">
        <v>0</v>
      </c>
      <c r="H138">
        <f t="shared" si="26"/>
        <v>0.26289499973710501</v>
      </c>
      <c r="I138">
        <f t="shared" si="27"/>
        <v>-1.0577421839157299</v>
      </c>
      <c r="J138">
        <f t="shared" si="28"/>
        <v>1.0577421839157299</v>
      </c>
      <c r="K138">
        <f t="shared" si="29"/>
        <v>0.53551865191155801</v>
      </c>
      <c r="L138">
        <f t="shared" si="30"/>
        <v>0.46448134808844194</v>
      </c>
      <c r="M138">
        <f t="shared" si="31"/>
        <v>1.8673485908108987</v>
      </c>
      <c r="N138">
        <f t="shared" si="32"/>
        <v>2.1529389804681456</v>
      </c>
    </row>
    <row r="139" spans="1:14" x14ac:dyDescent="0.25">
      <c r="A139" s="4">
        <f>IF('True_Odds_Calculator_2-way'!A140="","",'True_Odds_Calculator_2-way'!A140)</f>
        <v>2.1</v>
      </c>
      <c r="B139" s="4">
        <f>IF('True_Odds_Calculator_2-way'!B140="","",'True_Odds_Calculator_2-way'!B140)</f>
        <v>1.81</v>
      </c>
      <c r="C139" s="4">
        <f t="shared" si="22"/>
        <v>0.47619047619047616</v>
      </c>
      <c r="D139">
        <f t="shared" si="23"/>
        <v>0.5524861878453039</v>
      </c>
      <c r="E139">
        <f t="shared" si="24"/>
        <v>2.8676664035780064E-2</v>
      </c>
      <c r="F139">
        <f t="shared" si="25"/>
        <v>-0.23441199684293612</v>
      </c>
      <c r="G139">
        <v>0</v>
      </c>
      <c r="H139">
        <f t="shared" si="26"/>
        <v>0.26308866087871613</v>
      </c>
      <c r="I139">
        <f t="shared" si="27"/>
        <v>-1.0594028769395469</v>
      </c>
      <c r="J139">
        <f t="shared" si="28"/>
        <v>1.0594028769395469</v>
      </c>
      <c r="K139">
        <f t="shared" si="29"/>
        <v>0.46182056328667725</v>
      </c>
      <c r="L139">
        <f t="shared" si="30"/>
        <v>0.5381794367133228</v>
      </c>
      <c r="M139">
        <f t="shared" si="31"/>
        <v>2.1653431646335015</v>
      </c>
      <c r="N139">
        <f t="shared" si="32"/>
        <v>1.8581163303210331</v>
      </c>
    </row>
    <row r="140" spans="1:14" x14ac:dyDescent="0.25">
      <c r="A140" s="4">
        <f>IF('True_Odds_Calculator_2-way'!A141="","",'True_Odds_Calculator_2-way'!A141)</f>
        <v>1.73</v>
      </c>
      <c r="B140" s="4">
        <f>IF('True_Odds_Calculator_2-way'!B141="","",'True_Odds_Calculator_2-way'!B141)</f>
        <v>2.2200000000000002</v>
      </c>
      <c r="C140" s="4">
        <f t="shared" si="22"/>
        <v>0.5780346820809249</v>
      </c>
      <c r="D140">
        <f t="shared" si="23"/>
        <v>0.4504504504504504</v>
      </c>
      <c r="E140">
        <f t="shared" si="24"/>
        <v>2.8485132531375301E-2</v>
      </c>
      <c r="F140">
        <f t="shared" si="25"/>
        <v>-0.2318908503879602</v>
      </c>
      <c r="G140">
        <v>0</v>
      </c>
      <c r="H140">
        <f t="shared" si="26"/>
        <v>0.2603759829193355</v>
      </c>
      <c r="I140">
        <f t="shared" si="27"/>
        <v>-1.0596407579073905</v>
      </c>
      <c r="J140">
        <f t="shared" si="28"/>
        <v>1.0596407579073905</v>
      </c>
      <c r="K140">
        <f t="shared" si="29"/>
        <v>0.56384477756668971</v>
      </c>
      <c r="L140">
        <f t="shared" si="30"/>
        <v>0.43615522243331045</v>
      </c>
      <c r="M140">
        <f t="shared" si="31"/>
        <v>1.7735377532723946</v>
      </c>
      <c r="N140">
        <f t="shared" si="32"/>
        <v>2.2927617246470167</v>
      </c>
    </row>
    <row r="141" spans="1:14" x14ac:dyDescent="0.25">
      <c r="A141" s="4">
        <f>IF('True_Odds_Calculator_2-way'!A142="","",'True_Odds_Calculator_2-way'!A142)</f>
        <v>1.95</v>
      </c>
      <c r="B141" s="4">
        <f>IF('True_Odds_Calculator_2-way'!B142="","",'True_Odds_Calculator_2-way'!B142)</f>
        <v>1.93</v>
      </c>
      <c r="C141" s="4">
        <f t="shared" si="22"/>
        <v>0.51282051282051289</v>
      </c>
      <c r="D141">
        <f t="shared" si="23"/>
        <v>0.5181347150259068</v>
      </c>
      <c r="E141">
        <f t="shared" si="24"/>
        <v>3.0955227846419575E-2</v>
      </c>
      <c r="F141">
        <f t="shared" si="25"/>
        <v>-0.23475488242327625</v>
      </c>
      <c r="G141">
        <v>0</v>
      </c>
      <c r="H141">
        <f t="shared" si="26"/>
        <v>0.26571011026969582</v>
      </c>
      <c r="I141">
        <f t="shared" si="27"/>
        <v>-1.0638899909514294</v>
      </c>
      <c r="J141">
        <f t="shared" si="28"/>
        <v>1.0638899909514294</v>
      </c>
      <c r="K141">
        <f t="shared" si="29"/>
        <v>0.49734035027939766</v>
      </c>
      <c r="L141">
        <f t="shared" si="30"/>
        <v>0.50265964972060251</v>
      </c>
      <c r="M141">
        <f t="shared" si="31"/>
        <v>2.0106954914038573</v>
      </c>
      <c r="N141">
        <f t="shared" si="32"/>
        <v>1.9894176915848294</v>
      </c>
    </row>
    <row r="142" spans="1:14" x14ac:dyDescent="0.25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2.39</v>
      </c>
      <c r="C142" s="4">
        <f t="shared" si="22"/>
        <v>0.61349693251533743</v>
      </c>
      <c r="D142">
        <f t="shared" si="23"/>
        <v>0.41841004184100417</v>
      </c>
      <c r="E142">
        <f t="shared" si="24"/>
        <v>3.19069743563416E-2</v>
      </c>
      <c r="F142">
        <f t="shared" si="25"/>
        <v>-0.22478630284672851</v>
      </c>
      <c r="G142">
        <v>0</v>
      </c>
      <c r="H142">
        <f t="shared" si="26"/>
        <v>0.25669327720307006</v>
      </c>
      <c r="I142">
        <f t="shared" si="27"/>
        <v>-1.0686176060625021</v>
      </c>
      <c r="J142">
        <f t="shared" si="28"/>
        <v>1.0686176060625021</v>
      </c>
      <c r="K142">
        <f t="shared" si="29"/>
        <v>0.59764679259350884</v>
      </c>
      <c r="L142">
        <f t="shared" si="30"/>
        <v>0.40235320740649128</v>
      </c>
      <c r="M142">
        <f t="shared" si="31"/>
        <v>1.6732290918193764</v>
      </c>
      <c r="N142">
        <f t="shared" si="32"/>
        <v>2.4853784724268779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2.14</v>
      </c>
      <c r="C143" s="4">
        <f t="shared" si="22"/>
        <v>0.56818181818181823</v>
      </c>
      <c r="D143">
        <f t="shared" si="23"/>
        <v>0.46728971962616822</v>
      </c>
      <c r="E143">
        <f t="shared" si="24"/>
        <v>3.5471537807986397E-2</v>
      </c>
      <c r="F143">
        <f t="shared" si="25"/>
        <v>-0.23003398470688197</v>
      </c>
      <c r="G143">
        <v>0</v>
      </c>
      <c r="H143">
        <f t="shared" si="26"/>
        <v>0.26550552251486831</v>
      </c>
      <c r="I143">
        <f t="shared" si="27"/>
        <v>-1.0743376064838499</v>
      </c>
      <c r="J143">
        <f t="shared" si="28"/>
        <v>1.0743376064838499</v>
      </c>
      <c r="K143">
        <f t="shared" si="29"/>
        <v>0.55051025721682212</v>
      </c>
      <c r="L143">
        <f t="shared" si="30"/>
        <v>0.4494897427831781</v>
      </c>
      <c r="M143">
        <f t="shared" si="31"/>
        <v>1.8164965809277254</v>
      </c>
      <c r="N143">
        <f t="shared" si="32"/>
        <v>2.2247448713915889</v>
      </c>
    </row>
    <row r="144" spans="1:14" x14ac:dyDescent="0.25">
      <c r="A144" s="4">
        <f>IF('True_Odds_Calculator_2-way'!A145="","",'True_Odds_Calculator_2-way'!A145)</f>
        <v>1.58</v>
      </c>
      <c r="B144" s="4">
        <f>IF('True_Odds_Calculator_2-way'!B145="","",'True_Odds_Calculator_2-way'!B145)</f>
        <v>2.4900000000000002</v>
      </c>
      <c r="C144" s="4">
        <f t="shared" si="22"/>
        <v>0.63291139240506322</v>
      </c>
      <c r="D144">
        <f t="shared" si="23"/>
        <v>0.40160642570281119</v>
      </c>
      <c r="E144">
        <f t="shared" si="24"/>
        <v>3.4517818107874465E-2</v>
      </c>
      <c r="F144">
        <f t="shared" si="25"/>
        <v>-0.21966346398251235</v>
      </c>
      <c r="G144">
        <v>0</v>
      </c>
      <c r="H144">
        <f t="shared" si="26"/>
        <v>0.25418128209038682</v>
      </c>
      <c r="I144">
        <f t="shared" si="27"/>
        <v>-1.0757042116817492</v>
      </c>
      <c r="J144">
        <f t="shared" si="28"/>
        <v>1.0757042116817492</v>
      </c>
      <c r="K144">
        <f t="shared" si="29"/>
        <v>0.61579826402706817</v>
      </c>
      <c r="L144">
        <f t="shared" si="30"/>
        <v>0.38420173597293183</v>
      </c>
      <c r="M144">
        <f t="shared" si="31"/>
        <v>1.6239084427754149</v>
      </c>
      <c r="N144">
        <f t="shared" si="32"/>
        <v>2.6027992754058067</v>
      </c>
    </row>
    <row r="145" spans="1:14" x14ac:dyDescent="0.25">
      <c r="A145" s="4">
        <f>IF('True_Odds_Calculator_2-way'!A146="","",'True_Odds_Calculator_2-way'!A146)</f>
        <v>1.91</v>
      </c>
      <c r="B145" s="4">
        <f>IF('True_Odds_Calculator_2-way'!B146="","",'True_Odds_Calculator_2-way'!B146)</f>
        <v>1.98</v>
      </c>
      <c r="C145" s="4">
        <f t="shared" si="22"/>
        <v>0.52356020942408377</v>
      </c>
      <c r="D145">
        <f t="shared" si="23"/>
        <v>0.50505050505050508</v>
      </c>
      <c r="E145">
        <f t="shared" si="24"/>
        <v>2.861071447458885E-2</v>
      </c>
      <c r="F145">
        <f t="shared" si="25"/>
        <v>-0.23581363371939279</v>
      </c>
      <c r="G145">
        <v>0</v>
      </c>
      <c r="H145">
        <f t="shared" si="26"/>
        <v>0.2644243481939817</v>
      </c>
      <c r="I145">
        <f t="shared" si="27"/>
        <v>-1.0589275952301447</v>
      </c>
      <c r="J145">
        <f t="shared" si="28"/>
        <v>1.0589275952301447</v>
      </c>
      <c r="K145">
        <f t="shared" si="29"/>
        <v>0.50926243676795835</v>
      </c>
      <c r="L145">
        <f t="shared" si="30"/>
        <v>0.4907375632320416</v>
      </c>
      <c r="M145">
        <f t="shared" si="31"/>
        <v>1.9636241116594322</v>
      </c>
      <c r="N145">
        <f t="shared" si="32"/>
        <v>2.0377490433255412</v>
      </c>
    </row>
    <row r="146" spans="1:14" x14ac:dyDescent="0.25">
      <c r="A146" s="4">
        <f>IF('True_Odds_Calculator_2-way'!A147="","",'True_Odds_Calculator_2-way'!A147)</f>
        <v>2</v>
      </c>
      <c r="B146" s="4">
        <f>IF('True_Odds_Calculator_2-way'!B147="","",'True_Odds_Calculator_2-way'!B147)</f>
        <v>1.89</v>
      </c>
      <c r="C146" s="4">
        <f t="shared" si="22"/>
        <v>0.5</v>
      </c>
      <c r="D146">
        <f t="shared" si="23"/>
        <v>0.52910052910052918</v>
      </c>
      <c r="E146">
        <f t="shared" si="24"/>
        <v>2.9100529100529293E-2</v>
      </c>
      <c r="F146">
        <f t="shared" si="25"/>
        <v>-0.23544973544973535</v>
      </c>
      <c r="G146">
        <v>0</v>
      </c>
      <c r="H146">
        <f t="shared" si="26"/>
        <v>0.26455026455026459</v>
      </c>
      <c r="I146">
        <f t="shared" si="27"/>
        <v>-1.0599978800063603</v>
      </c>
      <c r="J146">
        <f t="shared" si="28"/>
        <v>1.0599978800063603</v>
      </c>
      <c r="K146">
        <f t="shared" si="29"/>
        <v>0.48543739277873066</v>
      </c>
      <c r="L146">
        <f t="shared" si="30"/>
        <v>0.51456260722126923</v>
      </c>
      <c r="M146">
        <f t="shared" si="31"/>
        <v>2.0599978800063603</v>
      </c>
      <c r="N146">
        <f t="shared" si="32"/>
        <v>1.9433981132056606</v>
      </c>
    </row>
    <row r="147" spans="1:14" x14ac:dyDescent="0.25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2.08</v>
      </c>
      <c r="C147" s="4">
        <f t="shared" si="22"/>
        <v>0.5524861878453039</v>
      </c>
      <c r="D147">
        <f t="shared" si="23"/>
        <v>0.48076923076923073</v>
      </c>
      <c r="E147">
        <f t="shared" si="24"/>
        <v>3.3255418614534626E-2</v>
      </c>
      <c r="F147">
        <f t="shared" si="25"/>
        <v>-0.23236294092647691</v>
      </c>
      <c r="G147">
        <v>0</v>
      </c>
      <c r="H147">
        <f t="shared" si="26"/>
        <v>0.26561835954101148</v>
      </c>
      <c r="I147">
        <f t="shared" si="27"/>
        <v>-1.0691671651659735</v>
      </c>
      <c r="J147">
        <f t="shared" si="28"/>
        <v>1.0691671651659735</v>
      </c>
      <c r="K147">
        <f t="shared" si="29"/>
        <v>0.5358983848622455</v>
      </c>
      <c r="L147">
        <f t="shared" si="30"/>
        <v>0.4641016151377545</v>
      </c>
      <c r="M147">
        <f t="shared" si="31"/>
        <v>1.8660254037844384</v>
      </c>
      <c r="N147">
        <f t="shared" si="32"/>
        <v>2.1547005383792519</v>
      </c>
    </row>
    <row r="148" spans="1:14" x14ac:dyDescent="0.25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22"/>
        <v>0.46948356807511737</v>
      </c>
      <c r="D148">
        <f t="shared" si="23"/>
        <v>0.56497175141242939</v>
      </c>
      <c r="E148">
        <f t="shared" si="24"/>
        <v>3.4455319487546765E-2</v>
      </c>
      <c r="F148">
        <f t="shared" si="25"/>
        <v>-0.23078963422720888</v>
      </c>
      <c r="G148">
        <v>0</v>
      </c>
      <c r="H148">
        <f t="shared" si="26"/>
        <v>0.26524495371475559</v>
      </c>
      <c r="I148">
        <f t="shared" si="27"/>
        <v>-1.0720509244860594</v>
      </c>
      <c r="J148">
        <f t="shared" si="28"/>
        <v>1.0720509244860594</v>
      </c>
      <c r="K148">
        <f t="shared" si="29"/>
        <v>0.45219863720922326</v>
      </c>
      <c r="L148">
        <f t="shared" si="30"/>
        <v>0.54780136279077696</v>
      </c>
      <c r="M148">
        <f t="shared" si="31"/>
        <v>2.2114175446692466</v>
      </c>
      <c r="N148">
        <f t="shared" si="32"/>
        <v>1.8254792118542653</v>
      </c>
    </row>
    <row r="149" spans="1:14" x14ac:dyDescent="0.25">
      <c r="A149" s="4">
        <f>IF('True_Odds_Calculator_2-way'!A150="","",'True_Odds_Calculator_2-way'!A150)</f>
        <v>1.57</v>
      </c>
      <c r="B149" s="4">
        <f>IF('True_Odds_Calculator_2-way'!B150="","",'True_Odds_Calculator_2-way'!B150)</f>
        <v>2.48</v>
      </c>
      <c r="C149" s="4">
        <f t="shared" si="22"/>
        <v>0.63694267515923564</v>
      </c>
      <c r="D149">
        <f t="shared" si="23"/>
        <v>0.40322580645161293</v>
      </c>
      <c r="E149">
        <f t="shared" si="24"/>
        <v>4.0168481610848517E-2</v>
      </c>
      <c r="F149">
        <f t="shared" si="25"/>
        <v>-0.21666324224368205</v>
      </c>
      <c r="G149">
        <v>0</v>
      </c>
      <c r="H149">
        <f t="shared" si="26"/>
        <v>0.25683172385453051</v>
      </c>
      <c r="I149">
        <f t="shared" si="27"/>
        <v>-1.0887588907733552</v>
      </c>
      <c r="J149">
        <f t="shared" si="28"/>
        <v>1.0887588907733552</v>
      </c>
      <c r="K149">
        <f t="shared" si="29"/>
        <v>0.61705824147648058</v>
      </c>
      <c r="L149">
        <f t="shared" si="30"/>
        <v>0.38294175852351953</v>
      </c>
      <c r="M149">
        <f t="shared" si="31"/>
        <v>1.6205925677408124</v>
      </c>
      <c r="N149">
        <f t="shared" si="32"/>
        <v>2.6113631583445658</v>
      </c>
    </row>
    <row r="150" spans="1:14" x14ac:dyDescent="0.25">
      <c r="A150" s="4">
        <f>IF('True_Odds_Calculator_2-way'!A151="","",'True_Odds_Calculator_2-way'!A151)</f>
        <v>2.85</v>
      </c>
      <c r="B150" s="4">
        <f>IF('True_Odds_Calculator_2-way'!B151="","",'True_Odds_Calculator_2-way'!B151)</f>
        <v>1.48</v>
      </c>
      <c r="C150" s="4">
        <f t="shared" si="22"/>
        <v>0.35087719298245612</v>
      </c>
      <c r="D150">
        <f t="shared" si="23"/>
        <v>0.67567567567567566</v>
      </c>
      <c r="E150">
        <f t="shared" si="24"/>
        <v>2.6552868658131779E-2</v>
      </c>
      <c r="F150">
        <f t="shared" si="25"/>
        <v>-0.21052631578947367</v>
      </c>
      <c r="G150">
        <v>0</v>
      </c>
      <c r="H150">
        <f t="shared" si="26"/>
        <v>0.23707918444760548</v>
      </c>
      <c r="I150">
        <f t="shared" si="27"/>
        <v>-1.0611908999450221</v>
      </c>
      <c r="J150">
        <f t="shared" si="28"/>
        <v>1.0611908999450221</v>
      </c>
      <c r="K150">
        <f t="shared" si="29"/>
        <v>0.33747264171618957</v>
      </c>
      <c r="L150">
        <f t="shared" si="30"/>
        <v>0.66252735828381037</v>
      </c>
      <c r="M150">
        <f t="shared" si="31"/>
        <v>2.9632031648982911</v>
      </c>
      <c r="N150">
        <f t="shared" si="32"/>
        <v>1.5093716319736108</v>
      </c>
    </row>
    <row r="151" spans="1:14" x14ac:dyDescent="0.25">
      <c r="A151" s="4">
        <f>IF('True_Odds_Calculator_2-way'!A152="","",'True_Odds_Calculator_2-way'!A152)</f>
        <v>2.12</v>
      </c>
      <c r="B151" s="4">
        <f>IF('True_Odds_Calculator_2-way'!B152="","",'True_Odds_Calculator_2-way'!B152)</f>
        <v>1.79</v>
      </c>
      <c r="C151" s="4">
        <f t="shared" si="22"/>
        <v>0.47169811320754712</v>
      </c>
      <c r="D151">
        <f t="shared" si="23"/>
        <v>0.55865921787709494</v>
      </c>
      <c r="E151">
        <f t="shared" si="24"/>
        <v>3.0357331084642114E-2</v>
      </c>
      <c r="F151">
        <f t="shared" si="25"/>
        <v>-0.23316116791398755</v>
      </c>
      <c r="G151">
        <v>0</v>
      </c>
      <c r="H151">
        <f t="shared" si="26"/>
        <v>0.26351849899862967</v>
      </c>
      <c r="I151">
        <f t="shared" si="27"/>
        <v>-1.0631081389064057</v>
      </c>
      <c r="J151">
        <f t="shared" si="28"/>
        <v>1.0631081389064057</v>
      </c>
      <c r="K151">
        <f t="shared" si="29"/>
        <v>0.4564790342557204</v>
      </c>
      <c r="L151">
        <f t="shared" si="30"/>
        <v>0.54352096574427933</v>
      </c>
      <c r="M151">
        <f t="shared" si="31"/>
        <v>2.1906811155751749</v>
      </c>
      <c r="N151">
        <f t="shared" si="32"/>
        <v>1.8398554297360612</v>
      </c>
    </row>
    <row r="152" spans="1:14" x14ac:dyDescent="0.25">
      <c r="A152" s="4">
        <f>IF('True_Odds_Calculator_2-way'!A153="","",'True_Odds_Calculator_2-way'!A153)</f>
        <v>2.16</v>
      </c>
      <c r="B152" s="4">
        <f>IF('True_Odds_Calculator_2-way'!B153="","",'True_Odds_Calculator_2-way'!B153)</f>
        <v>1.76</v>
      </c>
      <c r="C152" s="4">
        <f t="shared" si="22"/>
        <v>0.46296296296296291</v>
      </c>
      <c r="D152">
        <f t="shared" si="23"/>
        <v>0.56818181818181823</v>
      </c>
      <c r="E152">
        <f t="shared" si="24"/>
        <v>3.1144781144781142E-2</v>
      </c>
      <c r="F152">
        <f t="shared" si="25"/>
        <v>-0.23190235690235683</v>
      </c>
      <c r="G152">
        <v>0</v>
      </c>
      <c r="H152">
        <f t="shared" si="26"/>
        <v>0.26304713804713803</v>
      </c>
      <c r="I152">
        <f t="shared" si="27"/>
        <v>-1.0650358071057626</v>
      </c>
      <c r="J152">
        <f t="shared" si="28"/>
        <v>1.0650358071057626</v>
      </c>
      <c r="K152">
        <f t="shared" si="29"/>
        <v>0.44733891886110039</v>
      </c>
      <c r="L152">
        <f t="shared" si="30"/>
        <v>0.55266108113889945</v>
      </c>
      <c r="M152">
        <f t="shared" si="31"/>
        <v>2.2354415362426847</v>
      </c>
      <c r="N152">
        <f t="shared" si="32"/>
        <v>1.8094272134003797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1.99</v>
      </c>
      <c r="B154" s="4">
        <f>IF('True_Odds_Calculator_2-way'!B155="","",'True_Odds_Calculator_2-way'!B155)</f>
        <v>1.86</v>
      </c>
      <c r="C154" s="4">
        <f t="shared" si="22"/>
        <v>0.50251256281407031</v>
      </c>
      <c r="D154">
        <f t="shared" si="23"/>
        <v>0.5376344086021505</v>
      </c>
      <c r="E154">
        <f t="shared" si="24"/>
        <v>4.0146971416220811E-2</v>
      </c>
      <c r="F154">
        <f t="shared" si="25"/>
        <v>-0.23002107310747288</v>
      </c>
      <c r="G154">
        <v>0</v>
      </c>
      <c r="H154">
        <f t="shared" si="26"/>
        <v>0.2701680445236937</v>
      </c>
      <c r="I154">
        <f t="shared" si="27"/>
        <v>-1.0837601479372583</v>
      </c>
      <c r="J154">
        <f t="shared" si="28"/>
        <v>1.0837601479372583</v>
      </c>
      <c r="K154">
        <f t="shared" si="29"/>
        <v>0.48241069195216857</v>
      </c>
      <c r="L154">
        <f t="shared" si="30"/>
        <v>0.51758930804783143</v>
      </c>
      <c r="M154">
        <f t="shared" si="31"/>
        <v>2.0729225464578858</v>
      </c>
      <c r="N154">
        <f t="shared" si="32"/>
        <v>1.9320337272260424</v>
      </c>
    </row>
    <row r="155" spans="1:14" x14ac:dyDescent="0.25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1.97</v>
      </c>
      <c r="C155" s="4">
        <f t="shared" si="22"/>
        <v>0.53191489361702127</v>
      </c>
      <c r="D155">
        <f t="shared" si="23"/>
        <v>0.50761421319796951</v>
      </c>
      <c r="E155">
        <f t="shared" si="24"/>
        <v>3.9529106814990778E-2</v>
      </c>
      <c r="F155">
        <f t="shared" si="25"/>
        <v>-0.23047845339669515</v>
      </c>
      <c r="G155">
        <v>0</v>
      </c>
      <c r="H155">
        <f t="shared" si="26"/>
        <v>0.27000756021168593</v>
      </c>
      <c r="I155">
        <f t="shared" si="27"/>
        <v>-1.0823626487770475</v>
      </c>
      <c r="J155">
        <f t="shared" si="28"/>
        <v>1.0823626487770475</v>
      </c>
      <c r="K155">
        <f t="shared" si="29"/>
        <v>0.5121693667101358</v>
      </c>
      <c r="L155">
        <f t="shared" si="30"/>
        <v>0.48783063328986415</v>
      </c>
      <c r="M155">
        <f t="shared" si="31"/>
        <v>1.9524791309238021</v>
      </c>
      <c r="N155">
        <f t="shared" si="32"/>
        <v>2.049891769313736</v>
      </c>
    </row>
    <row r="156" spans="1:14" x14ac:dyDescent="0.25">
      <c r="A156" s="4">
        <f>IF('True_Odds_Calculator_2-way'!A157="","",'True_Odds_Calculator_2-way'!A157)</f>
        <v>2.2400000000000002</v>
      </c>
      <c r="B156" s="4">
        <f>IF('True_Odds_Calculator_2-way'!B157="","",'True_Odds_Calculator_2-way'!B157)</f>
        <v>1.68</v>
      </c>
      <c r="C156" s="4">
        <f t="shared" si="22"/>
        <v>0.4464285714285714</v>
      </c>
      <c r="D156">
        <f t="shared" si="23"/>
        <v>0.59523809523809523</v>
      </c>
      <c r="E156">
        <f t="shared" si="24"/>
        <v>4.1666666666666519E-2</v>
      </c>
      <c r="F156">
        <f t="shared" si="25"/>
        <v>-0.22406462585034026</v>
      </c>
      <c r="G156">
        <v>0</v>
      </c>
      <c r="H156">
        <f t="shared" si="26"/>
        <v>0.26573129251700678</v>
      </c>
      <c r="I156">
        <f t="shared" si="27"/>
        <v>-1.0890171046725801</v>
      </c>
      <c r="J156">
        <f t="shared" si="28"/>
        <v>1.0890171046725801</v>
      </c>
      <c r="K156">
        <f t="shared" si="29"/>
        <v>0.42546289760699951</v>
      </c>
      <c r="L156">
        <f t="shared" si="30"/>
        <v>0.5745371023930006</v>
      </c>
      <c r="M156">
        <f t="shared" si="31"/>
        <v>2.3503812097939996</v>
      </c>
      <c r="N156">
        <f t="shared" si="32"/>
        <v>1.7405316311773544</v>
      </c>
    </row>
    <row r="157" spans="1:14" x14ac:dyDescent="0.25">
      <c r="A157" s="4">
        <f>IF('True_Odds_Calculator_2-way'!A158="","",'True_Odds_Calculator_2-way'!A158)</f>
        <v>2.16</v>
      </c>
      <c r="B157" s="4">
        <f>IF('True_Odds_Calculator_2-way'!B158="","",'True_Odds_Calculator_2-way'!B158)</f>
        <v>1.72</v>
      </c>
      <c r="C157" s="4">
        <f t="shared" si="22"/>
        <v>0.46296296296296291</v>
      </c>
      <c r="D157">
        <f t="shared" si="23"/>
        <v>0.58139534883720934</v>
      </c>
      <c r="E157">
        <f t="shared" si="24"/>
        <v>4.4358311800172245E-2</v>
      </c>
      <c r="F157">
        <f t="shared" si="25"/>
        <v>-0.22480620155038755</v>
      </c>
      <c r="G157">
        <v>0</v>
      </c>
      <c r="H157">
        <f t="shared" si="26"/>
        <v>0.26916451335055985</v>
      </c>
      <c r="I157">
        <f t="shared" si="27"/>
        <v>-1.0942202738310214</v>
      </c>
      <c r="J157">
        <f t="shared" si="28"/>
        <v>1.0942202738310214</v>
      </c>
      <c r="K157">
        <f t="shared" si="29"/>
        <v>0.44066539250833864</v>
      </c>
      <c r="L157">
        <f t="shared" si="30"/>
        <v>0.55933460749166131</v>
      </c>
      <c r="M157">
        <f t="shared" si="31"/>
        <v>2.2692955176439846</v>
      </c>
      <c r="N157">
        <f t="shared" si="32"/>
        <v>1.7878385971583355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2.04</v>
      </c>
      <c r="C158" s="4">
        <f t="shared" si="22"/>
        <v>0.54054054054054046</v>
      </c>
      <c r="D158">
        <f t="shared" si="23"/>
        <v>0.49019607843137253</v>
      </c>
      <c r="E158">
        <f t="shared" si="24"/>
        <v>3.0736618971912932E-2</v>
      </c>
      <c r="F158">
        <f t="shared" si="25"/>
        <v>-0.23423423423423428</v>
      </c>
      <c r="G158">
        <v>0</v>
      </c>
      <c r="H158">
        <f t="shared" si="26"/>
        <v>0.26497085320614727</v>
      </c>
      <c r="I158">
        <f t="shared" si="27"/>
        <v>-1.0635890745287924</v>
      </c>
      <c r="J158">
        <f t="shared" si="28"/>
        <v>1.0635890745287924</v>
      </c>
      <c r="K158">
        <f t="shared" si="29"/>
        <v>0.52519609535024903</v>
      </c>
      <c r="L158">
        <f t="shared" si="30"/>
        <v>0.47480390464975097</v>
      </c>
      <c r="M158">
        <f t="shared" si="31"/>
        <v>1.904050713349474</v>
      </c>
      <c r="N158">
        <f t="shared" si="32"/>
        <v>2.1061326375099441</v>
      </c>
    </row>
    <row r="159" spans="1:14" x14ac:dyDescent="0.25">
      <c r="A159" s="4">
        <f>IF('True_Odds_Calculator_2-way'!A160="","",'True_Odds_Calculator_2-way'!A160)</f>
        <v>1.74</v>
      </c>
      <c r="B159" s="4">
        <f>IF('True_Odds_Calculator_2-way'!B160="","",'True_Odds_Calculator_2-way'!B160)</f>
        <v>2.19</v>
      </c>
      <c r="C159" s="4">
        <f t="shared" si="22"/>
        <v>0.57471264367816088</v>
      </c>
      <c r="D159">
        <f t="shared" si="23"/>
        <v>0.45662100456621008</v>
      </c>
      <c r="E159">
        <f t="shared" si="24"/>
        <v>3.1333648244370904E-2</v>
      </c>
      <c r="F159">
        <f t="shared" si="25"/>
        <v>-0.23109221644885325</v>
      </c>
      <c r="G159">
        <v>0</v>
      </c>
      <c r="H159">
        <f t="shared" si="26"/>
        <v>0.26242586469322415</v>
      </c>
      <c r="I159">
        <f t="shared" si="27"/>
        <v>-1.0656403571953759</v>
      </c>
      <c r="J159">
        <f t="shared" si="28"/>
        <v>1.0656403571953759</v>
      </c>
      <c r="K159">
        <f t="shared" si="29"/>
        <v>0.5591046698972264</v>
      </c>
      <c r="L159">
        <f t="shared" si="30"/>
        <v>0.4408953301027736</v>
      </c>
      <c r="M159">
        <f t="shared" si="31"/>
        <v>1.7885738643245783</v>
      </c>
      <c r="N159">
        <f t="shared" si="32"/>
        <v>2.2681120250624973</v>
      </c>
    </row>
    <row r="160" spans="1:14" x14ac:dyDescent="0.25">
      <c r="A160" s="4">
        <f>IF('True_Odds_Calculator_2-way'!A161="","",'True_Odds_Calculator_2-way'!A161)</f>
        <v>1.72</v>
      </c>
      <c r="B160" s="4">
        <f>IF('True_Odds_Calculator_2-way'!B161="","",'True_Odds_Calculator_2-way'!B161)</f>
        <v>2.21</v>
      </c>
      <c r="C160" s="4">
        <f t="shared" si="22"/>
        <v>0.58139534883720934</v>
      </c>
      <c r="D160">
        <f t="shared" si="23"/>
        <v>0.45248868778280543</v>
      </c>
      <c r="E160">
        <f t="shared" si="24"/>
        <v>3.3884036620014824E-2</v>
      </c>
      <c r="F160">
        <f t="shared" si="25"/>
        <v>-0.2291907818583605</v>
      </c>
      <c r="G160">
        <v>0</v>
      </c>
      <c r="H160">
        <f t="shared" si="26"/>
        <v>0.26307481847837527</v>
      </c>
      <c r="I160">
        <f t="shared" si="27"/>
        <v>-1.0713739108887084</v>
      </c>
      <c r="J160">
        <f t="shared" si="28"/>
        <v>1.0713739108887084</v>
      </c>
      <c r="K160">
        <f t="shared" si="29"/>
        <v>0.56452867108930049</v>
      </c>
      <c r="L160">
        <f t="shared" si="30"/>
        <v>0.43547132891069945</v>
      </c>
      <c r="M160">
        <f t="shared" si="31"/>
        <v>1.7713892158398703</v>
      </c>
      <c r="N160">
        <f t="shared" si="32"/>
        <v>2.2963624321753371</v>
      </c>
    </row>
    <row r="161" spans="1:14" x14ac:dyDescent="0.25">
      <c r="A161" s="4">
        <f>IF('True_Odds_Calculator_2-way'!A162="","",'True_Odds_Calculator_2-way'!A162)</f>
        <v>1.91</v>
      </c>
      <c r="B161" s="4">
        <f>IF('True_Odds_Calculator_2-way'!B162="","",'True_Odds_Calculator_2-way'!B162)</f>
        <v>2</v>
      </c>
      <c r="C161" s="4">
        <f t="shared" si="22"/>
        <v>0.52356020942408377</v>
      </c>
      <c r="D161">
        <f t="shared" si="23"/>
        <v>0.5</v>
      </c>
      <c r="E161">
        <f t="shared" si="24"/>
        <v>2.3560209424083656E-2</v>
      </c>
      <c r="F161">
        <f t="shared" si="25"/>
        <v>-0.23821989528795817</v>
      </c>
      <c r="G161">
        <v>0</v>
      </c>
      <c r="H161">
        <f t="shared" si="26"/>
        <v>0.26178010471204188</v>
      </c>
      <c r="I161">
        <f t="shared" si="27"/>
        <v>-1.0482848367219182</v>
      </c>
      <c r="J161">
        <f t="shared" si="28"/>
        <v>1.0482848367219182</v>
      </c>
      <c r="K161">
        <f t="shared" si="29"/>
        <v>0.51178665092282616</v>
      </c>
      <c r="L161">
        <f t="shared" si="30"/>
        <v>0.4882133490771739</v>
      </c>
      <c r="M161">
        <f t="shared" si="31"/>
        <v>1.9539392014169454</v>
      </c>
      <c r="N161">
        <f t="shared" si="32"/>
        <v>2.0482848367219182</v>
      </c>
    </row>
    <row r="162" spans="1:14" x14ac:dyDescent="0.25">
      <c r="A162" s="4">
        <f>IF('True_Odds_Calculator_2-way'!A163="","",'True_Odds_Calculator_2-way'!A163)</f>
        <v>2.2000000000000002</v>
      </c>
      <c r="B162" s="4">
        <f>IF('True_Odds_Calculator_2-way'!B163="","",'True_Odds_Calculator_2-way'!B163)</f>
        <v>1.71</v>
      </c>
      <c r="C162" s="4">
        <f t="shared" si="22"/>
        <v>0.45454545454545453</v>
      </c>
      <c r="D162">
        <f t="shared" si="23"/>
        <v>0.58479532163742687</v>
      </c>
      <c r="E162">
        <f t="shared" si="24"/>
        <v>3.9340776182881454E-2</v>
      </c>
      <c r="F162">
        <f t="shared" si="25"/>
        <v>-0.22647527910685805</v>
      </c>
      <c r="G162">
        <v>0</v>
      </c>
      <c r="H162">
        <f t="shared" si="26"/>
        <v>0.26581605528973945</v>
      </c>
      <c r="I162">
        <f t="shared" si="27"/>
        <v>-1.0833784750435986</v>
      </c>
      <c r="J162">
        <f t="shared" si="28"/>
        <v>1.0833784750435986</v>
      </c>
      <c r="K162">
        <f t="shared" si="29"/>
        <v>0.43477236885131854</v>
      </c>
      <c r="L162">
        <f t="shared" si="30"/>
        <v>0.56522763114868146</v>
      </c>
      <c r="M162">
        <f t="shared" si="31"/>
        <v>2.3000541700523187</v>
      </c>
      <c r="N162">
        <f t="shared" si="32"/>
        <v>1.7691987172809549</v>
      </c>
    </row>
    <row r="163" spans="1:14" x14ac:dyDescent="0.25">
      <c r="A163" s="4">
        <f>IF('True_Odds_Calculator_2-way'!A164="","",'True_Odds_Calculator_2-way'!A164)</f>
        <v>2.2799999999999998</v>
      </c>
      <c r="B163" s="4">
        <f>IF('True_Odds_Calculator_2-way'!B164="","",'True_Odds_Calculator_2-way'!B164)</f>
        <v>1.65</v>
      </c>
      <c r="C163" s="4">
        <f t="shared" si="22"/>
        <v>0.43859649122807021</v>
      </c>
      <c r="D163">
        <f t="shared" si="23"/>
        <v>0.60606060606060608</v>
      </c>
      <c r="E163">
        <f t="shared" si="24"/>
        <v>4.4657097288676173E-2</v>
      </c>
      <c r="F163">
        <f t="shared" si="25"/>
        <v>-0.22115895800106333</v>
      </c>
      <c r="G163">
        <v>0</v>
      </c>
      <c r="H163">
        <f t="shared" si="26"/>
        <v>0.26581605528973951</v>
      </c>
      <c r="I163">
        <f t="shared" si="27"/>
        <v>-1.0963225241337864</v>
      </c>
      <c r="J163">
        <f t="shared" si="28"/>
        <v>1.0963225241337864</v>
      </c>
      <c r="K163">
        <f t="shared" si="29"/>
        <v>0.41609577790366731</v>
      </c>
      <c r="L163">
        <f t="shared" si="30"/>
        <v>0.58390422209633297</v>
      </c>
      <c r="M163">
        <f t="shared" si="31"/>
        <v>2.4032928308912465</v>
      </c>
      <c r="N163">
        <f t="shared" si="32"/>
        <v>1.7126096406869604</v>
      </c>
    </row>
    <row r="164" spans="1:14" x14ac:dyDescent="0.25">
      <c r="A164" s="4">
        <f>IF('True_Odds_Calculator_2-way'!A165="","",'True_Odds_Calculator_2-way'!A165)</f>
        <v>1.86</v>
      </c>
      <c r="B164" s="4">
        <f>IF('True_Odds_Calculator_2-way'!B165="","",'True_Odds_Calculator_2-way'!B165)</f>
        <v>2.0099999999999998</v>
      </c>
      <c r="C164" s="4">
        <f t="shared" si="22"/>
        <v>0.5376344086021505</v>
      </c>
      <c r="D164">
        <f t="shared" si="23"/>
        <v>0.49751243781094534</v>
      </c>
      <c r="E164">
        <f t="shared" si="24"/>
        <v>3.5146846413095734E-2</v>
      </c>
      <c r="F164">
        <f t="shared" si="25"/>
        <v>-0.2323329588616061</v>
      </c>
      <c r="G164">
        <v>0</v>
      </c>
      <c r="H164">
        <f t="shared" si="26"/>
        <v>0.26747980527470178</v>
      </c>
      <c r="I164">
        <f t="shared" si="27"/>
        <v>-1.0729761966090035</v>
      </c>
      <c r="J164">
        <f t="shared" si="28"/>
        <v>1.0729761966090035</v>
      </c>
      <c r="K164">
        <f t="shared" si="29"/>
        <v>0.52008583750279591</v>
      </c>
      <c r="L164">
        <f t="shared" si="30"/>
        <v>0.47991416249720437</v>
      </c>
      <c r="M164">
        <f t="shared" si="31"/>
        <v>1.9227595290837431</v>
      </c>
      <c r="N164">
        <f t="shared" si="32"/>
        <v>2.0837059585750928</v>
      </c>
    </row>
    <row r="165" spans="1:14" x14ac:dyDescent="0.25">
      <c r="A165" s="4">
        <f>IF('True_Odds_Calculator_2-way'!A166="","",'True_Odds_Calculator_2-way'!A166)</f>
        <v>1.87</v>
      </c>
      <c r="B165" s="4">
        <f>IF('True_Odds_Calculator_2-way'!B166="","",'True_Odds_Calculator_2-way'!B166)</f>
        <v>1.95</v>
      </c>
      <c r="C165" s="4">
        <f t="shared" si="22"/>
        <v>0.53475935828876997</v>
      </c>
      <c r="D165">
        <f t="shared" si="23"/>
        <v>0.51282051282051289</v>
      </c>
      <c r="E165">
        <f t="shared" si="24"/>
        <v>4.7579871109282745E-2</v>
      </c>
      <c r="F165">
        <f t="shared" si="25"/>
        <v>-0.22665569724393264</v>
      </c>
      <c r="G165">
        <v>0</v>
      </c>
      <c r="H165">
        <f t="shared" si="26"/>
        <v>0.27423556835321539</v>
      </c>
      <c r="I165">
        <f t="shared" si="27"/>
        <v>-1.0999642517427177</v>
      </c>
      <c r="J165">
        <f t="shared" si="28"/>
        <v>1.0999642517427177</v>
      </c>
      <c r="K165">
        <f t="shared" si="29"/>
        <v>0.51099432418304358</v>
      </c>
      <c r="L165">
        <f t="shared" si="30"/>
        <v>0.48900567581695659</v>
      </c>
      <c r="M165">
        <f t="shared" si="31"/>
        <v>1.9569688990161649</v>
      </c>
      <c r="N165">
        <f t="shared" si="32"/>
        <v>2.0449660391555815</v>
      </c>
    </row>
    <row r="166" spans="1:14" x14ac:dyDescent="0.25">
      <c r="A166" s="4">
        <f>IF('True_Odds_Calculator_2-way'!A167="","",'True_Odds_Calculator_2-way'!A167)</f>
        <v>1.73</v>
      </c>
      <c r="B166" s="4">
        <f>IF('True_Odds_Calculator_2-way'!B167="","",'True_Odds_Calculator_2-way'!B167)</f>
        <v>2.11</v>
      </c>
      <c r="C166" s="4">
        <f t="shared" si="22"/>
        <v>0.5780346820809249</v>
      </c>
      <c r="D166">
        <f t="shared" si="23"/>
        <v>0.47393364928909953</v>
      </c>
      <c r="E166">
        <f t="shared" si="24"/>
        <v>5.1968331370024323E-2</v>
      </c>
      <c r="F166">
        <f t="shared" si="25"/>
        <v>-0.22198175492425287</v>
      </c>
      <c r="G166">
        <v>0</v>
      </c>
      <c r="H166">
        <f t="shared" si="26"/>
        <v>0.2739500862942772</v>
      </c>
      <c r="I166">
        <f t="shared" si="27"/>
        <v>-1.1109054069325248</v>
      </c>
      <c r="J166">
        <f t="shared" si="28"/>
        <v>1.1109054069325248</v>
      </c>
      <c r="K166">
        <f t="shared" si="29"/>
        <v>0.55219302305940787</v>
      </c>
      <c r="L166">
        <f t="shared" si="30"/>
        <v>0.44780697694059229</v>
      </c>
      <c r="M166">
        <f t="shared" si="31"/>
        <v>1.8109609470607431</v>
      </c>
      <c r="N166">
        <f t="shared" si="32"/>
        <v>2.2331050016951024</v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5" sqref="Y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</v>
      </c>
      <c r="B3">
        <v>2.11</v>
      </c>
      <c r="C3" s="29">
        <f t="shared" ref="C3:C66" si="0">IF(OR($A3="",$B3=""),"",(1/A3)+(1/B3)-1)</f>
        <v>2.9489204844655115E-2</v>
      </c>
      <c r="D3" s="30">
        <f>IF(OR($A3="",$B3=""),"",A3*'MPTO_working_2-way'!$G2)</f>
        <v>1.8530805687203793</v>
      </c>
      <c r="E3" s="32">
        <f>IF(OR($A3="",$B3=""),"",B3*'MPTO_working_2-way'!$G2)</f>
        <v>2.1722222222222221</v>
      </c>
      <c r="F3" s="30">
        <f>IF(OR($A3="",$B3=""),"",'MPTO_working_2-way'!D2)</f>
        <v>1.8490749756572542</v>
      </c>
      <c r="G3" s="32">
        <f>IF(OR($A3="",$B3=""),"",'MPTO_working_2-way'!E2)</f>
        <v>2.1777522935779814</v>
      </c>
      <c r="H3" s="30">
        <f>IF(OR($A3="",$B3=""),"",'OddsRatio_working_2-way'!M2)</f>
        <v>1.8489527199560174</v>
      </c>
      <c r="I3" s="30">
        <f>IF(OR($A3="",$B3=""),"",'OddsRatio_working_2-way'!N2)</f>
        <v>2.1779218989389744</v>
      </c>
      <c r="J3" s="30">
        <f>IF('Log_working_2-way'!$D2="","",A3^('Log_working_2-way'!$D2))</f>
        <v>1.847139460573918</v>
      </c>
      <c r="K3" s="32">
        <f>IF('Log_working_2-way'!$D2="","",B3^('Log_working_2-way'!$D2))</f>
        <v>2.1804431814833727</v>
      </c>
      <c r="L3" s="37">
        <f>(1/D3)</f>
        <v>0.53964194373401531</v>
      </c>
      <c r="M3" s="37">
        <f>(1/E3)</f>
        <v>0.46035805626598469</v>
      </c>
      <c r="N3" s="38">
        <v>100</v>
      </c>
      <c r="O3" s="38">
        <f>(1/A3)*((N3*A3)-N3)</f>
        <v>44.444444444444443</v>
      </c>
      <c r="P3" s="38">
        <f>(1/B3)*((N3*B3)-N3)</f>
        <v>52.606635071090047</v>
      </c>
      <c r="Q3" s="38">
        <f>(1/B3)*N3</f>
        <v>47.393364928909953</v>
      </c>
      <c r="R3" s="38">
        <f>(1/A3)*N3</f>
        <v>55.555555555555557</v>
      </c>
      <c r="S3" s="39">
        <f>O3-Q3</f>
        <v>-2.9489204844655106</v>
      </c>
      <c r="T3" s="39">
        <f>P3-R3</f>
        <v>-2.9489204844655106</v>
      </c>
      <c r="U3" t="s">
        <v>141</v>
      </c>
      <c r="V3" t="s">
        <v>134</v>
      </c>
      <c r="W3" t="s">
        <v>321</v>
      </c>
      <c r="X3" s="48" t="s">
        <v>415</v>
      </c>
      <c r="Y3" s="41"/>
    </row>
    <row r="4" spans="1:25" s="12" customFormat="1" ht="15" x14ac:dyDescent="0.25">
      <c r="A4">
        <v>1.57</v>
      </c>
      <c r="B4">
        <v>2.5099999999999998</v>
      </c>
      <c r="C4" s="29">
        <f t="shared" si="0"/>
        <v>3.5349049661227649E-2</v>
      </c>
      <c r="D4" s="30">
        <f>IF(OR($A4="",$B4=""),"",A4*'MPTO_working_2-way'!$G3)</f>
        <v>1.6254980079681274</v>
      </c>
      <c r="E4" s="32">
        <f>IF(OR($A4="",$B4=""),"",B4*'MPTO_working_2-way'!$G3)</f>
        <v>2.5987261146496814</v>
      </c>
      <c r="F4" s="30">
        <f>IF(OR($A4="",$B4=""),"",'MPTO_working_2-way'!D3)</f>
        <v>1.6148093511176675</v>
      </c>
      <c r="G4" s="32">
        <f>IF(OR($A4="",$B4=""),"",'MPTO_working_2-way'!E3)</f>
        <v>2.6265204785550034</v>
      </c>
      <c r="H4" s="30">
        <f>IF(OR($A4="",$B4=""),"",'OddsRatio_working_2-way'!M3)</f>
        <v>1.6143968129056414</v>
      </c>
      <c r="I4" s="30">
        <f>IF(OR($A4="",$B4=""),"",'OddsRatio_working_2-way'!N3)</f>
        <v>2.6276126096272243</v>
      </c>
      <c r="J4" s="30">
        <f>IF('Log_working_2-way'!$D3="","",A4^('Log_working_2-way'!$D3))</f>
        <v>1.6095273078692256</v>
      </c>
      <c r="K4" s="32">
        <f>IF('Log_working_2-way'!$D3="","",B4^('Log_working_2-way'!$D3))</f>
        <v>2.6406155837309813</v>
      </c>
      <c r="L4" s="37">
        <f t="shared" ref="L4" si="1">(1/D4)</f>
        <v>0.61519607843137258</v>
      </c>
      <c r="M4" s="37">
        <f t="shared" ref="M4" si="2">(1/E4)</f>
        <v>0.38480392156862747</v>
      </c>
      <c r="N4" s="38">
        <v>100</v>
      </c>
      <c r="O4" s="38">
        <f t="shared" ref="O4" si="3">(1/A4)*((N4*A4)-N4)</f>
        <v>36.30573248407643</v>
      </c>
      <c r="P4" s="38">
        <f t="shared" ref="P4" si="4">(1/B4)*((N4*B4)-N4)</f>
        <v>60.15936254980079</v>
      </c>
      <c r="Q4" s="38">
        <f t="shared" ref="Q4" si="5">(1/B4)*N4</f>
        <v>39.840637450199203</v>
      </c>
      <c r="R4" s="38">
        <f t="shared" ref="R4" si="6">(1/A4)*N4</f>
        <v>63.694267515923563</v>
      </c>
      <c r="S4" s="39">
        <f t="shared" ref="S4" si="7">O4-Q4</f>
        <v>-3.5349049661227738</v>
      </c>
      <c r="T4" s="39">
        <f t="shared" ref="T4" si="8">P4-R4</f>
        <v>-3.5349049661227738</v>
      </c>
      <c r="U4" t="s">
        <v>252</v>
      </c>
      <c r="V4" t="s">
        <v>146</v>
      </c>
      <c r="W4" t="s">
        <v>322</v>
      </c>
      <c r="X4" s="48" t="s">
        <v>415</v>
      </c>
      <c r="Y4" s="41"/>
    </row>
    <row r="5" spans="1:25" s="12" customFormat="1" ht="15" x14ac:dyDescent="0.25">
      <c r="A5">
        <v>1.57</v>
      </c>
      <c r="B5">
        <v>2.5299999999999998</v>
      </c>
      <c r="C5" s="29">
        <f t="shared" si="0"/>
        <v>3.2199592155283119E-2</v>
      </c>
      <c r="D5" s="30">
        <f>IF(OR($A5="",$B5=""),"",A5*'MPTO_working_2-way'!$G4)</f>
        <v>1.6205533596837947</v>
      </c>
      <c r="E5" s="32">
        <f>IF(OR($A5="",$B5=""),"",B5*'MPTO_working_2-way'!$G4)</f>
        <v>2.6114649681528661</v>
      </c>
      <c r="F5" s="30">
        <f>IF(OR($A5="",$B5=""),"",'MPTO_working_2-way'!D4)</f>
        <v>1.6107134891831068</v>
      </c>
      <c r="G5" s="32">
        <f>IF(OR($A5="",$B5=""),"",'MPTO_working_2-way'!E4)</f>
        <v>2.6374290362205768</v>
      </c>
      <c r="H5" s="30">
        <f>IF(OR($A5="",$B5=""),"",'OddsRatio_working_2-way'!M4)</f>
        <v>1.610367937893074</v>
      </c>
      <c r="I5" s="30">
        <f>IF(OR($A5="",$B5=""),"",'OddsRatio_working_2-way'!N4)</f>
        <v>2.6383560438182503</v>
      </c>
      <c r="J5" s="30">
        <f>IF('Log_working_2-way'!$D4="","",A5^('Log_working_2-way'!$D4))</f>
        <v>1.6058919161709591</v>
      </c>
      <c r="K5" s="32">
        <f>IF('Log_working_2-way'!$D4="","",B5^('Log_working_2-way'!$D4))</f>
        <v>2.6504593860891874</v>
      </c>
      <c r="L5" s="37">
        <f t="shared" ref="L5:L68" si="9">(1/D5)</f>
        <v>0.6170731707317072</v>
      </c>
      <c r="M5" s="37">
        <f t="shared" ref="M5:M68" si="10">(1/E5)</f>
        <v>0.38292682926829269</v>
      </c>
      <c r="N5" s="38">
        <v>101</v>
      </c>
      <c r="O5" s="38">
        <f t="shared" ref="O5:O68" si="11">(1/A5)*((N5*A5)-N5)</f>
        <v>36.66878980891719</v>
      </c>
      <c r="P5" s="38">
        <f t="shared" ref="P5:P68" si="12">(1/B5)*((N5*B5)-N5)</f>
        <v>61.079051383399204</v>
      </c>
      <c r="Q5" s="38">
        <f t="shared" ref="Q5:Q68" si="13">(1/B5)*N5</f>
        <v>39.920948616600796</v>
      </c>
      <c r="R5" s="38">
        <f t="shared" ref="R5:R68" si="14">(1/A5)*N5</f>
        <v>64.331210191082803</v>
      </c>
      <c r="S5" s="39">
        <f t="shared" ref="S5:S68" si="15">O5-Q5</f>
        <v>-3.2521588076836068</v>
      </c>
      <c r="T5" s="39">
        <f t="shared" ref="T5:T68" si="16">P5-R5</f>
        <v>-3.2521588076835997</v>
      </c>
      <c r="U5" t="s">
        <v>149</v>
      </c>
      <c r="V5" t="s">
        <v>254</v>
      </c>
      <c r="W5" t="s">
        <v>322</v>
      </c>
      <c r="X5" s="48" t="s">
        <v>415</v>
      </c>
      <c r="Y5" s="41"/>
    </row>
    <row r="6" spans="1:25" s="12" customFormat="1" ht="15" x14ac:dyDescent="0.25">
      <c r="A6">
        <v>1.83</v>
      </c>
      <c r="B6">
        <v>2.0699999999999998</v>
      </c>
      <c r="C6" s="29">
        <f t="shared" si="0"/>
        <v>2.9539874871307603E-2</v>
      </c>
      <c r="D6" s="30">
        <f>IF(OR($A6="",$B6=""),"",A6*'MPTO_working_2-way'!$G5)</f>
        <v>1.8840579710144929</v>
      </c>
      <c r="E6" s="32">
        <f>IF(OR($A6="",$B6=""),"",B6*'MPTO_working_2-way'!$G5)</f>
        <v>2.1311475409836067</v>
      </c>
      <c r="F6" s="30">
        <f>IF(OR($A6="",$B6=""),"",'MPTO_working_2-way'!D5)</f>
        <v>1.8808371192373576</v>
      </c>
      <c r="G6" s="32">
        <f>IF(OR($A6="",$B6=""),"",'MPTO_working_2-way'!E5)</f>
        <v>2.1352836729517204</v>
      </c>
      <c r="H6" s="30">
        <f>IF(OR($A6="",$B6=""),"",'OddsRatio_working_2-way'!M5)</f>
        <v>1.8807388571985679</v>
      </c>
      <c r="I6" s="30">
        <f>IF(OR($A6="",$B6=""),"",'OddsRatio_working_2-way'!N5)</f>
        <v>2.1354103339788768</v>
      </c>
      <c r="J6" s="30">
        <f>IF('Log_working_2-way'!$D5="","",A6^('Log_working_2-way'!$D5))</f>
        <v>1.8792804075818812</v>
      </c>
      <c r="K6" s="32">
        <f>IF('Log_working_2-way'!$D5="","",B6^('Log_working_2-way'!$D5))</f>
        <v>2.137293622577233</v>
      </c>
      <c r="L6" s="37">
        <f t="shared" si="9"/>
        <v>0.53076923076923077</v>
      </c>
      <c r="M6" s="37">
        <f t="shared" si="10"/>
        <v>0.46923076923076917</v>
      </c>
      <c r="N6" s="38">
        <v>102</v>
      </c>
      <c r="O6" s="38">
        <f t="shared" si="11"/>
        <v>46.262295081967203</v>
      </c>
      <c r="P6" s="38">
        <f t="shared" si="12"/>
        <v>52.724637681159415</v>
      </c>
      <c r="Q6" s="38">
        <f t="shared" si="13"/>
        <v>49.275362318840585</v>
      </c>
      <c r="R6" s="38">
        <f t="shared" si="14"/>
        <v>55.737704918032783</v>
      </c>
      <c r="S6" s="39">
        <f t="shared" si="15"/>
        <v>-3.0130672368733826</v>
      </c>
      <c r="T6" s="39">
        <f t="shared" si="16"/>
        <v>-3.0130672368733684</v>
      </c>
      <c r="U6" t="s">
        <v>187</v>
      </c>
      <c r="V6" t="s">
        <v>265</v>
      </c>
      <c r="W6" t="s">
        <v>326</v>
      </c>
      <c r="X6" s="48" t="s">
        <v>415</v>
      </c>
      <c r="Y6" s="41"/>
    </row>
    <row r="7" spans="1:25" s="12" customFormat="1" ht="15" x14ac:dyDescent="0.25">
      <c r="A7">
        <v>1.32</v>
      </c>
      <c r="B7">
        <v>3.53</v>
      </c>
      <c r="C7" s="29">
        <f t="shared" si="0"/>
        <v>4.0861876555927434E-2</v>
      </c>
      <c r="D7" s="30">
        <f>IF(OR($A7="",$B7=""),"",A7*'MPTO_working_2-way'!$G6)</f>
        <v>1.3739376770538243</v>
      </c>
      <c r="E7" s="32">
        <f>IF(OR($A7="",$B7=""),"",B7*'MPTO_working_2-way'!$G6)</f>
        <v>3.6742424242424234</v>
      </c>
      <c r="F7" s="30">
        <f>IF(OR($A7="",$B7=""),"",'MPTO_working_2-way'!D6)</f>
        <v>1.3565855362757657</v>
      </c>
      <c r="G7" s="32">
        <f>IF(OR($A7="",$B7=""),"",'MPTO_working_2-way'!E6)</f>
        <v>3.8043762246897441</v>
      </c>
      <c r="H7" s="30">
        <f>IF(OR($A7="",$B7=""),"",'OddsRatio_working_2-way'!M6)</f>
        <v>1.3556433795795095</v>
      </c>
      <c r="I7" s="30">
        <f>IF(OR($A7="",$B7=""),"",'OddsRatio_working_2-way'!N6)</f>
        <v>3.8118054698004973</v>
      </c>
      <c r="J7" s="30">
        <f>IF('Log_working_2-way'!$D6="","",A7^('Log_working_2-way'!$D6))</f>
        <v>1.3475488650819007</v>
      </c>
      <c r="K7" s="32">
        <f>IF('Log_working_2-way'!$D6="","",B7^('Log_working_2-way'!$D6))</f>
        <v>3.8772932397760496</v>
      </c>
      <c r="L7" s="37">
        <f t="shared" si="9"/>
        <v>0.72783505154639183</v>
      </c>
      <c r="M7" s="37">
        <f t="shared" si="10"/>
        <v>0.27216494845360834</v>
      </c>
      <c r="N7" s="38">
        <v>103</v>
      </c>
      <c r="O7" s="38">
        <f t="shared" si="11"/>
        <v>24.969696969696976</v>
      </c>
      <c r="P7" s="38">
        <f t="shared" si="12"/>
        <v>73.821529745042483</v>
      </c>
      <c r="Q7" s="38">
        <f t="shared" si="13"/>
        <v>29.178470254957507</v>
      </c>
      <c r="R7" s="38">
        <f t="shared" si="14"/>
        <v>78.030303030303031</v>
      </c>
      <c r="S7" s="39">
        <f t="shared" si="15"/>
        <v>-4.2087732852605306</v>
      </c>
      <c r="T7" s="39">
        <f t="shared" si="16"/>
        <v>-4.2087732852605484</v>
      </c>
      <c r="U7" t="s">
        <v>283</v>
      </c>
      <c r="V7" t="s">
        <v>275</v>
      </c>
      <c r="W7" t="s">
        <v>328</v>
      </c>
      <c r="X7" s="48" t="s">
        <v>415</v>
      </c>
      <c r="Y7" s="41"/>
    </row>
    <row r="8" spans="1:25" ht="15" x14ac:dyDescent="0.25">
      <c r="A8">
        <v>2.4300000000000002</v>
      </c>
      <c r="B8">
        <v>1.62</v>
      </c>
      <c r="C8" s="29">
        <f t="shared" si="0"/>
        <v>2.8806584362139898E-2</v>
      </c>
      <c r="D8" s="30">
        <f>IF(OR($A8="",$B8=""),"",A8*'MPTO_working_2-way'!$G7)</f>
        <v>2.5</v>
      </c>
      <c r="E8" s="32">
        <f>IF(OR($A8="",$B8=""),"",B8*'MPTO_working_2-way'!$G7)</f>
        <v>1.6666666666666667</v>
      </c>
      <c r="F8" s="30">
        <f>IF(OR($A8="",$B8=""),"",'MPTO_working_2-way'!D7)</f>
        <v>2.5181347150259068</v>
      </c>
      <c r="G8" s="32">
        <f>IF(OR($A8="",$B8=""),"",'MPTO_working_2-way'!E7)</f>
        <v>1.658703071672355</v>
      </c>
      <c r="H8" s="30">
        <f>IF(OR($A8="",$B8=""),"",'OddsRatio_working_2-way'!M7)</f>
        <v>2.5187006330752704</v>
      </c>
      <c r="I8" s="30">
        <f>IF(OR($A8="",$B8=""),"",'OddsRatio_working_2-way'!N7)</f>
        <v>1.6584576171375296</v>
      </c>
      <c r="J8" s="30">
        <f>IF('Log_working_2-way'!$D7="","",A8^('Log_working_2-way'!$D7))</f>
        <v>2.5270727654504732</v>
      </c>
      <c r="K8" s="32">
        <f>IF('Log_working_2-way'!$D7="","",B8^('Log_working_2-way'!$D7))</f>
        <v>1.6548476422503566</v>
      </c>
      <c r="L8" s="37">
        <f t="shared" si="9"/>
        <v>0.4</v>
      </c>
      <c r="M8" s="37">
        <f t="shared" si="10"/>
        <v>0.6</v>
      </c>
      <c r="N8" s="38">
        <v>104</v>
      </c>
      <c r="O8" s="38">
        <f t="shared" si="11"/>
        <v>61.201646090534986</v>
      </c>
      <c r="P8" s="38">
        <f t="shared" si="12"/>
        <v>39.802469135802475</v>
      </c>
      <c r="Q8" s="38">
        <f t="shared" si="13"/>
        <v>64.197530864197532</v>
      </c>
      <c r="R8" s="38">
        <f t="shared" si="14"/>
        <v>42.798353909465014</v>
      </c>
      <c r="S8" s="39">
        <f t="shared" si="15"/>
        <v>-2.9958847736625458</v>
      </c>
      <c r="T8" s="39">
        <f t="shared" si="16"/>
        <v>-2.9958847736625387</v>
      </c>
      <c r="U8" t="s">
        <v>312</v>
      </c>
      <c r="V8" t="s">
        <v>282</v>
      </c>
      <c r="W8" t="s">
        <v>328</v>
      </c>
      <c r="X8" s="48" t="s">
        <v>415</v>
      </c>
      <c r="Y8" s="41"/>
    </row>
    <row r="9" spans="1:25" ht="15" x14ac:dyDescent="0.25">
      <c r="A9">
        <v>1.86</v>
      </c>
      <c r="B9">
        <v>2.0299999999999998</v>
      </c>
      <c r="C9" s="29">
        <f t="shared" si="0"/>
        <v>3.0245246040574214E-2</v>
      </c>
      <c r="D9" s="30">
        <f>IF(OR($A9="",$B9=""),"",A9*'MPTO_working_2-way'!$G8)</f>
        <v>1.9162561576354682</v>
      </c>
      <c r="E9" s="32">
        <f>IF(OR($A9="",$B9=""),"",B9*'MPTO_working_2-way'!$G8)</f>
        <v>2.0913978494623655</v>
      </c>
      <c r="F9" s="30">
        <f>IF(OR($A9="",$B9=""),"",'MPTO_working_2-way'!D8)</f>
        <v>1.9138324294186226</v>
      </c>
      <c r="G9" s="32">
        <f>IF(OR($A9="",$B9=""),"",'MPTO_working_2-way'!E8)</f>
        <v>2.0942925287037548</v>
      </c>
      <c r="H9" s="30">
        <f>IF(OR($A9="",$B9=""),"",'OddsRatio_working_2-way'!M8)</f>
        <v>1.9137567818137824</v>
      </c>
      <c r="I9" s="30">
        <f>IF(OR($A9="",$B9=""),"",'OddsRatio_working_2-way'!N8)</f>
        <v>2.0943831224048783</v>
      </c>
      <c r="J9" s="30">
        <f>IF('Log_working_2-way'!$D8="","",A9^('Log_working_2-way'!$D8))</f>
        <v>1.9126582447390832</v>
      </c>
      <c r="K9" s="32">
        <f>IF('Log_working_2-way'!$D8="","",B9^('Log_working_2-way'!$D8))</f>
        <v>2.0957003958101184</v>
      </c>
      <c r="L9" s="37">
        <f t="shared" si="9"/>
        <v>0.52185089974293053</v>
      </c>
      <c r="M9" s="37">
        <f t="shared" si="10"/>
        <v>0.47814910025706941</v>
      </c>
      <c r="N9" s="38">
        <v>105</v>
      </c>
      <c r="O9" s="38">
        <f t="shared" si="11"/>
        <v>48.548387096774199</v>
      </c>
      <c r="P9" s="38">
        <f t="shared" si="12"/>
        <v>53.275862068965516</v>
      </c>
      <c r="Q9" s="38">
        <f t="shared" si="13"/>
        <v>51.724137931034491</v>
      </c>
      <c r="R9" s="38">
        <f t="shared" si="14"/>
        <v>56.451612903225801</v>
      </c>
      <c r="S9" s="39">
        <f t="shared" si="15"/>
        <v>-3.1757508342602918</v>
      </c>
      <c r="T9" s="39">
        <f t="shared" si="16"/>
        <v>-3.1757508342602847</v>
      </c>
      <c r="U9" t="s">
        <v>288</v>
      </c>
      <c r="V9" t="s">
        <v>222</v>
      </c>
      <c r="W9" t="s">
        <v>329</v>
      </c>
      <c r="X9" s="48" t="s">
        <v>415</v>
      </c>
      <c r="Y9" s="41"/>
    </row>
    <row r="10" spans="1:25" ht="14.25" customHeight="1" x14ac:dyDescent="0.25">
      <c r="A10">
        <v>1.98</v>
      </c>
      <c r="B10">
        <v>1.91</v>
      </c>
      <c r="C10" s="29">
        <f t="shared" si="0"/>
        <v>2.861071447458885E-2</v>
      </c>
      <c r="D10" s="30">
        <f>IF(OR($A10="",$B10=""),"",A10*'MPTO_working_2-way'!$G9)</f>
        <v>2.0366492146596857</v>
      </c>
      <c r="E10" s="32">
        <f>IF(OR($A10="",$B10=""),"",B10*'MPTO_working_2-way'!$G9)</f>
        <v>1.9646464646464645</v>
      </c>
      <c r="F10" s="30">
        <f>IF(OR($A10="",$B10=""),"",'MPTO_working_2-way'!D9)</f>
        <v>2.0377175494369308</v>
      </c>
      <c r="G10" s="32">
        <f>IF(OR($A10="",$B10=""),"",'MPTO_working_2-way'!E9)</f>
        <v>1.9636533568721115</v>
      </c>
      <c r="H10" s="30">
        <f>IF(OR($A10="",$B10=""),"",'OddsRatio_working_2-way'!M9)</f>
        <v>2.0377490433255412</v>
      </c>
      <c r="I10" s="30">
        <f>IF(OR($A10="",$B10=""),"",'OddsRatio_working_2-way'!N9)</f>
        <v>1.9636241116594322</v>
      </c>
      <c r="J10" s="30">
        <f>IF('Log_working_2-way'!$D9="","",A10^('Log_working_2-way'!$D9))</f>
        <v>2.0382337672504618</v>
      </c>
      <c r="K10" s="32">
        <f>IF('Log_working_2-way'!$D9="","",B10^('Log_working_2-way'!$D9))</f>
        <v>1.9631742210121639</v>
      </c>
      <c r="L10" s="37">
        <f t="shared" si="9"/>
        <v>0.49100257069408743</v>
      </c>
      <c r="M10" s="37">
        <f t="shared" si="10"/>
        <v>0.50899742930591263</v>
      </c>
      <c r="N10" s="38">
        <v>106</v>
      </c>
      <c r="O10" s="38">
        <f t="shared" si="11"/>
        <v>52.464646464646464</v>
      </c>
      <c r="P10" s="38">
        <f t="shared" si="12"/>
        <v>50.502617801047109</v>
      </c>
      <c r="Q10" s="38">
        <f t="shared" si="13"/>
        <v>55.497382198952877</v>
      </c>
      <c r="R10" s="38">
        <f t="shared" si="14"/>
        <v>53.535353535353536</v>
      </c>
      <c r="S10" s="39">
        <f t="shared" si="15"/>
        <v>-3.0327357343064136</v>
      </c>
      <c r="T10" s="39">
        <f t="shared" si="16"/>
        <v>-3.0327357343064278</v>
      </c>
      <c r="U10" t="s">
        <v>215</v>
      </c>
      <c r="V10" t="s">
        <v>285</v>
      </c>
      <c r="W10" t="s">
        <v>329</v>
      </c>
      <c r="X10" s="48" t="s">
        <v>415</v>
      </c>
      <c r="Y10" s="41"/>
    </row>
    <row r="11" spans="1:25" ht="15" x14ac:dyDescent="0.25">
      <c r="A11">
        <v>1.65</v>
      </c>
      <c r="B11">
        <v>2.34</v>
      </c>
      <c r="C11" s="29">
        <f t="shared" si="0"/>
        <v>3.3411033411033575E-2</v>
      </c>
      <c r="D11" s="30">
        <f>IF(OR($A11="",$B11=""),"",A11*'MPTO_working_2-way'!$G10)</f>
        <v>1.7051282051282053</v>
      </c>
      <c r="E11" s="32">
        <f>IF(OR($A11="",$B11=""),"",B11*'MPTO_working_2-way'!$G10)</f>
        <v>2.4181818181818184</v>
      </c>
      <c r="F11" s="30">
        <f>IF(OR($A11="",$B11=""),"",'MPTO_working_2-way'!D10)</f>
        <v>1.6967699406723797</v>
      </c>
      <c r="G11" s="32">
        <f>IF(OR($A11="",$B11=""),"",'MPTO_working_2-way'!E10)</f>
        <v>2.4351939451277205</v>
      </c>
      <c r="H11" s="30">
        <f>IF(OR($A11="",$B11=""),"",'OddsRatio_working_2-way'!M10)</f>
        <v>1.6964729907653791</v>
      </c>
      <c r="I11" s="30">
        <f>IF(OR($A11="",$B11=""),"",'OddsRatio_working_2-way'!N10)</f>
        <v>2.4358058578855508</v>
      </c>
      <c r="J11" s="30">
        <f>IF('Log_working_2-way'!$D10="","",A11^('Log_working_2-way'!$D10))</f>
        <v>1.6926770755893317</v>
      </c>
      <c r="K11" s="32">
        <f>IF('Log_working_2-way'!$D10="","",B11^('Log_working_2-way'!$D10))</f>
        <v>2.4436741668534787</v>
      </c>
      <c r="L11" s="37">
        <f t="shared" si="9"/>
        <v>0.5864661654135338</v>
      </c>
      <c r="M11" s="37">
        <f t="shared" si="10"/>
        <v>0.41353383458646614</v>
      </c>
      <c r="N11" s="38">
        <v>107</v>
      </c>
      <c r="O11" s="38">
        <f t="shared" si="11"/>
        <v>42.151515151515142</v>
      </c>
      <c r="P11" s="38">
        <f t="shared" si="12"/>
        <v>61.27350427350428</v>
      </c>
      <c r="Q11" s="38">
        <f t="shared" si="13"/>
        <v>45.726495726495727</v>
      </c>
      <c r="R11" s="38">
        <f t="shared" si="14"/>
        <v>64.848484848484844</v>
      </c>
      <c r="S11" s="39">
        <f t="shared" si="15"/>
        <v>-3.5749805749805859</v>
      </c>
      <c r="T11" s="39">
        <f t="shared" si="16"/>
        <v>-3.5749805749805645</v>
      </c>
      <c r="U11" t="s">
        <v>217</v>
      </c>
      <c r="V11" t="s">
        <v>220</v>
      </c>
      <c r="W11" t="s">
        <v>329</v>
      </c>
      <c r="X11" s="48" t="s">
        <v>415</v>
      </c>
      <c r="Y11" s="41"/>
    </row>
    <row r="12" spans="1:25" ht="15" x14ac:dyDescent="0.25">
      <c r="A12">
        <v>1.61</v>
      </c>
      <c r="B12">
        <v>2.4300000000000002</v>
      </c>
      <c r="C12" s="29">
        <f t="shared" si="0"/>
        <v>3.2640646167216181E-2</v>
      </c>
      <c r="D12" s="30">
        <f>IF(OR($A12="",$B12=""),"",A12*'MPTO_working_2-way'!$G11)</f>
        <v>1.6625514403292181</v>
      </c>
      <c r="E12" s="32">
        <f>IF(OR($A12="",$B12=""),"",B12*'MPTO_working_2-way'!$G11)</f>
        <v>2.5093167701863357</v>
      </c>
      <c r="F12" s="30">
        <f>IF(OR($A12="",$B12=""),"",'MPTO_working_2-way'!D11)</f>
        <v>1.6534454704900365</v>
      </c>
      <c r="G12" s="32">
        <f>IF(OR($A12="",$B12=""),"",'MPTO_working_2-way'!E11)</f>
        <v>2.5303495779840248</v>
      </c>
      <c r="H12" s="30">
        <f>IF(OR($A12="",$B12=""),"",'OddsRatio_working_2-way'!M11)</f>
        <v>1.6531258887637414</v>
      </c>
      <c r="I12" s="30">
        <f>IF(OR($A12="",$B12=""),"",'OddsRatio_working_2-way'!N11)</f>
        <v>2.5310983949707371</v>
      </c>
      <c r="J12" s="30">
        <f>IF('Log_working_2-way'!$D11="","",A12^('Log_working_2-way'!$D11))</f>
        <v>1.6489884623355247</v>
      </c>
      <c r="K12" s="32">
        <f>IF('Log_working_2-way'!$D11="","",B12^('Log_working_2-way'!$D11))</f>
        <v>2.5408594420942658</v>
      </c>
      <c r="L12" s="37">
        <f t="shared" si="9"/>
        <v>0.60148514851485146</v>
      </c>
      <c r="M12" s="37">
        <f t="shared" si="10"/>
        <v>0.39851485148514848</v>
      </c>
      <c r="N12" s="38">
        <v>108</v>
      </c>
      <c r="O12" s="38">
        <f t="shared" si="11"/>
        <v>40.919254658385107</v>
      </c>
      <c r="P12" s="38">
        <f t="shared" si="12"/>
        <v>63.55555555555555</v>
      </c>
      <c r="Q12" s="38">
        <f t="shared" si="13"/>
        <v>44.444444444444443</v>
      </c>
      <c r="R12" s="38">
        <f t="shared" si="14"/>
        <v>67.0807453416149</v>
      </c>
      <c r="S12" s="39">
        <f t="shared" si="15"/>
        <v>-3.525189786059336</v>
      </c>
      <c r="T12" s="39">
        <f t="shared" si="16"/>
        <v>-3.5251897860593502</v>
      </c>
      <c r="U12" t="s">
        <v>227</v>
      </c>
      <c r="V12" t="s">
        <v>216</v>
      </c>
      <c r="W12" t="s">
        <v>329</v>
      </c>
      <c r="X12" s="48" t="s">
        <v>415</v>
      </c>
      <c r="Y12" s="41"/>
    </row>
    <row r="13" spans="1:25" ht="15" x14ac:dyDescent="0.25">
      <c r="A13">
        <v>1.66</v>
      </c>
      <c r="B13">
        <v>2.2999999999999998</v>
      </c>
      <c r="C13" s="29">
        <f t="shared" si="0"/>
        <v>3.7192247249869137E-2</v>
      </c>
      <c r="D13" s="30">
        <f>IF(OR($A13="",$B13=""),"",A13*'MPTO_working_2-way'!$G12)</f>
        <v>1.7217391304347827</v>
      </c>
      <c r="E13" s="32">
        <f>IF(OR($A13="",$B13=""),"",B13*'MPTO_working_2-way'!$G12)</f>
        <v>2.3855421686746987</v>
      </c>
      <c r="F13" s="30">
        <f>IF(OR($A13="",$B13=""),"",'MPTO_working_2-way'!D12)</f>
        <v>1.7128757290264693</v>
      </c>
      <c r="G13" s="32">
        <f>IF(OR($A13="",$B13=""),"",'MPTO_working_2-way'!E12)</f>
        <v>2.402769037130271</v>
      </c>
      <c r="H13" s="30">
        <f>IF(OR($A13="",$B13=""),"",'OddsRatio_working_2-way'!M12)</f>
        <v>1.7125253031944256</v>
      </c>
      <c r="I13" s="30">
        <f>IF(OR($A13="",$B13=""),"",'OddsRatio_working_2-way'!N12)</f>
        <v>2.4034589305344736</v>
      </c>
      <c r="J13" s="30">
        <f>IF('Log_working_2-way'!$D12="","",A13^('Log_working_2-way'!$D12))</f>
        <v>1.708491418138335</v>
      </c>
      <c r="K13" s="32">
        <f>IF('Log_working_2-way'!$D12="","",B13^('Log_working_2-way'!$D12))</f>
        <v>2.4114497005870583</v>
      </c>
      <c r="L13" s="37">
        <f t="shared" si="9"/>
        <v>0.58080808080808077</v>
      </c>
      <c r="M13" s="37">
        <f t="shared" si="10"/>
        <v>0.41919191919191923</v>
      </c>
      <c r="N13" s="38">
        <v>109</v>
      </c>
      <c r="O13" s="38">
        <f t="shared" si="11"/>
        <v>43.337349397590366</v>
      </c>
      <c r="P13" s="38">
        <f t="shared" si="12"/>
        <v>61.608695652173914</v>
      </c>
      <c r="Q13" s="38">
        <f t="shared" si="13"/>
        <v>47.391304347826093</v>
      </c>
      <c r="R13" s="38">
        <f t="shared" si="14"/>
        <v>65.662650602409641</v>
      </c>
      <c r="S13" s="39">
        <f t="shared" si="15"/>
        <v>-4.0539549502357275</v>
      </c>
      <c r="T13" s="39">
        <f t="shared" si="16"/>
        <v>-4.0539549502357275</v>
      </c>
      <c r="U13" t="s">
        <v>284</v>
      </c>
      <c r="V13" t="s">
        <v>224</v>
      </c>
      <c r="W13" t="s">
        <v>329</v>
      </c>
      <c r="X13" s="48" t="s">
        <v>415</v>
      </c>
      <c r="Y13" s="41"/>
    </row>
    <row r="14" spans="1:25" s="35" customFormat="1" ht="15" x14ac:dyDescent="0.25">
      <c r="A14">
        <v>1.61</v>
      </c>
      <c r="B14">
        <v>2.42</v>
      </c>
      <c r="C14" s="29">
        <f t="shared" si="0"/>
        <v>3.4341152918228035E-2</v>
      </c>
      <c r="D14" s="30">
        <f>IF(OR($A14="",$B14=""),"",A14*'MPTO_working_2-way'!$G13)</f>
        <v>1.6652892561983472</v>
      </c>
      <c r="E14" s="32">
        <f>IF(OR($A14="",$B14=""),"",B14*'MPTO_working_2-way'!$G13)</f>
        <v>2.5031055900621118</v>
      </c>
      <c r="F14" s="30">
        <f>IF(OR($A14="",$B14=""),"",'MPTO_working_2-way'!D13)</f>
        <v>1.655773235306617</v>
      </c>
      <c r="G14" s="32">
        <f>IF(OR($A14="",$B14=""),"",'MPTO_working_2-way'!E13)</f>
        <v>2.5249173741170372</v>
      </c>
      <c r="H14" s="30">
        <f>IF(OR($A14="",$B14=""),"",'OddsRatio_working_2-way'!M13)</f>
        <v>1.6554215931663621</v>
      </c>
      <c r="I14" s="30">
        <f>IF(OR($A14="",$B14=""),"",'OddsRatio_working_2-way'!N13)</f>
        <v>2.5257355119610394</v>
      </c>
      <c r="J14" s="30">
        <f>IF('Log_working_2-way'!$D13="","",A14^('Log_working_2-way'!$D13))</f>
        <v>1.6510939281167687</v>
      </c>
      <c r="K14" s="32">
        <f>IF('Log_working_2-way'!$D13="","",B14^('Log_working_2-way'!$D13))</f>
        <v>2.5358767096666233</v>
      </c>
      <c r="L14" s="37">
        <f t="shared" si="9"/>
        <v>0.60049627791563276</v>
      </c>
      <c r="M14" s="37">
        <f t="shared" si="10"/>
        <v>0.39950372208436724</v>
      </c>
      <c r="N14" s="38">
        <v>110</v>
      </c>
      <c r="O14" s="38">
        <f t="shared" si="11"/>
        <v>41.677018633540385</v>
      </c>
      <c r="P14" s="38">
        <f t="shared" si="12"/>
        <v>64.545454545454547</v>
      </c>
      <c r="Q14" s="38">
        <f t="shared" si="13"/>
        <v>45.454545454545453</v>
      </c>
      <c r="R14" s="38">
        <f t="shared" si="14"/>
        <v>68.322981366459615</v>
      </c>
      <c r="S14" s="39">
        <f t="shared" si="15"/>
        <v>-3.7775268210050683</v>
      </c>
      <c r="T14" s="39">
        <f t="shared" si="16"/>
        <v>-3.7775268210050683</v>
      </c>
      <c r="U14" t="s">
        <v>286</v>
      </c>
      <c r="V14" t="s">
        <v>223</v>
      </c>
      <c r="W14" t="s">
        <v>329</v>
      </c>
      <c r="X14" s="48" t="s">
        <v>415</v>
      </c>
      <c r="Y14" s="41"/>
    </row>
    <row r="15" spans="1:25" ht="15" x14ac:dyDescent="0.25">
      <c r="A15">
        <v>2.11</v>
      </c>
      <c r="B15">
        <v>1.77</v>
      </c>
      <c r="C15" s="29">
        <f t="shared" si="0"/>
        <v>3.8905400701529036E-2</v>
      </c>
      <c r="D15" s="30">
        <f>IF(OR($A15="",$B15=""),"",A15*'MPTO_working_2-way'!$G14)</f>
        <v>2.1920903954802262</v>
      </c>
      <c r="E15" s="32">
        <f>IF(OR($A15="",$B15=""),"",B15*'MPTO_working_2-way'!$G14)</f>
        <v>1.8388625592417065</v>
      </c>
      <c r="F15" s="30">
        <f>IF(OR($A15="",$B15=""),"",'MPTO_working_2-way'!D14)</f>
        <v>2.2003122514507911</v>
      </c>
      <c r="G15" s="32">
        <f>IF(OR($A15="",$B15=""),"",'MPTO_working_2-way'!E14)</f>
        <v>1.8331165484575556</v>
      </c>
      <c r="H15" s="30">
        <f>IF(OR($A15="",$B15=""),"",'OddsRatio_working_2-way'!M14)</f>
        <v>2.2006491750542465</v>
      </c>
      <c r="I15" s="30">
        <f>IF(OR($A15="",$B15=""),"",'OddsRatio_working_2-way'!N14)</f>
        <v>1.8328827610736662</v>
      </c>
      <c r="J15" s="30">
        <f>IF('Log_working_2-way'!$D14="","",A15^('Log_working_2-way'!$D14))</f>
        <v>2.2044360761738599</v>
      </c>
      <c r="K15" s="32">
        <f>IF('Log_working_2-way'!$D14="","",B15^('Log_working_2-way'!$D14))</f>
        <v>1.8302640711133078</v>
      </c>
      <c r="L15" s="37">
        <f t="shared" si="9"/>
        <v>0.45618556701030921</v>
      </c>
      <c r="M15" s="37">
        <f t="shared" si="10"/>
        <v>0.54381443298969068</v>
      </c>
      <c r="N15" s="38">
        <v>111</v>
      </c>
      <c r="O15" s="38">
        <f t="shared" si="11"/>
        <v>58.393364928909946</v>
      </c>
      <c r="P15" s="38">
        <f t="shared" si="12"/>
        <v>48.288135593220339</v>
      </c>
      <c r="Q15" s="38">
        <f t="shared" si="13"/>
        <v>62.711864406779661</v>
      </c>
      <c r="R15" s="38">
        <f t="shared" si="14"/>
        <v>52.606635071090047</v>
      </c>
      <c r="S15" s="39">
        <f t="shared" si="15"/>
        <v>-4.3184994778697146</v>
      </c>
      <c r="T15" s="39">
        <f t="shared" si="16"/>
        <v>-4.3184994778697074</v>
      </c>
      <c r="U15" t="s">
        <v>221</v>
      </c>
      <c r="V15" t="s">
        <v>219</v>
      </c>
      <c r="W15" t="s">
        <v>329</v>
      </c>
      <c r="X15" s="48" t="s">
        <v>415</v>
      </c>
      <c r="Y15" s="41"/>
    </row>
    <row r="16" spans="1:25" ht="15" x14ac:dyDescent="0.25">
      <c r="A16">
        <v>2.0299999999999998</v>
      </c>
      <c r="B16">
        <v>1.86</v>
      </c>
      <c r="C16" s="29">
        <f t="shared" si="0"/>
        <v>3.0245246040574214E-2</v>
      </c>
      <c r="D16" s="30">
        <f>IF(OR($A16="",$B16=""),"",A16*'MPTO_working_2-way'!$G15)</f>
        <v>2.0913978494623655</v>
      </c>
      <c r="E16" s="32">
        <f>IF(OR($A16="",$B16=""),"",B16*'MPTO_working_2-way'!$G15)</f>
        <v>1.9162561576354682</v>
      </c>
      <c r="F16" s="30">
        <f>IF(OR($A16="",$B16=""),"",'MPTO_working_2-way'!D15)</f>
        <v>2.0942925287037548</v>
      </c>
      <c r="G16" s="32">
        <f>IF(OR($A16="",$B16=""),"",'MPTO_working_2-way'!E15)</f>
        <v>1.9138324294186226</v>
      </c>
      <c r="H16" s="30">
        <f>IF(OR($A16="",$B16=""),"",'OddsRatio_working_2-way'!M15)</f>
        <v>2.0943831224048783</v>
      </c>
      <c r="I16" s="30">
        <f>IF(OR($A16="",$B16=""),"",'OddsRatio_working_2-way'!N15)</f>
        <v>1.9137567818137824</v>
      </c>
      <c r="J16" s="30">
        <f>IF('Log_working_2-way'!$D15="","",A16^('Log_working_2-way'!$D15))</f>
        <v>2.0957003958101184</v>
      </c>
      <c r="K16" s="32">
        <f>IF('Log_working_2-way'!$D15="","",B16^('Log_working_2-way'!$D15))</f>
        <v>1.9126582447390832</v>
      </c>
      <c r="L16" s="37">
        <f t="shared" si="9"/>
        <v>0.47814910025706941</v>
      </c>
      <c r="M16" s="37">
        <f t="shared" si="10"/>
        <v>0.52185089974293053</v>
      </c>
      <c r="N16" s="38">
        <v>112</v>
      </c>
      <c r="O16" s="38">
        <f t="shared" si="11"/>
        <v>56.827586206896555</v>
      </c>
      <c r="P16" s="38">
        <f t="shared" si="12"/>
        <v>51.784946236559151</v>
      </c>
      <c r="Q16" s="38">
        <f t="shared" si="13"/>
        <v>60.215053763440856</v>
      </c>
      <c r="R16" s="38">
        <f t="shared" si="14"/>
        <v>55.172413793103459</v>
      </c>
      <c r="S16" s="39">
        <f t="shared" si="15"/>
        <v>-3.3874675565443013</v>
      </c>
      <c r="T16" s="39">
        <f t="shared" si="16"/>
        <v>-3.3874675565443084</v>
      </c>
      <c r="U16" t="s">
        <v>226</v>
      </c>
      <c r="V16" t="s">
        <v>228</v>
      </c>
      <c r="W16" t="s">
        <v>329</v>
      </c>
      <c r="X16" s="48" t="s">
        <v>415</v>
      </c>
      <c r="Y16" s="41"/>
    </row>
    <row r="17" spans="1:25" ht="15" x14ac:dyDescent="0.25">
      <c r="A17">
        <v>1.51</v>
      </c>
      <c r="B17">
        <v>2.66</v>
      </c>
      <c r="C17" s="29">
        <f t="shared" si="0"/>
        <v>3.8191505253199143E-2</v>
      </c>
      <c r="D17" s="30">
        <f>IF(OR($A17="",$B17=""),"",A17*'MPTO_working_2-way'!$G16)</f>
        <v>1.5676691729323307</v>
      </c>
      <c r="E17" s="32">
        <f>IF(OR($A17="",$B17=""),"",B17*'MPTO_working_2-way'!$G16)</f>
        <v>2.76158940397351</v>
      </c>
      <c r="F17" s="30">
        <f>IF(OR($A17="",$B17=""),"",'MPTO_working_2-way'!D16)</f>
        <v>1.5548329655866526</v>
      </c>
      <c r="G17" s="32">
        <f>IF(OR($A17="",$B17=""),"",'MPTO_working_2-way'!E16)</f>
        <v>2.802344240563734</v>
      </c>
      <c r="H17" s="30">
        <f>IF(OR($A17="",$B17=""),"",'OddsRatio_working_2-way'!M16)</f>
        <v>1.5542823429107684</v>
      </c>
      <c r="I17" s="30">
        <f>IF(OR($A17="",$B17=""),"",'OddsRatio_working_2-way'!N16)</f>
        <v>2.8041346847683837</v>
      </c>
      <c r="J17" s="30">
        <f>IF('Log_working_2-way'!$D16="","",A17^('Log_working_2-way'!$D16))</f>
        <v>1.5484113072488479</v>
      </c>
      <c r="K17" s="32">
        <f>IF('Log_working_2-way'!$D16="","",B17^('Log_working_2-way'!$D16))</f>
        <v>2.8234489092067649</v>
      </c>
      <c r="L17" s="37">
        <f t="shared" si="9"/>
        <v>0.63788968824940051</v>
      </c>
      <c r="M17" s="37">
        <f t="shared" si="10"/>
        <v>0.36211031175059949</v>
      </c>
      <c r="N17" s="38">
        <v>113</v>
      </c>
      <c r="O17" s="38">
        <f t="shared" si="11"/>
        <v>38.165562913907287</v>
      </c>
      <c r="P17" s="38">
        <f t="shared" si="12"/>
        <v>70.518796992481214</v>
      </c>
      <c r="Q17" s="38">
        <f t="shared" si="13"/>
        <v>42.481203007518793</v>
      </c>
      <c r="R17" s="38">
        <f t="shared" si="14"/>
        <v>74.83443708609272</v>
      </c>
      <c r="S17" s="39">
        <f t="shared" si="15"/>
        <v>-4.3156400936115062</v>
      </c>
      <c r="T17" s="39">
        <f t="shared" si="16"/>
        <v>-4.3156400936115062</v>
      </c>
      <c r="U17" t="s">
        <v>225</v>
      </c>
      <c r="V17" t="s">
        <v>218</v>
      </c>
      <c r="W17" t="s">
        <v>329</v>
      </c>
      <c r="X17" s="48" t="s">
        <v>415</v>
      </c>
      <c r="Y17" s="41"/>
    </row>
    <row r="18" spans="1:25" ht="15" x14ac:dyDescent="0.25">
      <c r="A18">
        <v>1.89</v>
      </c>
      <c r="B18">
        <v>1.99</v>
      </c>
      <c r="C18" s="29">
        <f t="shared" si="0"/>
        <v>3.16130919145996E-2</v>
      </c>
      <c r="D18" s="30">
        <f>IF(OR($A18="",$B18=""),"",A18*'MPTO_working_2-way'!$G17)</f>
        <v>1.9497487437185932</v>
      </c>
      <c r="E18" s="32">
        <f>IF(OR($A18="",$B18=""),"",B18*'MPTO_working_2-way'!$G17)</f>
        <v>2.052910052910053</v>
      </c>
      <c r="F18" s="30">
        <f>IF(OR($A18="",$B18=""),"",'MPTO_working_2-way'!D17)</f>
        <v>1.9482012897878844</v>
      </c>
      <c r="G18" s="32">
        <f>IF(OR($A18="",$B18=""),"",'MPTO_working_2-way'!E17)</f>
        <v>2.0546283903744778</v>
      </c>
      <c r="H18" s="30">
        <f>IF(OR($A18="",$B18=""),"",'OddsRatio_working_2-way'!M17)</f>
        <v>1.9481507786158798</v>
      </c>
      <c r="I18" s="30">
        <f>IF(OR($A18="",$B18=""),"",'OddsRatio_working_2-way'!N17)</f>
        <v>2.0546845739659791</v>
      </c>
      <c r="J18" s="30">
        <f>IF('Log_working_2-way'!$D17="","",A18^('Log_working_2-way'!$D17))</f>
        <v>1.9474482422922217</v>
      </c>
      <c r="K18" s="32">
        <f>IF('Log_working_2-way'!$D17="","",B18^('Log_working_2-way'!$D17))</f>
        <v>2.0554666264202575</v>
      </c>
      <c r="L18" s="37">
        <f t="shared" si="9"/>
        <v>0.51288659793814428</v>
      </c>
      <c r="M18" s="37">
        <f t="shared" si="10"/>
        <v>0.48711340206185566</v>
      </c>
      <c r="N18" s="38">
        <v>114</v>
      </c>
      <c r="O18" s="38">
        <f t="shared" si="11"/>
        <v>53.682539682539677</v>
      </c>
      <c r="P18" s="38">
        <f t="shared" si="12"/>
        <v>56.713567839195967</v>
      </c>
      <c r="Q18" s="38">
        <f t="shared" si="13"/>
        <v>57.286432160804011</v>
      </c>
      <c r="R18" s="38">
        <f t="shared" si="14"/>
        <v>60.317460317460323</v>
      </c>
      <c r="S18" s="39">
        <f t="shared" si="15"/>
        <v>-3.6038924782643349</v>
      </c>
      <c r="T18" s="39">
        <f t="shared" si="16"/>
        <v>-3.6038924782643562</v>
      </c>
      <c r="U18" t="s">
        <v>289</v>
      </c>
      <c r="V18" t="s">
        <v>287</v>
      </c>
      <c r="W18" t="s">
        <v>329</v>
      </c>
      <c r="X18" s="48" t="s">
        <v>415</v>
      </c>
      <c r="Y18" s="41"/>
    </row>
    <row r="19" spans="1:25" ht="15" x14ac:dyDescent="0.25">
      <c r="A19">
        <v>1.72</v>
      </c>
      <c r="B19">
        <v>2.2000000000000002</v>
      </c>
      <c r="C19" s="29">
        <f t="shared" si="0"/>
        <v>3.5940803382663811E-2</v>
      </c>
      <c r="D19" s="30">
        <f>IF(OR($A19="",$B19=""),"",A19*'MPTO_working_2-way'!$G18)</f>
        <v>1.7818181818181817</v>
      </c>
      <c r="E19" s="32">
        <f>IF(OR($A19="",$B19=""),"",B19*'MPTO_working_2-way'!$G18)</f>
        <v>2.2790697674418605</v>
      </c>
      <c r="F19" s="30">
        <f>IF(OR($A19="",$B19=""),"",'MPTO_working_2-way'!D18)</f>
        <v>1.7748592870544089</v>
      </c>
      <c r="G19" s="32">
        <f>IF(OR($A19="",$B19=""),"",'MPTO_working_2-way'!E18)</f>
        <v>2.2905569007263922</v>
      </c>
      <c r="H19" s="30">
        <f>IF(OR($A19="",$B19=""),"",'OddsRatio_working_2-way'!M18)</f>
        <v>1.7745966692414832</v>
      </c>
      <c r="I19" s="30">
        <f>IF(OR($A19="",$B19=""),"",'OddsRatio_working_2-way'!N18)</f>
        <v>2.2909944487358058</v>
      </c>
      <c r="J19" s="30">
        <f>IF('Log_working_2-way'!$D18="","",A19^('Log_working_2-way'!$D18))</f>
        <v>1.7714329684655428</v>
      </c>
      <c r="K19" s="32">
        <f>IF('Log_working_2-way'!$D18="","",B19^('Log_working_2-way'!$D18))</f>
        <v>2.2962889076273294</v>
      </c>
      <c r="L19" s="37">
        <f t="shared" si="9"/>
        <v>0.56122448979591844</v>
      </c>
      <c r="M19" s="37">
        <f t="shared" si="10"/>
        <v>0.43877551020408162</v>
      </c>
      <c r="N19" s="38">
        <v>115</v>
      </c>
      <c r="O19" s="38">
        <f t="shared" si="11"/>
        <v>48.13953488372092</v>
      </c>
      <c r="P19" s="38">
        <f t="shared" si="12"/>
        <v>62.727272727272741</v>
      </c>
      <c r="Q19" s="38">
        <f t="shared" si="13"/>
        <v>52.272727272727273</v>
      </c>
      <c r="R19" s="38">
        <f t="shared" si="14"/>
        <v>66.860465116279073</v>
      </c>
      <c r="S19" s="39">
        <f t="shared" si="15"/>
        <v>-4.1331923890063536</v>
      </c>
      <c r="T19" s="39">
        <f t="shared" si="16"/>
        <v>-4.1331923890063322</v>
      </c>
      <c r="U19" t="s">
        <v>356</v>
      </c>
      <c r="V19" t="s">
        <v>354</v>
      </c>
      <c r="W19" t="s">
        <v>330</v>
      </c>
      <c r="X19" s="48" t="s">
        <v>415</v>
      </c>
      <c r="Y19" s="41"/>
    </row>
    <row r="20" spans="1:25" ht="15" x14ac:dyDescent="0.25">
      <c r="A20">
        <v>2.35</v>
      </c>
      <c r="B20">
        <v>1.65</v>
      </c>
      <c r="C20" s="29">
        <f t="shared" si="0"/>
        <v>3.1592520954223158E-2</v>
      </c>
      <c r="D20" s="30">
        <f>IF(OR($A20="",$B20=""),"",A20*'MPTO_working_2-way'!$G19)</f>
        <v>2.4242424242424243</v>
      </c>
      <c r="E20" s="32">
        <f>IF(OR($A20="",$B20=""),"",B20*'MPTO_working_2-way'!$G19)</f>
        <v>1.7021276595744681</v>
      </c>
      <c r="F20" s="30">
        <f>IF(OR($A20="",$B20=""),"",'MPTO_working_2-way'!D19)</f>
        <v>2.4405979543666407</v>
      </c>
      <c r="G20" s="32">
        <f>IF(OR($A20="",$B20=""),"",'MPTO_working_2-way'!E19)</f>
        <v>1.6941561987984708</v>
      </c>
      <c r="H20" s="30">
        <f>IF(OR($A20="",$B20=""),"",'OddsRatio_working_2-way'!M19)</f>
        <v>2.4411533842457849</v>
      </c>
      <c r="I20" s="30">
        <f>IF(OR($A20="",$B20=""),"",'OddsRatio_working_2-way'!N19)</f>
        <v>1.6938886664887112</v>
      </c>
      <c r="J20" s="30">
        <f>IF('Log_working_2-way'!$D19="","",A20^('Log_working_2-way'!$D19))</f>
        <v>2.4487037782009757</v>
      </c>
      <c r="K20" s="32">
        <f>IF('Log_working_2-way'!$D19="","",B20^('Log_working_2-way'!$D19))</f>
        <v>1.6902722385674813</v>
      </c>
      <c r="L20" s="37">
        <f t="shared" si="9"/>
        <v>0.41249999999999998</v>
      </c>
      <c r="M20" s="37">
        <f t="shared" si="10"/>
        <v>0.58750000000000002</v>
      </c>
      <c r="N20" s="38">
        <v>116</v>
      </c>
      <c r="O20" s="38">
        <f t="shared" si="11"/>
        <v>66.638297872340431</v>
      </c>
      <c r="P20" s="38">
        <f t="shared" si="12"/>
        <v>45.696969696969681</v>
      </c>
      <c r="Q20" s="38">
        <f t="shared" si="13"/>
        <v>70.303030303030312</v>
      </c>
      <c r="R20" s="38">
        <f t="shared" si="14"/>
        <v>49.361702127659576</v>
      </c>
      <c r="S20" s="39">
        <f t="shared" si="15"/>
        <v>-3.664732430689881</v>
      </c>
      <c r="T20" s="39">
        <f t="shared" si="16"/>
        <v>-3.6647324306898952</v>
      </c>
      <c r="U20" t="s">
        <v>236</v>
      </c>
      <c r="V20" t="s">
        <v>295</v>
      </c>
      <c r="W20" t="s">
        <v>324</v>
      </c>
      <c r="X20" s="48" t="s">
        <v>415</v>
      </c>
      <c r="Y20" s="41"/>
    </row>
    <row r="21" spans="1:25" ht="15" x14ac:dyDescent="0.25">
      <c r="A21">
        <v>1.93</v>
      </c>
      <c r="B21">
        <v>1.97</v>
      </c>
      <c r="C21" s="29">
        <f t="shared" si="0"/>
        <v>2.5748928223876311E-2</v>
      </c>
      <c r="D21" s="30">
        <f>IF(OR($A21="",$B21=""),"",A21*'MPTO_working_2-way'!$G20)</f>
        <v>1.9796954314720812</v>
      </c>
      <c r="E21" s="32">
        <f>IF(OR($A21="",$B21=""),"",B21*'MPTO_working_2-way'!$G20)</f>
        <v>2.0207253886010363</v>
      </c>
      <c r="F21" s="30">
        <f>IF(OR($A21="",$B21=""),"",'MPTO_working_2-way'!D20)</f>
        <v>1.9791780536685666</v>
      </c>
      <c r="G21" s="32">
        <f>IF(OR($A21="",$B21=""),"",'MPTO_working_2-way'!E20)</f>
        <v>2.0212647191728026</v>
      </c>
      <c r="H21" s="30">
        <f>IF(OR($A21="",$B21=""),"",'OddsRatio_working_2-way'!M20)</f>
        <v>1.9791643818062103</v>
      </c>
      <c r="I21" s="30">
        <f>IF(OR($A21="",$B21=""),"",'OddsRatio_working_2-way'!N20)</f>
        <v>2.021278978873144</v>
      </c>
      <c r="J21" s="30">
        <f>IF('Log_working_2-way'!$D20="","",A21^('Log_working_2-way'!$D20))</f>
        <v>1.9789304913693861</v>
      </c>
      <c r="K21" s="32">
        <f>IF('Log_working_2-way'!$D20="","",B21^('Log_working_2-way'!$D20))</f>
        <v>2.0215229873993761</v>
      </c>
      <c r="L21" s="37">
        <f t="shared" si="9"/>
        <v>0.50512820512820511</v>
      </c>
      <c r="M21" s="37">
        <f t="shared" si="10"/>
        <v>0.49487179487179483</v>
      </c>
      <c r="N21" s="38">
        <v>117</v>
      </c>
      <c r="O21" s="38">
        <f t="shared" si="11"/>
        <v>56.378238341968917</v>
      </c>
      <c r="P21" s="38">
        <f t="shared" si="12"/>
        <v>57.609137055837564</v>
      </c>
      <c r="Q21" s="38">
        <f t="shared" si="13"/>
        <v>59.390862944162436</v>
      </c>
      <c r="R21" s="38">
        <f t="shared" si="14"/>
        <v>60.621761658031097</v>
      </c>
      <c r="S21" s="39">
        <f t="shared" si="15"/>
        <v>-3.0126246021935188</v>
      </c>
      <c r="T21" s="39">
        <f t="shared" si="16"/>
        <v>-3.012624602193533</v>
      </c>
      <c r="U21" t="s">
        <v>409</v>
      </c>
      <c r="V21" t="s">
        <v>390</v>
      </c>
      <c r="W21" t="s">
        <v>331</v>
      </c>
      <c r="X21" s="48" t="s">
        <v>415</v>
      </c>
      <c r="Y21" s="41"/>
    </row>
    <row r="22" spans="1:25" ht="15" x14ac:dyDescent="0.25">
      <c r="A22">
        <v>1.69</v>
      </c>
      <c r="B22">
        <v>2.27</v>
      </c>
      <c r="C22" s="29">
        <f t="shared" si="0"/>
        <v>3.2244610692594433E-2</v>
      </c>
      <c r="D22" s="30">
        <f>IF(OR($A22="",$B22=""),"",A22*'MPTO_working_2-way'!$G21)</f>
        <v>1.7444933920704846</v>
      </c>
      <c r="E22" s="32">
        <f>IF(OR($A22="",$B22=""),"",B22*'MPTO_working_2-way'!$G21)</f>
        <v>2.3431952662721893</v>
      </c>
      <c r="F22" s="30">
        <f>IF(OR($A22="",$B22=""),"",'MPTO_working_2-way'!D21)</f>
        <v>1.7373366845549443</v>
      </c>
      <c r="G22" s="32">
        <f>IF(OR($A22="",$B22=""),"",'MPTO_working_2-way'!E21)</f>
        <v>2.3562325338574457</v>
      </c>
      <c r="H22" s="30">
        <f>IF(OR($A22="",$B22=""),"",'OddsRatio_working_2-way'!M21)</f>
        <v>1.7370936756031574</v>
      </c>
      <c r="I22" s="30">
        <f>IF(OR($A22="",$B22=""),"",'OddsRatio_working_2-way'!N21)</f>
        <v>2.3566796637913199</v>
      </c>
      <c r="J22" s="30">
        <f>IF('Log_working_2-way'!$D21="","",A22^('Log_working_2-way'!$D21))</f>
        <v>1.733847459679009</v>
      </c>
      <c r="K22" s="32">
        <f>IF('Log_working_2-way'!$D21="","",B22^('Log_working_2-way'!$D21))</f>
        <v>2.3626810133503287</v>
      </c>
      <c r="L22" s="37">
        <f t="shared" si="9"/>
        <v>0.5732323232323232</v>
      </c>
      <c r="M22" s="37">
        <f t="shared" si="10"/>
        <v>0.4267676767676768</v>
      </c>
      <c r="N22" s="38">
        <v>118</v>
      </c>
      <c r="O22" s="38">
        <f t="shared" si="11"/>
        <v>48.177514792899402</v>
      </c>
      <c r="P22" s="38">
        <f t="shared" si="12"/>
        <v>66.017621145374449</v>
      </c>
      <c r="Q22" s="38">
        <f t="shared" si="13"/>
        <v>51.982378854625551</v>
      </c>
      <c r="R22" s="38">
        <f t="shared" si="14"/>
        <v>69.822485207100598</v>
      </c>
      <c r="S22" s="39">
        <f t="shared" si="15"/>
        <v>-3.8048640617261498</v>
      </c>
      <c r="T22" s="39">
        <f t="shared" si="16"/>
        <v>-3.8048640617261498</v>
      </c>
      <c r="U22" t="s">
        <v>112</v>
      </c>
      <c r="V22" t="s">
        <v>104</v>
      </c>
      <c r="W22" t="s">
        <v>123</v>
      </c>
      <c r="X22" s="48" t="s">
        <v>415</v>
      </c>
      <c r="Y22" s="41"/>
    </row>
    <row r="23" spans="1:25" ht="15" x14ac:dyDescent="0.25">
      <c r="A23">
        <v>1.76</v>
      </c>
      <c r="B23">
        <v>2.16</v>
      </c>
      <c r="C23" s="29">
        <f t="shared" si="0"/>
        <v>3.1144781144781142E-2</v>
      </c>
      <c r="D23" s="30">
        <f>IF(OR($A23="",$B23=""),"",A23*'MPTO_working_2-way'!$G22)</f>
        <v>1.8148148148148149</v>
      </c>
      <c r="E23" s="32">
        <f>IF(OR($A23="",$B23=""),"",B23*'MPTO_working_2-way'!$G22)</f>
        <v>2.2272727272727275</v>
      </c>
      <c r="F23" s="30">
        <f>IF(OR($A23="",$B23=""),"",'MPTO_working_2-way'!D22)</f>
        <v>1.8095963442498098</v>
      </c>
      <c r="G23" s="32">
        <f>IF(OR($A23="",$B23=""),"",'MPTO_working_2-way'!E22)</f>
        <v>2.235183443085607</v>
      </c>
      <c r="H23" s="30">
        <f>IF(OR($A23="",$B23=""),"",'OddsRatio_working_2-way'!M22)</f>
        <v>1.8094272134003797</v>
      </c>
      <c r="I23" s="30">
        <f>IF(OR($A23="",$B23=""),"",'OddsRatio_working_2-way'!N22)</f>
        <v>2.2354415362426847</v>
      </c>
      <c r="J23" s="30">
        <f>IF('Log_working_2-way'!$D22="","",A23^('Log_working_2-way'!$D22))</f>
        <v>1.8070624804765649</v>
      </c>
      <c r="K23" s="32">
        <f>IF('Log_working_2-way'!$D22="","",B23^('Log_working_2-way'!$D22))</f>
        <v>2.2390614409549543</v>
      </c>
      <c r="L23" s="37">
        <f t="shared" si="9"/>
        <v>0.55102040816326525</v>
      </c>
      <c r="M23" s="37">
        <f t="shared" si="10"/>
        <v>0.44897959183673464</v>
      </c>
      <c r="N23" s="38">
        <v>119</v>
      </c>
      <c r="O23" s="38">
        <f t="shared" si="11"/>
        <v>51.38636363636364</v>
      </c>
      <c r="P23" s="38">
        <f t="shared" si="12"/>
        <v>63.907407407407412</v>
      </c>
      <c r="Q23" s="38">
        <f t="shared" si="13"/>
        <v>55.092592592592588</v>
      </c>
      <c r="R23" s="38">
        <f t="shared" si="14"/>
        <v>67.613636363636374</v>
      </c>
      <c r="S23" s="39">
        <f t="shared" si="15"/>
        <v>-3.7062289562289479</v>
      </c>
      <c r="T23" s="39">
        <f t="shared" si="16"/>
        <v>-3.7062289562289621</v>
      </c>
      <c r="U23" t="s">
        <v>301</v>
      </c>
      <c r="V23" t="s">
        <v>241</v>
      </c>
      <c r="W23" t="s">
        <v>332</v>
      </c>
      <c r="X23" s="48" t="s">
        <v>415</v>
      </c>
      <c r="Y23" s="41"/>
    </row>
    <row r="24" spans="1:25" ht="15" x14ac:dyDescent="0.25">
      <c r="A24">
        <v>1.74</v>
      </c>
      <c r="B24">
        <v>2.1800000000000002</v>
      </c>
      <c r="C24" s="29">
        <f t="shared" si="0"/>
        <v>3.3428240008436028E-2</v>
      </c>
      <c r="D24" s="30">
        <f>IF(OR($A24="",$B24=""),"",A24*'MPTO_working_2-way'!$G23)</f>
        <v>1.7981651376146788</v>
      </c>
      <c r="E24" s="32">
        <f>IF(OR($A24="",$B24=""),"",B24*'MPTO_working_2-way'!$G23)</f>
        <v>2.2528735632183907</v>
      </c>
      <c r="F24" s="30">
        <f>IF(OR($A24="",$B24=""),"",'MPTO_working_2-way'!D23)</f>
        <v>1.7921194368326561</v>
      </c>
      <c r="G24" s="32">
        <f>IF(OR($A24="",$B24=""),"",'MPTO_working_2-way'!E23)</f>
        <v>2.2624358821424311</v>
      </c>
      <c r="H24" s="30">
        <f>IF(OR($A24="",$B24=""),"",'OddsRatio_working_2-way'!M23)</f>
        <v>1.7919082295744857</v>
      </c>
      <c r="I24" s="30">
        <f>IF(OR($A24="",$B24=""),"",'OddsRatio_working_2-way'!N23)</f>
        <v>2.26277258229445</v>
      </c>
      <c r="J24" s="30">
        <f>IF('Log_working_2-way'!$D23="","",A24^('Log_working_2-way'!$D23))</f>
        <v>1.7891643629660847</v>
      </c>
      <c r="K24" s="32">
        <f>IF('Log_working_2-way'!$D23="","",B24^('Log_working_2-way'!$D23))</f>
        <v>2.2671631499443738</v>
      </c>
      <c r="L24" s="37">
        <f t="shared" si="9"/>
        <v>0.55612244897959184</v>
      </c>
      <c r="M24" s="37">
        <f t="shared" si="10"/>
        <v>0.44387755102040816</v>
      </c>
      <c r="N24" s="38">
        <v>120</v>
      </c>
      <c r="O24" s="38">
        <f t="shared" si="11"/>
        <v>51.03448275862069</v>
      </c>
      <c r="P24" s="38">
        <f t="shared" si="12"/>
        <v>64.954128440366972</v>
      </c>
      <c r="Q24" s="38">
        <f t="shared" si="13"/>
        <v>55.045871559633021</v>
      </c>
      <c r="R24" s="38">
        <f t="shared" si="14"/>
        <v>68.965517241379303</v>
      </c>
      <c r="S24" s="39">
        <f t="shared" si="15"/>
        <v>-4.0113888010123304</v>
      </c>
      <c r="T24" s="39">
        <f t="shared" si="16"/>
        <v>-4.0113888010123304</v>
      </c>
      <c r="U24" t="s">
        <v>319</v>
      </c>
      <c r="V24" t="s">
        <v>306</v>
      </c>
      <c r="W24" t="s">
        <v>332</v>
      </c>
      <c r="X24" s="48" t="s">
        <v>415</v>
      </c>
      <c r="Y24" s="41"/>
    </row>
    <row r="25" spans="1:25" ht="15" x14ac:dyDescent="0.25">
      <c r="A25">
        <v>1.55</v>
      </c>
      <c r="B25">
        <v>2.6</v>
      </c>
      <c r="C25" s="29">
        <f t="shared" si="0"/>
        <v>2.9776674937965097E-2</v>
      </c>
      <c r="D25" s="30">
        <f>IF(OR($A25="",$B25=""),"",A25*'MPTO_working_2-way'!$G24)</f>
        <v>1.596153846153846</v>
      </c>
      <c r="E25" s="32">
        <f>IF(OR($A25="",$B25=""),"",B25*'MPTO_working_2-way'!$G24)</f>
        <v>2.6774193548387095</v>
      </c>
      <c r="F25" s="30">
        <f>IF(OR($A25="",$B25=""),"",'MPTO_working_2-way'!D24)</f>
        <v>1.5866141732283463</v>
      </c>
      <c r="G25" s="32">
        <f>IF(OR($A25="",$B25=""),"",'MPTO_working_2-way'!E24)</f>
        <v>2.7046979865771807</v>
      </c>
      <c r="H25" s="30">
        <f>IF(OR($A25="",$B25=""),"",'OddsRatio_working_2-way'!M24)</f>
        <v>1.5863019699779282</v>
      </c>
      <c r="I25" s="30">
        <f>IF(OR($A25="",$B25=""),"",'OddsRatio_working_2-way'!N24)</f>
        <v>2.7056057308448831</v>
      </c>
      <c r="J25" s="30">
        <f>IF('Log_working_2-way'!$D24="","",A25^('Log_working_2-way'!$D24))</f>
        <v>1.5819633552807311</v>
      </c>
      <c r="K25" s="32">
        <f>IF('Log_working_2-way'!$D24="","",B25^('Log_working_2-way'!$D24))</f>
        <v>2.7183212498277745</v>
      </c>
      <c r="L25" s="37">
        <f t="shared" si="9"/>
        <v>0.62650602409638556</v>
      </c>
      <c r="M25" s="37">
        <f t="shared" si="10"/>
        <v>0.37349397590361449</v>
      </c>
      <c r="N25" s="38">
        <v>121</v>
      </c>
      <c r="O25" s="38">
        <f t="shared" si="11"/>
        <v>42.935483870967751</v>
      </c>
      <c r="P25" s="38">
        <f t="shared" si="12"/>
        <v>74.461538461538467</v>
      </c>
      <c r="Q25" s="38">
        <f t="shared" si="13"/>
        <v>46.538461538461533</v>
      </c>
      <c r="R25" s="38">
        <f t="shared" si="14"/>
        <v>78.064516129032256</v>
      </c>
      <c r="S25" s="39">
        <f t="shared" si="15"/>
        <v>-3.6029776674937821</v>
      </c>
      <c r="T25" s="39">
        <f t="shared" si="16"/>
        <v>-3.6029776674937892</v>
      </c>
      <c r="U25" t="s">
        <v>125</v>
      </c>
      <c r="V25" t="s">
        <v>246</v>
      </c>
      <c r="W25" t="s">
        <v>321</v>
      </c>
      <c r="X25" s="48" t="s">
        <v>416</v>
      </c>
      <c r="Y25" s="41"/>
    </row>
    <row r="26" spans="1:25" ht="15" x14ac:dyDescent="0.25">
      <c r="A26">
        <v>1.78</v>
      </c>
      <c r="B26">
        <v>2.14</v>
      </c>
      <c r="C26" s="29">
        <f t="shared" si="0"/>
        <v>2.908747243515708E-2</v>
      </c>
      <c r="D26" s="30">
        <f>IF(OR($A26="",$B26=""),"",A26*'MPTO_working_2-way'!$G25)</f>
        <v>1.8317757009345796</v>
      </c>
      <c r="E26" s="32">
        <f>IF(OR($A26="",$B26=""),"",B26*'MPTO_working_2-way'!$G25)</f>
        <v>2.2022471910112364</v>
      </c>
      <c r="F26" s="30">
        <f>IF(OR($A26="",$B26=""),"",'MPTO_working_2-way'!D25)</f>
        <v>1.8273049985608751</v>
      </c>
      <c r="G26" s="32">
        <f>IF(OR($A26="",$B26=""),"",'MPTO_working_2-way'!E25)</f>
        <v>2.2087440565928333</v>
      </c>
      <c r="H26" s="30">
        <f>IF(OR($A26="",$B26=""),"",'OddsRatio_working_2-way'!M25)</f>
        <v>1.8271701918685113</v>
      </c>
      <c r="I26" s="30">
        <f>IF(OR($A26="",$B26=""),"",'OddsRatio_working_2-way'!N25)</f>
        <v>2.2089410496539781</v>
      </c>
      <c r="J26" s="30">
        <f>IF('Log_working_2-way'!$D25="","",A26^('Log_working_2-way'!$D25))</f>
        <v>1.8251471689098502</v>
      </c>
      <c r="K26" s="32">
        <f>IF('Log_working_2-way'!$D25="","",B26^('Log_working_2-way'!$D25))</f>
        <v>2.2119050245559748</v>
      </c>
      <c r="L26" s="37">
        <f t="shared" si="9"/>
        <v>0.54591836734693866</v>
      </c>
      <c r="M26" s="37">
        <f t="shared" si="10"/>
        <v>0.45408163265306112</v>
      </c>
      <c r="N26" s="38">
        <v>122</v>
      </c>
      <c r="O26" s="38">
        <f t="shared" si="11"/>
        <v>53.460674157303373</v>
      </c>
      <c r="P26" s="38">
        <f t="shared" si="12"/>
        <v>64.990654205607498</v>
      </c>
      <c r="Q26" s="38">
        <f t="shared" si="13"/>
        <v>57.009345794392523</v>
      </c>
      <c r="R26" s="38">
        <f t="shared" si="14"/>
        <v>68.539325842696627</v>
      </c>
      <c r="S26" s="39">
        <f t="shared" si="15"/>
        <v>-3.54867163708915</v>
      </c>
      <c r="T26" s="39">
        <f t="shared" si="16"/>
        <v>-3.5486716370891287</v>
      </c>
      <c r="U26" t="s">
        <v>138</v>
      </c>
      <c r="V26" t="s">
        <v>124</v>
      </c>
      <c r="W26" t="s">
        <v>321</v>
      </c>
      <c r="X26" s="48" t="s">
        <v>416</v>
      </c>
      <c r="Y26" s="41"/>
    </row>
    <row r="27" spans="1:25" ht="15" x14ac:dyDescent="0.25">
      <c r="A27">
        <v>1.4</v>
      </c>
      <c r="B27">
        <v>3.09</v>
      </c>
      <c r="C27" s="29">
        <f t="shared" si="0"/>
        <v>3.7910309754970006E-2</v>
      </c>
      <c r="D27" s="30">
        <f>IF(OR($A27="",$B27=""),"",A27*'MPTO_working_2-way'!$G26)</f>
        <v>1.4530744336569579</v>
      </c>
      <c r="E27" s="32">
        <f>IF(OR($A27="",$B27=""),"",B27*'MPTO_working_2-way'!$G26)</f>
        <v>3.2071428571428573</v>
      </c>
      <c r="F27" s="30">
        <f>IF(OR($A27="",$B27=""),"",'MPTO_working_2-way'!D26)</f>
        <v>1.4381648936170213</v>
      </c>
      <c r="G27" s="32">
        <f>IF(OR($A27="",$B27=""),"",'MPTO_working_2-way'!E26)</f>
        <v>3.2822458270106223</v>
      </c>
      <c r="H27" s="30">
        <f>IF(OR($A27="",$B27=""),"",'OddsRatio_working_2-way'!M26)</f>
        <v>1.4374786392598076</v>
      </c>
      <c r="I27" s="30">
        <f>IF(OR($A27="",$B27=""),"",'OddsRatio_working_2-way'!N26)</f>
        <v>3.2858258901324922</v>
      </c>
      <c r="J27" s="30">
        <f>IF('Log_working_2-way'!$D26="","",A27^('Log_working_2-way'!$D26))</f>
        <v>1.430600576033674</v>
      </c>
      <c r="K27" s="32">
        <f>IF('Log_working_2-way'!$D26="","",B27^('Log_working_2-way'!$D26))</f>
        <v>3.322337812944538</v>
      </c>
      <c r="L27" s="37">
        <f t="shared" si="9"/>
        <v>0.68819599109131402</v>
      </c>
      <c r="M27" s="37">
        <f t="shared" si="10"/>
        <v>0.31180400890868598</v>
      </c>
      <c r="N27" s="38">
        <v>123</v>
      </c>
      <c r="O27" s="38">
        <f t="shared" si="11"/>
        <v>35.142857142857139</v>
      </c>
      <c r="P27" s="38">
        <f t="shared" si="12"/>
        <v>83.194174757281559</v>
      </c>
      <c r="Q27" s="38">
        <f t="shared" si="13"/>
        <v>39.805825242718448</v>
      </c>
      <c r="R27" s="38">
        <f t="shared" si="14"/>
        <v>87.857142857142861</v>
      </c>
      <c r="S27" s="39">
        <f t="shared" si="15"/>
        <v>-4.6629680998613097</v>
      </c>
      <c r="T27" s="39">
        <f t="shared" si="16"/>
        <v>-4.6629680998613026</v>
      </c>
      <c r="U27" t="s">
        <v>137</v>
      </c>
      <c r="V27" t="s">
        <v>144</v>
      </c>
      <c r="W27" t="s">
        <v>321</v>
      </c>
      <c r="X27" s="48" t="s">
        <v>416</v>
      </c>
      <c r="Y27" s="41"/>
    </row>
    <row r="28" spans="1:25" ht="15" x14ac:dyDescent="0.25">
      <c r="A28">
        <v>1.48</v>
      </c>
      <c r="B28">
        <v>2.79</v>
      </c>
      <c r="C28" s="29">
        <f t="shared" si="0"/>
        <v>3.4098614743776068E-2</v>
      </c>
      <c r="D28" s="30">
        <f>IF(OR($A28="",$B28=""),"",A28*'MPTO_working_2-way'!$G27)</f>
        <v>1.5304659498207887</v>
      </c>
      <c r="E28" s="32">
        <f>IF(OR($A28="",$B28=""),"",B28*'MPTO_working_2-way'!$G27)</f>
        <v>2.8851351351351351</v>
      </c>
      <c r="F28" s="30">
        <f>IF(OR($A28="",$B28=""),"",'MPTO_working_2-way'!D27)</f>
        <v>1.5183115163994707</v>
      </c>
      <c r="G28" s="32">
        <f>IF(OR($A28="",$B28=""),"",'MPTO_working_2-way'!E27)</f>
        <v>2.9293416572077189</v>
      </c>
      <c r="H28" s="30">
        <f>IF(OR($A28="",$B28=""),"",'OddsRatio_working_2-way'!M27)</f>
        <v>1.517838222402524</v>
      </c>
      <c r="I28" s="30">
        <f>IF(OR($A28="",$B28=""),"",'OddsRatio_working_2-way'!N27)</f>
        <v>2.9311050377094117</v>
      </c>
      <c r="J28" s="30">
        <f>IF('Log_working_2-way'!$D27="","",A28^('Log_working_2-way'!$D27))</f>
        <v>1.5122772652504806</v>
      </c>
      <c r="K28" s="32">
        <f>IF('Log_working_2-way'!$D27="","",B28^('Log_working_2-way'!$D27))</f>
        <v>2.95206788946764</v>
      </c>
      <c r="L28" s="37">
        <f t="shared" si="9"/>
        <v>0.65339578454332548</v>
      </c>
      <c r="M28" s="37">
        <f t="shared" si="10"/>
        <v>0.34660421545667447</v>
      </c>
      <c r="N28" s="38">
        <v>124</v>
      </c>
      <c r="O28" s="38">
        <f t="shared" si="11"/>
        <v>40.216216216216225</v>
      </c>
      <c r="P28" s="38">
        <f t="shared" si="12"/>
        <v>79.555555555555543</v>
      </c>
      <c r="Q28" s="38">
        <f t="shared" si="13"/>
        <v>44.444444444444443</v>
      </c>
      <c r="R28" s="38">
        <f t="shared" si="14"/>
        <v>83.783783783783775</v>
      </c>
      <c r="S28" s="39">
        <f t="shared" si="15"/>
        <v>-4.2282282282282182</v>
      </c>
      <c r="T28" s="39">
        <f t="shared" si="16"/>
        <v>-4.2282282282282324</v>
      </c>
      <c r="U28" t="s">
        <v>140</v>
      </c>
      <c r="V28" t="s">
        <v>142</v>
      </c>
      <c r="W28" t="s">
        <v>321</v>
      </c>
      <c r="X28" s="48" t="s">
        <v>416</v>
      </c>
      <c r="Y28" s="41"/>
    </row>
    <row r="29" spans="1:25" ht="15" x14ac:dyDescent="0.25">
      <c r="A29">
        <v>1.91</v>
      </c>
      <c r="B29">
        <v>2</v>
      </c>
      <c r="C29" s="29">
        <f t="shared" si="0"/>
        <v>2.3560209424083656E-2</v>
      </c>
      <c r="D29" s="30">
        <f>IF(OR($A29="",$B29=""),"",A29*'MPTO_working_2-way'!$G28)</f>
        <v>1.9549999999999996</v>
      </c>
      <c r="E29" s="32">
        <f>IF(OR($A29="",$B29=""),"",B29*'MPTO_working_2-way'!$G28)</f>
        <v>2.0471204188481673</v>
      </c>
      <c r="F29" s="30">
        <f>IF(OR($A29="",$B29=""),"",'MPTO_working_2-way'!D28)</f>
        <v>1.9539641943734012</v>
      </c>
      <c r="G29" s="32">
        <f>IF(OR($A29="",$B29=""),"",'MPTO_working_2-way'!E28)</f>
        <v>2.0482573726541551</v>
      </c>
      <c r="H29" s="30">
        <f>IF(OR($A29="",$B29=""),"",'OddsRatio_working_2-way'!M28)</f>
        <v>1.9539392014169454</v>
      </c>
      <c r="I29" s="30">
        <f>IF(OR($A29="",$B29=""),"",'OddsRatio_working_2-way'!N28)</f>
        <v>2.0482848367219182</v>
      </c>
      <c r="J29" s="30">
        <f>IF('Log_working_2-way'!$D28="","",A29^('Log_working_2-way'!$D28))</f>
        <v>1.95347196121136</v>
      </c>
      <c r="K29" s="32">
        <f>IF('Log_working_2-way'!$D28="","",B29^('Log_working_2-way'!$D28))</f>
        <v>2.0487985391091357</v>
      </c>
      <c r="L29" s="37">
        <f t="shared" si="9"/>
        <v>0.51150895140664976</v>
      </c>
      <c r="M29" s="37">
        <f t="shared" si="10"/>
        <v>0.48849104859335046</v>
      </c>
      <c r="N29" s="38">
        <v>125</v>
      </c>
      <c r="O29" s="38">
        <f t="shared" si="11"/>
        <v>59.554973821989527</v>
      </c>
      <c r="P29" s="38">
        <f t="shared" si="12"/>
        <v>62.5</v>
      </c>
      <c r="Q29" s="38">
        <f t="shared" si="13"/>
        <v>62.5</v>
      </c>
      <c r="R29" s="38">
        <f t="shared" si="14"/>
        <v>65.445026178010465</v>
      </c>
      <c r="S29" s="39">
        <f t="shared" si="15"/>
        <v>-2.9450261780104725</v>
      </c>
      <c r="T29" s="39">
        <f t="shared" si="16"/>
        <v>-2.9450261780104654</v>
      </c>
      <c r="U29" t="s">
        <v>143</v>
      </c>
      <c r="V29" t="s">
        <v>248</v>
      </c>
      <c r="W29" t="s">
        <v>321</v>
      </c>
      <c r="X29" s="48" t="s">
        <v>416</v>
      </c>
      <c r="Y29" s="41"/>
    </row>
    <row r="30" spans="1:25" s="35" customFormat="1" ht="15" x14ac:dyDescent="0.25">
      <c r="A30">
        <v>1.47</v>
      </c>
      <c r="B30">
        <v>2.81</v>
      </c>
      <c r="C30" s="29">
        <f t="shared" si="0"/>
        <v>3.614399496453391E-2</v>
      </c>
      <c r="D30" s="30">
        <f>IF(OR($A30="",$B30=""),"",A30*'MPTO_working_2-way'!$G29)</f>
        <v>1.5231316725978647</v>
      </c>
      <c r="E30" s="32">
        <f>IF(OR($A30="",$B30=""),"",B30*'MPTO_working_2-way'!$G29)</f>
        <v>2.9115646258503403</v>
      </c>
      <c r="F30" s="30">
        <f>IF(OR($A30="",$B30=""),"",'MPTO_working_2-way'!D29)</f>
        <v>1.5101175352331511</v>
      </c>
      <c r="G30" s="32">
        <f>IF(OR($A30="",$B30=""),"",'MPTO_working_2-way'!E29)</f>
        <v>2.9603325330562225</v>
      </c>
      <c r="H30" s="30">
        <f>IF(OR($A30="",$B30=""),"",'OddsRatio_working_2-way'!M29)</f>
        <v>1.5095767933170556</v>
      </c>
      <c r="I30" s="30">
        <f>IF(OR($A30="",$B30=""),"",'OddsRatio_working_2-way'!N29)</f>
        <v>2.9624127572422765</v>
      </c>
      <c r="J30" s="30">
        <f>IF('Log_working_2-way'!$D29="","",A30^('Log_working_2-way'!$D29))</f>
        <v>1.5036139212828077</v>
      </c>
      <c r="K30" s="32">
        <f>IF('Log_working_2-way'!$D29="","",B30^('Log_working_2-way'!$D29))</f>
        <v>2.9856480485138026</v>
      </c>
      <c r="L30" s="37">
        <f t="shared" si="9"/>
        <v>0.65654205607476634</v>
      </c>
      <c r="M30" s="37">
        <f t="shared" si="10"/>
        <v>0.34345794392523366</v>
      </c>
      <c r="N30" s="38">
        <v>126</v>
      </c>
      <c r="O30" s="38">
        <f t="shared" si="11"/>
        <v>40.285714285714285</v>
      </c>
      <c r="P30" s="38">
        <f t="shared" si="12"/>
        <v>81.160142348754448</v>
      </c>
      <c r="Q30" s="38">
        <f t="shared" si="13"/>
        <v>44.839857651245552</v>
      </c>
      <c r="R30" s="38">
        <f t="shared" si="14"/>
        <v>85.714285714285708</v>
      </c>
      <c r="S30" s="39">
        <f t="shared" si="15"/>
        <v>-4.5541433655312673</v>
      </c>
      <c r="T30" s="39">
        <f t="shared" si="16"/>
        <v>-4.5541433655312602</v>
      </c>
      <c r="U30" t="s">
        <v>148</v>
      </c>
      <c r="V30" t="s">
        <v>150</v>
      </c>
      <c r="W30" t="s">
        <v>322</v>
      </c>
      <c r="X30" s="48" t="s">
        <v>416</v>
      </c>
      <c r="Y30" s="41"/>
    </row>
    <row r="31" spans="1:25" ht="15" x14ac:dyDescent="0.25">
      <c r="A31">
        <v>1.71</v>
      </c>
      <c r="B31">
        <v>2.2200000000000002</v>
      </c>
      <c r="C31" s="29">
        <f t="shared" si="0"/>
        <v>3.5245772087877381E-2</v>
      </c>
      <c r="D31" s="30">
        <f>IF(OR($A31="",$B31=""),"",A31*'MPTO_working_2-way'!$G30)</f>
        <v>1.7702702702702702</v>
      </c>
      <c r="E31" s="32">
        <f>IF(OR($A31="",$B31=""),"",B31*'MPTO_working_2-way'!$G30)</f>
        <v>2.2982456140350882</v>
      </c>
      <c r="F31" s="30">
        <f>IF(OR($A31="",$B31=""),"",'MPTO_working_2-way'!D30)</f>
        <v>1.7631322279503969</v>
      </c>
      <c r="G31" s="32">
        <f>IF(OR($A31="",$B31=""),"",'MPTO_working_2-way'!E30)</f>
        <v>2.3103888990323171</v>
      </c>
      <c r="H31" s="30">
        <f>IF(OR($A31="",$B31=""),"",'OddsRatio_working_2-way'!M30)</f>
        <v>1.7628677559805201</v>
      </c>
      <c r="I31" s="30">
        <f>IF(OR($A31="",$B31=""),"",'OddsRatio_working_2-way'!N30)</f>
        <v>2.310843186332725</v>
      </c>
      <c r="J31" s="30">
        <f>IF('Log_working_2-way'!$D30="","",A31^('Log_working_2-way'!$D30))</f>
        <v>1.7596240997267032</v>
      </c>
      <c r="K31" s="32">
        <f>IF('Log_working_2-way'!$D30="","",B31^('Log_working_2-way'!$D30))</f>
        <v>2.3164405926032319</v>
      </c>
      <c r="L31" s="37">
        <f t="shared" si="9"/>
        <v>0.56488549618320616</v>
      </c>
      <c r="M31" s="37">
        <f t="shared" si="10"/>
        <v>0.43511450381679379</v>
      </c>
      <c r="N31" s="38">
        <v>127</v>
      </c>
      <c r="O31" s="38">
        <f t="shared" si="11"/>
        <v>52.730994152046776</v>
      </c>
      <c r="P31" s="38">
        <f t="shared" si="12"/>
        <v>69.792792792792781</v>
      </c>
      <c r="Q31" s="38">
        <f t="shared" si="13"/>
        <v>57.207207207207198</v>
      </c>
      <c r="R31" s="38">
        <f t="shared" si="14"/>
        <v>74.26900584795321</v>
      </c>
      <c r="S31" s="39">
        <f t="shared" si="15"/>
        <v>-4.4762130551604216</v>
      </c>
      <c r="T31" s="39">
        <f t="shared" si="16"/>
        <v>-4.4762130551604287</v>
      </c>
      <c r="U31" t="s">
        <v>128</v>
      </c>
      <c r="V31" t="s">
        <v>152</v>
      </c>
      <c r="W31" t="s">
        <v>322</v>
      </c>
      <c r="X31" s="48" t="s">
        <v>416</v>
      </c>
      <c r="Y31" s="41"/>
    </row>
    <row r="32" spans="1:25" ht="15" x14ac:dyDescent="0.25">
      <c r="A32">
        <v>1.71</v>
      </c>
      <c r="B32">
        <v>2.2200000000000002</v>
      </c>
      <c r="C32" s="29">
        <f t="shared" si="0"/>
        <v>3.5245772087877381E-2</v>
      </c>
      <c r="D32" s="30">
        <f>IF(OR($A32="",$B32=""),"",A32*'MPTO_working_2-way'!$G31)</f>
        <v>1.7702702702702702</v>
      </c>
      <c r="E32" s="32">
        <f>IF(OR($A32="",$B32=""),"",B32*'MPTO_working_2-way'!$G31)</f>
        <v>2.2982456140350882</v>
      </c>
      <c r="F32" s="30">
        <f>IF(OR($A32="",$B32=""),"",'MPTO_working_2-way'!D31)</f>
        <v>1.7631322279503969</v>
      </c>
      <c r="G32" s="32">
        <f>IF(OR($A32="",$B32=""),"",'MPTO_working_2-way'!E31)</f>
        <v>2.3103888990323171</v>
      </c>
      <c r="H32" s="30">
        <f>IF(OR($A32="",$B32=""),"",'OddsRatio_working_2-way'!M31)</f>
        <v>1.7628677559805201</v>
      </c>
      <c r="I32" s="30">
        <f>IF(OR($A32="",$B32=""),"",'OddsRatio_working_2-way'!N31)</f>
        <v>2.310843186332725</v>
      </c>
      <c r="J32" s="30">
        <f>IF('Log_working_2-way'!$D31="","",A32^('Log_working_2-way'!$D31))</f>
        <v>1.7596240997267032</v>
      </c>
      <c r="K32" s="32">
        <f>IF('Log_working_2-way'!$D31="","",B32^('Log_working_2-way'!$D31))</f>
        <v>2.3164405926032319</v>
      </c>
      <c r="L32" s="37">
        <f t="shared" si="9"/>
        <v>0.56488549618320616</v>
      </c>
      <c r="M32" s="37">
        <f t="shared" si="10"/>
        <v>0.43511450381679379</v>
      </c>
      <c r="N32" s="38">
        <v>128</v>
      </c>
      <c r="O32" s="38">
        <f t="shared" si="11"/>
        <v>53.146198830409354</v>
      </c>
      <c r="P32" s="38">
        <f t="shared" si="12"/>
        <v>70.342342342342349</v>
      </c>
      <c r="Q32" s="38">
        <f t="shared" si="13"/>
        <v>57.657657657657651</v>
      </c>
      <c r="R32" s="38">
        <f t="shared" si="14"/>
        <v>74.853801169590639</v>
      </c>
      <c r="S32" s="39">
        <f t="shared" si="15"/>
        <v>-4.5114588272482976</v>
      </c>
      <c r="T32" s="39">
        <f t="shared" si="16"/>
        <v>-4.5114588272482905</v>
      </c>
      <c r="U32" t="s">
        <v>151</v>
      </c>
      <c r="V32" t="s">
        <v>249</v>
      </c>
      <c r="W32" t="s">
        <v>322</v>
      </c>
      <c r="X32" s="48" t="s">
        <v>416</v>
      </c>
      <c r="Y32" s="41"/>
    </row>
    <row r="33" spans="1:25" ht="15" x14ac:dyDescent="0.25">
      <c r="A33">
        <v>1.45</v>
      </c>
      <c r="B33">
        <v>2.9</v>
      </c>
      <c r="C33" s="29">
        <f t="shared" si="0"/>
        <v>3.4482758620689724E-2</v>
      </c>
      <c r="D33" s="30">
        <f>IF(OR($A33="",$B33=""),"",A33*'MPTO_working_2-way'!$G32)</f>
        <v>1.5</v>
      </c>
      <c r="E33" s="32">
        <f>IF(OR($A33="",$B33=""),"",B33*'MPTO_working_2-way'!$G32)</f>
        <v>3</v>
      </c>
      <c r="F33" s="30">
        <f>IF(OR($A33="",$B33=""),"",'MPTO_working_2-way'!D32)</f>
        <v>1.4871794871794872</v>
      </c>
      <c r="G33" s="32">
        <f>IF(OR($A33="",$B33=""),"",'MPTO_working_2-way'!E32)</f>
        <v>3.0526315789473686</v>
      </c>
      <c r="H33" s="30">
        <f>IF(OR($A33="",$B33=""),"",'OddsRatio_working_2-way'!M32)</f>
        <v>1.4866642633922875</v>
      </c>
      <c r="I33" s="30">
        <f>IF(OR($A33="",$B33=""),"",'OddsRatio_working_2-way'!N32)</f>
        <v>3.0548046676563252</v>
      </c>
      <c r="J33" s="30">
        <f>IF('Log_working_2-way'!$D32="","",A33^('Log_working_2-way'!$D32))</f>
        <v>1.4807838821001689</v>
      </c>
      <c r="K33" s="32">
        <f>IF('Log_working_2-way'!$D32="","",B33^('Log_working_2-way'!$D32))</f>
        <v>3.0799366144127549</v>
      </c>
      <c r="L33" s="37">
        <f t="shared" si="9"/>
        <v>0.66666666666666663</v>
      </c>
      <c r="M33" s="37">
        <f t="shared" si="10"/>
        <v>0.33333333333333331</v>
      </c>
      <c r="N33" s="38">
        <v>129</v>
      </c>
      <c r="O33" s="38">
        <f t="shared" si="11"/>
        <v>40.034482758620683</v>
      </c>
      <c r="P33" s="38">
        <f t="shared" si="12"/>
        <v>84.517241379310335</v>
      </c>
      <c r="Q33" s="38">
        <f t="shared" si="13"/>
        <v>44.482758620689658</v>
      </c>
      <c r="R33" s="38">
        <f t="shared" si="14"/>
        <v>88.965517241379317</v>
      </c>
      <c r="S33" s="39">
        <f t="shared" si="15"/>
        <v>-4.4482758620689751</v>
      </c>
      <c r="T33" s="39">
        <f t="shared" si="16"/>
        <v>-4.4482758620689822</v>
      </c>
      <c r="U33" t="s">
        <v>127</v>
      </c>
      <c r="V33" t="s">
        <v>153</v>
      </c>
      <c r="W33" t="s">
        <v>322</v>
      </c>
      <c r="X33" s="48" t="s">
        <v>416</v>
      </c>
      <c r="Y33" s="41"/>
    </row>
    <row r="34" spans="1:25" ht="15" x14ac:dyDescent="0.25">
      <c r="A34">
        <v>1.99</v>
      </c>
      <c r="B34">
        <v>1.92</v>
      </c>
      <c r="C34" s="29">
        <f t="shared" si="0"/>
        <v>2.3345896147403788E-2</v>
      </c>
      <c r="D34" s="30">
        <f>IF(OR($A34="",$B34=""),"",A34*'MPTO_working_2-way'!$G33)</f>
        <v>2.0364583333333335</v>
      </c>
      <c r="E34" s="32">
        <f>IF(OR($A34="",$B34=""),"",B34*'MPTO_working_2-way'!$G33)</f>
        <v>1.9648241206030153</v>
      </c>
      <c r="F34" s="30">
        <f>IF(OR($A34="",$B34=""),"",'MPTO_working_2-way'!D33)</f>
        <v>2.0373253705876082</v>
      </c>
      <c r="G34" s="32">
        <f>IF(OR($A34="",$B34=""),"",'MPTO_working_2-way'!E33)</f>
        <v>1.9640176827387685</v>
      </c>
      <c r="H34" s="30">
        <f>IF(OR($A34="",$B34=""),"",'OddsRatio_working_2-way'!M33)</f>
        <v>2.0373461122121879</v>
      </c>
      <c r="I34" s="30">
        <f>IF(OR($A34="",$B34=""),"",'OddsRatio_working_2-way'!N33)</f>
        <v>1.9639984073082948</v>
      </c>
      <c r="J34" s="30">
        <f>IF('Log_working_2-way'!$D33="","",A34^('Log_working_2-way'!$D33))</f>
        <v>2.0377376988644484</v>
      </c>
      <c r="K34" s="32">
        <f>IF('Log_working_2-way'!$D33="","",B34^('Log_working_2-way'!$D33))</f>
        <v>1.9636346459170313</v>
      </c>
      <c r="L34" s="37">
        <f t="shared" si="9"/>
        <v>0.49104859335038359</v>
      </c>
      <c r="M34" s="37">
        <f t="shared" si="10"/>
        <v>0.50895140664961636</v>
      </c>
      <c r="N34" s="38">
        <v>130</v>
      </c>
      <c r="O34" s="38">
        <f t="shared" si="11"/>
        <v>64.673366834170849</v>
      </c>
      <c r="P34" s="38">
        <f t="shared" si="12"/>
        <v>62.291666666666671</v>
      </c>
      <c r="Q34" s="38">
        <f t="shared" si="13"/>
        <v>67.708333333333343</v>
      </c>
      <c r="R34" s="38">
        <f t="shared" si="14"/>
        <v>65.326633165829136</v>
      </c>
      <c r="S34" s="39">
        <f t="shared" si="15"/>
        <v>-3.0349664991624934</v>
      </c>
      <c r="T34" s="39">
        <f t="shared" si="16"/>
        <v>-3.034966499162465</v>
      </c>
      <c r="U34" t="s">
        <v>158</v>
      </c>
      <c r="V34" t="s">
        <v>159</v>
      </c>
      <c r="W34" t="s">
        <v>325</v>
      </c>
      <c r="X34" s="48" t="s">
        <v>416</v>
      </c>
      <c r="Y34" s="41"/>
    </row>
    <row r="35" spans="1:25" ht="15" x14ac:dyDescent="0.25">
      <c r="A35">
        <v>2.1</v>
      </c>
      <c r="B35">
        <v>1.81</v>
      </c>
      <c r="C35" s="29">
        <f t="shared" si="0"/>
        <v>2.8676664035780064E-2</v>
      </c>
      <c r="D35" s="30">
        <f>IF(OR($A35="",$B35=""),"",A35*'MPTO_working_2-way'!$G34)</f>
        <v>2.160220994475138</v>
      </c>
      <c r="E35" s="32">
        <f>IF(OR($A35="",$B35=""),"",B35*'MPTO_working_2-way'!$G34)</f>
        <v>1.861904761904762</v>
      </c>
      <c r="F35" s="30">
        <f>IF(OR($A35="",$B35=""),"",'MPTO_working_2-way'!D34)</f>
        <v>2.1651951011107946</v>
      </c>
      <c r="G35" s="32">
        <f>IF(OR($A35="",$B35=""),"",'MPTO_working_2-way'!E34)</f>
        <v>1.858225372769494</v>
      </c>
      <c r="H35" s="30">
        <f>IF(OR($A35="",$B35=""),"",'OddsRatio_working_2-way'!M34)</f>
        <v>2.1653431646335015</v>
      </c>
      <c r="I35" s="30">
        <f>IF(OR($A35="",$B35=""),"",'OddsRatio_working_2-way'!N34)</f>
        <v>1.8581163303210331</v>
      </c>
      <c r="J35" s="30">
        <f>IF('Log_working_2-way'!$D34="","",A35^('Log_working_2-way'!$D34))</f>
        <v>2.1676082555034109</v>
      </c>
      <c r="K35" s="32">
        <f>IF('Log_working_2-way'!$D34="","",B35^('Log_working_2-way'!$D34))</f>
        <v>1.8564516354578522</v>
      </c>
      <c r="L35" s="37">
        <f t="shared" si="9"/>
        <v>0.46291560102301793</v>
      </c>
      <c r="M35" s="37">
        <f t="shared" si="10"/>
        <v>0.53708439897698212</v>
      </c>
      <c r="N35" s="38">
        <v>131</v>
      </c>
      <c r="O35" s="38">
        <f t="shared" si="11"/>
        <v>68.61904761904762</v>
      </c>
      <c r="P35" s="38">
        <f t="shared" si="12"/>
        <v>58.624309392265204</v>
      </c>
      <c r="Q35" s="38">
        <f t="shared" si="13"/>
        <v>72.375690607734811</v>
      </c>
      <c r="R35" s="38">
        <f t="shared" si="14"/>
        <v>62.38095238095238</v>
      </c>
      <c r="S35" s="39">
        <f t="shared" si="15"/>
        <v>-3.7566429886871902</v>
      </c>
      <c r="T35" s="39">
        <f t="shared" si="16"/>
        <v>-3.7566429886871759</v>
      </c>
      <c r="U35" t="s">
        <v>157</v>
      </c>
      <c r="V35" t="s">
        <v>348</v>
      </c>
      <c r="W35" t="s">
        <v>325</v>
      </c>
      <c r="X35" s="48" t="s">
        <v>416</v>
      </c>
      <c r="Y35" s="41"/>
    </row>
    <row r="36" spans="1:25" ht="15" x14ac:dyDescent="0.25">
      <c r="A36">
        <v>1.93</v>
      </c>
      <c r="B36">
        <v>1.97</v>
      </c>
      <c r="C36" s="29">
        <f t="shared" si="0"/>
        <v>2.5748928223876311E-2</v>
      </c>
      <c r="D36" s="30">
        <f>IF(OR($A36="",$B36=""),"",A36*'MPTO_working_2-way'!$G35)</f>
        <v>1.9796954314720812</v>
      </c>
      <c r="E36" s="32">
        <f>IF(OR($A36="",$B36=""),"",B36*'MPTO_working_2-way'!$G35)</f>
        <v>2.0207253886010363</v>
      </c>
      <c r="F36" s="30">
        <f>IF(OR($A36="",$B36=""),"",'MPTO_working_2-way'!D35)</f>
        <v>1.9791780536685666</v>
      </c>
      <c r="G36" s="32">
        <f>IF(OR($A36="",$B36=""),"",'MPTO_working_2-way'!E35)</f>
        <v>2.0212647191728026</v>
      </c>
      <c r="H36" s="30">
        <f>IF(OR($A36="",$B36=""),"",'OddsRatio_working_2-way'!M35)</f>
        <v>1.9791643818062103</v>
      </c>
      <c r="I36" s="30">
        <f>IF(OR($A36="",$B36=""),"",'OddsRatio_working_2-way'!N35)</f>
        <v>2.021278978873144</v>
      </c>
      <c r="J36" s="30">
        <f>IF('Log_working_2-way'!$D35="","",A36^('Log_working_2-way'!$D35))</f>
        <v>1.9789304913693861</v>
      </c>
      <c r="K36" s="32">
        <f>IF('Log_working_2-way'!$D35="","",B36^('Log_working_2-way'!$D35))</f>
        <v>2.0215229873993761</v>
      </c>
      <c r="L36" s="37">
        <f t="shared" si="9"/>
        <v>0.50512820512820511</v>
      </c>
      <c r="M36" s="37">
        <f t="shared" si="10"/>
        <v>0.49487179487179483</v>
      </c>
      <c r="N36" s="38">
        <v>132</v>
      </c>
      <c r="O36" s="38">
        <f t="shared" si="11"/>
        <v>63.606217616580317</v>
      </c>
      <c r="P36" s="38">
        <f t="shared" si="12"/>
        <v>64.994923857868031</v>
      </c>
      <c r="Q36" s="38">
        <f t="shared" si="13"/>
        <v>67.005076142131969</v>
      </c>
      <c r="R36" s="38">
        <f t="shared" si="14"/>
        <v>68.393782383419705</v>
      </c>
      <c r="S36" s="39">
        <f t="shared" si="15"/>
        <v>-3.3988585255516526</v>
      </c>
      <c r="T36" s="39">
        <f t="shared" si="16"/>
        <v>-3.3988585255516739</v>
      </c>
      <c r="U36" t="s">
        <v>343</v>
      </c>
      <c r="V36" t="s">
        <v>366</v>
      </c>
      <c r="W36" t="s">
        <v>325</v>
      </c>
      <c r="X36" s="48" t="s">
        <v>416</v>
      </c>
      <c r="Y36" s="41"/>
    </row>
    <row r="37" spans="1:25" ht="15" x14ac:dyDescent="0.25">
      <c r="A37">
        <v>1.97</v>
      </c>
      <c r="B37">
        <v>1.93</v>
      </c>
      <c r="C37" s="29">
        <f t="shared" si="0"/>
        <v>2.5748928223876311E-2</v>
      </c>
      <c r="D37" s="30">
        <f>IF(OR($A37="",$B37=""),"",A37*'MPTO_working_2-way'!$G36)</f>
        <v>2.0207253886010363</v>
      </c>
      <c r="E37" s="32">
        <f>IF(OR($A37="",$B37=""),"",B37*'MPTO_working_2-way'!$G36)</f>
        <v>1.9796954314720812</v>
      </c>
      <c r="F37" s="30">
        <f>IF(OR($A37="",$B37=""),"",'MPTO_working_2-way'!D36)</f>
        <v>2.0212647191728026</v>
      </c>
      <c r="G37" s="32">
        <f>IF(OR($A37="",$B37=""),"",'MPTO_working_2-way'!E36)</f>
        <v>1.9791780536685666</v>
      </c>
      <c r="H37" s="30">
        <f>IF(OR($A37="",$B37=""),"",'OddsRatio_working_2-way'!M36)</f>
        <v>2.021278978873144</v>
      </c>
      <c r="I37" s="30">
        <f>IF(OR($A37="",$B37=""),"",'OddsRatio_working_2-way'!N36)</f>
        <v>1.9791643818062103</v>
      </c>
      <c r="J37" s="30">
        <f>IF('Log_working_2-way'!$D36="","",A37^('Log_working_2-way'!$D36))</f>
        <v>2.0215229873993761</v>
      </c>
      <c r="K37" s="32">
        <f>IF('Log_working_2-way'!$D36="","",B37^('Log_working_2-way'!$D36))</f>
        <v>1.9789304913693861</v>
      </c>
      <c r="L37" s="37">
        <f t="shared" si="9"/>
        <v>0.49487179487179483</v>
      </c>
      <c r="M37" s="37">
        <f t="shared" si="10"/>
        <v>0.50512820512820511</v>
      </c>
      <c r="N37" s="38">
        <v>133</v>
      </c>
      <c r="O37" s="38">
        <f t="shared" si="11"/>
        <v>65.487309644670049</v>
      </c>
      <c r="P37" s="38">
        <f t="shared" si="12"/>
        <v>64.088082901554415</v>
      </c>
      <c r="Q37" s="38">
        <f t="shared" si="13"/>
        <v>68.911917098445599</v>
      </c>
      <c r="R37" s="38">
        <f t="shared" si="14"/>
        <v>67.512690355329951</v>
      </c>
      <c r="S37" s="39">
        <f t="shared" si="15"/>
        <v>-3.4246074537755504</v>
      </c>
      <c r="T37" s="39">
        <f t="shared" si="16"/>
        <v>-3.4246074537755362</v>
      </c>
      <c r="U37" t="s">
        <v>345</v>
      </c>
      <c r="V37" t="s">
        <v>154</v>
      </c>
      <c r="W37" t="s">
        <v>325</v>
      </c>
      <c r="X37" s="48" t="s">
        <v>416</v>
      </c>
      <c r="Y37" s="41"/>
    </row>
    <row r="38" spans="1:25" ht="15" x14ac:dyDescent="0.25">
      <c r="A38">
        <v>1.99</v>
      </c>
      <c r="B38">
        <v>1.92</v>
      </c>
      <c r="C38" s="29">
        <f t="shared" si="0"/>
        <v>2.3345896147403788E-2</v>
      </c>
      <c r="D38" s="30">
        <f>IF(OR($A38="",$B38=""),"",A38*'MPTO_working_2-way'!$G37)</f>
        <v>2.0364583333333335</v>
      </c>
      <c r="E38" s="32">
        <f>IF(OR($A38="",$B38=""),"",B38*'MPTO_working_2-way'!$G37)</f>
        <v>1.9648241206030153</v>
      </c>
      <c r="F38" s="30">
        <f>IF(OR($A38="",$B38=""),"",'MPTO_working_2-way'!D37)</f>
        <v>2.0373253705876082</v>
      </c>
      <c r="G38" s="32">
        <f>IF(OR($A38="",$B38=""),"",'MPTO_working_2-way'!E37)</f>
        <v>1.9640176827387685</v>
      </c>
      <c r="H38" s="30">
        <f>IF(OR($A38="",$B38=""),"",'OddsRatio_working_2-way'!M37)</f>
        <v>2.0373461122121879</v>
      </c>
      <c r="I38" s="30">
        <f>IF(OR($A38="",$B38=""),"",'OddsRatio_working_2-way'!N37)</f>
        <v>1.9639984073082948</v>
      </c>
      <c r="J38" s="30">
        <f>IF('Log_working_2-way'!$D37="","",A38^('Log_working_2-way'!$D37))</f>
        <v>2.0377376988644484</v>
      </c>
      <c r="K38" s="32">
        <f>IF('Log_working_2-way'!$D37="","",B38^('Log_working_2-way'!$D37))</f>
        <v>1.9636346459170313</v>
      </c>
      <c r="L38" s="37">
        <f t="shared" si="9"/>
        <v>0.49104859335038359</v>
      </c>
      <c r="M38" s="37">
        <f t="shared" si="10"/>
        <v>0.50895140664961636</v>
      </c>
      <c r="N38" s="38">
        <v>134</v>
      </c>
      <c r="O38" s="38">
        <f t="shared" si="11"/>
        <v>66.663316582914575</v>
      </c>
      <c r="P38" s="38">
        <f t="shared" si="12"/>
        <v>64.208333333333329</v>
      </c>
      <c r="Q38" s="38">
        <f t="shared" si="13"/>
        <v>69.791666666666671</v>
      </c>
      <c r="R38" s="38">
        <f t="shared" si="14"/>
        <v>67.336683417085425</v>
      </c>
      <c r="S38" s="39">
        <f t="shared" si="15"/>
        <v>-3.1283500837520961</v>
      </c>
      <c r="T38" s="39">
        <f t="shared" si="16"/>
        <v>-3.1283500837520961</v>
      </c>
      <c r="U38" t="s">
        <v>155</v>
      </c>
      <c r="V38" t="s">
        <v>160</v>
      </c>
      <c r="W38" t="s">
        <v>325</v>
      </c>
      <c r="X38" s="48" t="s">
        <v>416</v>
      </c>
      <c r="Y38" s="41"/>
    </row>
    <row r="39" spans="1:25" ht="15" x14ac:dyDescent="0.25">
      <c r="A39">
        <v>1.56</v>
      </c>
      <c r="B39">
        <v>2.58</v>
      </c>
      <c r="C39" s="29">
        <f t="shared" si="0"/>
        <v>2.8622540250447193E-2</v>
      </c>
      <c r="D39" s="30">
        <f>IF(OR($A39="",$B39=""),"",A39*'MPTO_working_2-way'!$G38)</f>
        <v>1.6046511627906976</v>
      </c>
      <c r="E39" s="32">
        <f>IF(OR($A39="",$B39=""),"",B39*'MPTO_working_2-way'!$G38)</f>
        <v>2.6538461538461537</v>
      </c>
      <c r="F39" s="30">
        <f>IF(OR($A39="",$B39=""),"",'MPTO_working_2-way'!D38)</f>
        <v>1.5956232159847763</v>
      </c>
      <c r="G39" s="32">
        <f>IF(OR($A39="",$B39=""),"",'MPTO_working_2-way'!E38)</f>
        <v>2.678913738019169</v>
      </c>
      <c r="H39" s="30">
        <f>IF(OR($A39="",$B39=""),"",'OddsRatio_working_2-way'!M38)</f>
        <v>1.5953405577875872</v>
      </c>
      <c r="I39" s="30">
        <f>IF(OR($A39="",$B39=""),"",'OddsRatio_working_2-way'!N38)</f>
        <v>2.679710859472122</v>
      </c>
      <c r="J39" s="30">
        <f>IF('Log_working_2-way'!$D38="","",A39^('Log_working_2-way'!$D38))</f>
        <v>1.5912388194309171</v>
      </c>
      <c r="K39" s="32">
        <f>IF('Log_working_2-way'!$D38="","",B39^('Log_working_2-way'!$D38))</f>
        <v>2.6913639076718487</v>
      </c>
      <c r="L39" s="37">
        <f t="shared" si="9"/>
        <v>0.62318840579710144</v>
      </c>
      <c r="M39" s="37">
        <f t="shared" si="10"/>
        <v>0.37681159420289856</v>
      </c>
      <c r="N39" s="38">
        <v>135</v>
      </c>
      <c r="O39" s="38">
        <f t="shared" si="11"/>
        <v>48.461538461538453</v>
      </c>
      <c r="P39" s="38">
        <f t="shared" si="12"/>
        <v>82.674418604651166</v>
      </c>
      <c r="Q39" s="38">
        <f t="shared" si="13"/>
        <v>52.325581395348834</v>
      </c>
      <c r="R39" s="38">
        <f t="shared" si="14"/>
        <v>86.538461538461533</v>
      </c>
      <c r="S39" s="39">
        <f t="shared" si="15"/>
        <v>-3.8640429338103814</v>
      </c>
      <c r="T39" s="39">
        <f t="shared" si="16"/>
        <v>-3.8640429338103672</v>
      </c>
      <c r="U39" t="s">
        <v>342</v>
      </c>
      <c r="V39" t="s">
        <v>256</v>
      </c>
      <c r="W39" t="s">
        <v>325</v>
      </c>
      <c r="X39" s="48" t="s">
        <v>416</v>
      </c>
      <c r="Y39" s="41"/>
    </row>
    <row r="40" spans="1:25" ht="15" x14ac:dyDescent="0.25">
      <c r="A40">
        <v>1.66</v>
      </c>
      <c r="B40">
        <v>2.3199999999999998</v>
      </c>
      <c r="C40" s="29">
        <f t="shared" si="0"/>
        <v>3.3444121312837582E-2</v>
      </c>
      <c r="D40" s="30">
        <f>IF(OR($A40="",$B40=""),"",A40*'MPTO_working_2-way'!$G39)</f>
        <v>1.7155172413793103</v>
      </c>
      <c r="E40" s="32">
        <f>IF(OR($A40="",$B40=""),"",B40*'MPTO_working_2-way'!$G39)</f>
        <v>2.3975903614457832</v>
      </c>
      <c r="F40" s="30">
        <f>IF(OR($A40="",$B40=""),"",'MPTO_working_2-way'!D39)</f>
        <v>1.707394928178755</v>
      </c>
      <c r="G40" s="32">
        <f>IF(OR($A40="",$B40=""),"",'MPTO_working_2-way'!E39)</f>
        <v>2.4136375031336175</v>
      </c>
      <c r="H40" s="30">
        <f>IF(OR($A40="",$B40=""),"",'OddsRatio_working_2-way'!M39)</f>
        <v>1.7071067811865479</v>
      </c>
      <c r="I40" s="30">
        <f>IF(OR($A40="",$B40=""),"",'OddsRatio_working_2-way'!N39)</f>
        <v>2.4142135623730954</v>
      </c>
      <c r="J40" s="30">
        <f>IF('Log_working_2-way'!$D39="","",A40^('Log_working_2-way'!$D39))</f>
        <v>1.7034185347793582</v>
      </c>
      <c r="K40" s="32">
        <f>IF('Log_working_2-way'!$D39="","",B40^('Log_working_2-way'!$D39))</f>
        <v>2.4216287324780335</v>
      </c>
      <c r="L40" s="37">
        <f t="shared" si="9"/>
        <v>0.58291457286432158</v>
      </c>
      <c r="M40" s="37">
        <f t="shared" si="10"/>
        <v>0.41708542713567837</v>
      </c>
      <c r="N40" s="38">
        <v>136</v>
      </c>
      <c r="O40" s="38">
        <f t="shared" si="11"/>
        <v>54.072289156626503</v>
      </c>
      <c r="P40" s="38">
        <f t="shared" si="12"/>
        <v>77.379310344827587</v>
      </c>
      <c r="Q40" s="38">
        <f t="shared" si="13"/>
        <v>58.62068965517242</v>
      </c>
      <c r="R40" s="38">
        <f t="shared" si="14"/>
        <v>81.927710843373504</v>
      </c>
      <c r="S40" s="39">
        <f t="shared" si="15"/>
        <v>-4.5484004985459165</v>
      </c>
      <c r="T40" s="39">
        <f t="shared" si="16"/>
        <v>-4.5484004985459165</v>
      </c>
      <c r="U40" t="s">
        <v>258</v>
      </c>
      <c r="V40" t="s">
        <v>171</v>
      </c>
      <c r="W40" t="s">
        <v>323</v>
      </c>
      <c r="X40" s="48" t="s">
        <v>416</v>
      </c>
      <c r="Y40" s="41"/>
    </row>
    <row r="41" spans="1:25" s="35" customFormat="1" ht="15" x14ac:dyDescent="0.25">
      <c r="A41">
        <v>1.78</v>
      </c>
      <c r="B41">
        <v>2.13</v>
      </c>
      <c r="C41" s="29">
        <f t="shared" si="0"/>
        <v>3.128132088410629E-2</v>
      </c>
      <c r="D41" s="30">
        <f>IF(OR($A41="",$B41=""),"",A41*'MPTO_working_2-way'!$G40)</f>
        <v>1.8356807511737092</v>
      </c>
      <c r="E41" s="32">
        <f>IF(OR($A41="",$B41=""),"",B41*'MPTO_working_2-way'!$G40)</f>
        <v>2.1966292134831464</v>
      </c>
      <c r="F41" s="30">
        <f>IF(OR($A41="",$B41=""),"",'MPTO_working_2-way'!D40)</f>
        <v>1.8309750325976726</v>
      </c>
      <c r="G41" s="32">
        <f>IF(OR($A41="",$B41=""),"",'MPTO_working_2-way'!E40)</f>
        <v>2.2034055907479515</v>
      </c>
      <c r="H41" s="30">
        <f>IF(OR($A41="",$B41=""),"",'OddsRatio_working_2-way'!M40)</f>
        <v>1.8308221751528204</v>
      </c>
      <c r="I41" s="30">
        <f>IF(OR($A41="",$B41=""),"",'OddsRatio_working_2-way'!N40)</f>
        <v>2.2036269973367788</v>
      </c>
      <c r="J41" s="30">
        <f>IF('Log_working_2-way'!$D40="","",A41^('Log_working_2-way'!$D40))</f>
        <v>1.8286894264917752</v>
      </c>
      <c r="K41" s="32">
        <f>IF('Log_working_2-way'!$D40="","",B41^('Log_working_2-way'!$D40))</f>
        <v>2.2067247005110642</v>
      </c>
      <c r="L41" s="37">
        <f t="shared" si="9"/>
        <v>0.54475703324808178</v>
      </c>
      <c r="M41" s="37">
        <f t="shared" si="10"/>
        <v>0.45524296675191805</v>
      </c>
      <c r="N41" s="38">
        <v>137</v>
      </c>
      <c r="O41" s="38">
        <f t="shared" si="11"/>
        <v>60.033707865168552</v>
      </c>
      <c r="P41" s="38">
        <f t="shared" si="12"/>
        <v>72.680751173708927</v>
      </c>
      <c r="Q41" s="38">
        <f t="shared" si="13"/>
        <v>64.319248826291087</v>
      </c>
      <c r="R41" s="38">
        <f t="shared" si="14"/>
        <v>76.966292134831463</v>
      </c>
      <c r="S41" s="39">
        <f t="shared" si="15"/>
        <v>-4.2855409611225355</v>
      </c>
      <c r="T41" s="39">
        <f t="shared" si="16"/>
        <v>-4.2855409611225355</v>
      </c>
      <c r="U41" t="s">
        <v>166</v>
      </c>
      <c r="V41" t="s">
        <v>175</v>
      </c>
      <c r="W41" t="s">
        <v>323</v>
      </c>
      <c r="X41" s="48" t="s">
        <v>416</v>
      </c>
      <c r="Y41" s="41"/>
    </row>
    <row r="42" spans="1:25" ht="15" x14ac:dyDescent="0.25">
      <c r="A42">
        <v>1.86</v>
      </c>
      <c r="B42">
        <v>2.0299999999999998</v>
      </c>
      <c r="C42" s="29">
        <f t="shared" si="0"/>
        <v>3.0245246040574214E-2</v>
      </c>
      <c r="D42" s="30">
        <f>IF(OR($A42="",$B42=""),"",A42*'MPTO_working_2-way'!$G41)</f>
        <v>1.9162561576354682</v>
      </c>
      <c r="E42" s="32">
        <f>IF(OR($A42="",$B42=""),"",B42*'MPTO_working_2-way'!$G41)</f>
        <v>2.0913978494623655</v>
      </c>
      <c r="F42" s="30">
        <f>IF(OR($A42="",$B42=""),"",'MPTO_working_2-way'!D41)</f>
        <v>1.9138324294186226</v>
      </c>
      <c r="G42" s="32">
        <f>IF(OR($A42="",$B42=""),"",'MPTO_working_2-way'!E41)</f>
        <v>2.0942925287037548</v>
      </c>
      <c r="H42" s="30">
        <f>IF(OR($A42="",$B42=""),"",'OddsRatio_working_2-way'!M41)</f>
        <v>1.9137567818137824</v>
      </c>
      <c r="I42" s="30">
        <f>IF(OR($A42="",$B42=""),"",'OddsRatio_working_2-way'!N41)</f>
        <v>2.0943831224048783</v>
      </c>
      <c r="J42" s="30">
        <f>IF('Log_working_2-way'!$D41="","",A42^('Log_working_2-way'!$D41))</f>
        <v>1.9126582447390832</v>
      </c>
      <c r="K42" s="32">
        <f>IF('Log_working_2-way'!$D41="","",B42^('Log_working_2-way'!$D41))</f>
        <v>2.0957003958101184</v>
      </c>
      <c r="L42" s="37">
        <f t="shared" si="9"/>
        <v>0.52185089974293053</v>
      </c>
      <c r="M42" s="37">
        <f t="shared" si="10"/>
        <v>0.47814910025706941</v>
      </c>
      <c r="N42" s="38">
        <v>138</v>
      </c>
      <c r="O42" s="38">
        <f t="shared" si="11"/>
        <v>63.806451612903224</v>
      </c>
      <c r="P42" s="38">
        <f t="shared" si="12"/>
        <v>70.019704433497537</v>
      </c>
      <c r="Q42" s="38">
        <f t="shared" si="13"/>
        <v>67.980295566502477</v>
      </c>
      <c r="R42" s="38">
        <f t="shared" si="14"/>
        <v>74.193548387096769</v>
      </c>
      <c r="S42" s="39">
        <f t="shared" si="15"/>
        <v>-4.1738439535992526</v>
      </c>
      <c r="T42" s="39">
        <f t="shared" si="16"/>
        <v>-4.1738439535992313</v>
      </c>
      <c r="U42" t="s">
        <v>172</v>
      </c>
      <c r="V42" t="s">
        <v>168</v>
      </c>
      <c r="W42" t="s">
        <v>323</v>
      </c>
      <c r="X42" s="48" t="s">
        <v>416</v>
      </c>
      <c r="Y42" s="41"/>
    </row>
    <row r="43" spans="1:25" ht="15" x14ac:dyDescent="0.25">
      <c r="A43">
        <v>1.72</v>
      </c>
      <c r="B43">
        <v>2.2000000000000002</v>
      </c>
      <c r="C43" s="29">
        <f t="shared" si="0"/>
        <v>3.5940803382663811E-2</v>
      </c>
      <c r="D43" s="30">
        <f>IF(OR($A43="",$B43=""),"",A43*'MPTO_working_2-way'!$G42)</f>
        <v>1.7818181818181817</v>
      </c>
      <c r="E43" s="32">
        <f>IF(OR($A43="",$B43=""),"",B43*'MPTO_working_2-way'!$G42)</f>
        <v>2.2790697674418605</v>
      </c>
      <c r="F43" s="30">
        <f>IF(OR($A43="",$B43=""),"",'MPTO_working_2-way'!D42)</f>
        <v>1.7748592870544089</v>
      </c>
      <c r="G43" s="32">
        <f>IF(OR($A43="",$B43=""),"",'MPTO_working_2-way'!E42)</f>
        <v>2.2905569007263922</v>
      </c>
      <c r="H43" s="30">
        <f>IF(OR($A43="",$B43=""),"",'OddsRatio_working_2-way'!M42)</f>
        <v>1.7745966692414832</v>
      </c>
      <c r="I43" s="30">
        <f>IF(OR($A43="",$B43=""),"",'OddsRatio_working_2-way'!N42)</f>
        <v>2.2909944487358058</v>
      </c>
      <c r="J43" s="30">
        <f>IF('Log_working_2-way'!$D42="","",A43^('Log_working_2-way'!$D42))</f>
        <v>1.7714329684655428</v>
      </c>
      <c r="K43" s="32">
        <f>IF('Log_working_2-way'!$D42="","",B43^('Log_working_2-way'!$D42))</f>
        <v>2.2962889076273294</v>
      </c>
      <c r="L43" s="37">
        <f t="shared" si="9"/>
        <v>0.56122448979591844</v>
      </c>
      <c r="M43" s="37">
        <f t="shared" si="10"/>
        <v>0.43877551020408162</v>
      </c>
      <c r="N43" s="38">
        <v>139</v>
      </c>
      <c r="O43" s="38">
        <f t="shared" si="11"/>
        <v>58.1860465116279</v>
      </c>
      <c r="P43" s="38">
        <f t="shared" si="12"/>
        <v>75.818181818181827</v>
      </c>
      <c r="Q43" s="38">
        <f t="shared" si="13"/>
        <v>63.18181818181818</v>
      </c>
      <c r="R43" s="38">
        <f t="shared" si="14"/>
        <v>80.813953488372093</v>
      </c>
      <c r="S43" s="39">
        <f t="shared" si="15"/>
        <v>-4.9957716701902797</v>
      </c>
      <c r="T43" s="39">
        <f t="shared" si="16"/>
        <v>-4.9957716701902655</v>
      </c>
      <c r="U43" t="s">
        <v>131</v>
      </c>
      <c r="V43" t="s">
        <v>167</v>
      </c>
      <c r="W43" t="s">
        <v>323</v>
      </c>
      <c r="X43" s="48" t="s">
        <v>416</v>
      </c>
      <c r="Y43" s="41"/>
    </row>
    <row r="44" spans="1:25" ht="15" x14ac:dyDescent="0.25">
      <c r="A44">
        <v>1.92</v>
      </c>
      <c r="B44">
        <v>1.97</v>
      </c>
      <c r="C44" s="29">
        <f t="shared" si="0"/>
        <v>2.844754653130277E-2</v>
      </c>
      <c r="D44" s="30">
        <f>IF(OR($A44="",$B44=""),"",A44*'MPTO_working_2-way'!$G43)</f>
        <v>1.9746192893401013</v>
      </c>
      <c r="E44" s="32">
        <f>IF(OR($A44="",$B44=""),"",B44*'MPTO_working_2-way'!$G43)</f>
        <v>2.0260416666666665</v>
      </c>
      <c r="F44" s="30">
        <f>IF(OR($A44="",$B44=""),"",'MPTO_working_2-way'!D43)</f>
        <v>1.9739066903246005</v>
      </c>
      <c r="G44" s="32">
        <f>IF(OR($A44="",$B44=""),"",'MPTO_working_2-way'!E43)</f>
        <v>2.0267924123888115</v>
      </c>
      <c r="H44" s="30">
        <f>IF(OR($A44="",$B44=""),"",'OddsRatio_working_2-way'!M43)</f>
        <v>1.9738858291644976</v>
      </c>
      <c r="I44" s="30">
        <f>IF(OR($A44="",$B44=""),"",'OddsRatio_working_2-way'!N43)</f>
        <v>2.0268144068364817</v>
      </c>
      <c r="J44" s="30">
        <f>IF('Log_working_2-way'!$D43="","",A44^('Log_working_2-way'!$D43))</f>
        <v>1.9735629954505829</v>
      </c>
      <c r="K44" s="32">
        <f>IF('Log_working_2-way'!$D43="","",B44^('Log_working_2-way'!$D43))</f>
        <v>2.0271548987306875</v>
      </c>
      <c r="L44" s="37">
        <f t="shared" si="9"/>
        <v>0.50642673521850901</v>
      </c>
      <c r="M44" s="37">
        <f t="shared" si="10"/>
        <v>0.49357326478149105</v>
      </c>
      <c r="N44" s="38">
        <v>140</v>
      </c>
      <c r="O44" s="38">
        <f t="shared" si="11"/>
        <v>67.083333333333343</v>
      </c>
      <c r="P44" s="38">
        <f t="shared" si="12"/>
        <v>68.934010152284259</v>
      </c>
      <c r="Q44" s="38">
        <f t="shared" si="13"/>
        <v>71.065989847715727</v>
      </c>
      <c r="R44" s="38">
        <f t="shared" si="14"/>
        <v>72.916666666666671</v>
      </c>
      <c r="S44" s="39">
        <f t="shared" si="15"/>
        <v>-3.9826565143823842</v>
      </c>
      <c r="T44" s="39">
        <f t="shared" si="16"/>
        <v>-3.9826565143824126</v>
      </c>
      <c r="U44" t="s">
        <v>130</v>
      </c>
      <c r="V44" t="s">
        <v>163</v>
      </c>
      <c r="W44" t="s">
        <v>323</v>
      </c>
      <c r="X44" s="48" t="s">
        <v>416</v>
      </c>
      <c r="Y44" s="41"/>
    </row>
    <row r="45" spans="1:25" ht="15" x14ac:dyDescent="0.25">
      <c r="A45">
        <v>1.75</v>
      </c>
      <c r="B45">
        <v>2.17</v>
      </c>
      <c r="C45" s="29">
        <f t="shared" si="0"/>
        <v>3.2258064516129004E-2</v>
      </c>
      <c r="D45" s="30">
        <f>IF(OR($A45="",$B45=""),"",A45*'MPTO_working_2-way'!$G44)</f>
        <v>1.8064516129032258</v>
      </c>
      <c r="E45" s="32">
        <f>IF(OR($A45="",$B45=""),"",B45*'MPTO_working_2-way'!$G44)</f>
        <v>2.2399999999999998</v>
      </c>
      <c r="F45" s="30">
        <f>IF(OR($A45="",$B45=""),"",'MPTO_working_2-way'!D44)</f>
        <v>1.8008298755186722</v>
      </c>
      <c r="G45" s="32">
        <f>IF(OR($A45="",$B45=""),"",'MPTO_working_2-way'!E44)</f>
        <v>2.2487046632124348</v>
      </c>
      <c r="H45" s="30">
        <f>IF(OR($A45="",$B45=""),"",'OddsRatio_working_2-way'!M44)</f>
        <v>1.8006407690254356</v>
      </c>
      <c r="I45" s="30">
        <f>IF(OR($A45="",$B45=""),"",'OddsRatio_working_2-way'!N44)</f>
        <v>2.2489995996796797</v>
      </c>
      <c r="J45" s="30">
        <f>IF('Log_working_2-way'!$D44="","",A45^('Log_working_2-way'!$D44))</f>
        <v>1.798091355138193</v>
      </c>
      <c r="K45" s="32">
        <f>IF('Log_working_2-way'!$D44="","",B45^('Log_working_2-way'!$D44))</f>
        <v>2.2529893897006406</v>
      </c>
      <c r="L45" s="37">
        <f t="shared" si="9"/>
        <v>0.5535714285714286</v>
      </c>
      <c r="M45" s="37">
        <f t="shared" si="10"/>
        <v>0.44642857142857145</v>
      </c>
      <c r="N45" s="38">
        <v>141</v>
      </c>
      <c r="O45" s="38">
        <f t="shared" si="11"/>
        <v>60.428571428571423</v>
      </c>
      <c r="P45" s="38">
        <f t="shared" si="12"/>
        <v>76.023041474654363</v>
      </c>
      <c r="Q45" s="38">
        <f t="shared" si="13"/>
        <v>64.976958525345623</v>
      </c>
      <c r="R45" s="38">
        <f t="shared" si="14"/>
        <v>80.571428571428569</v>
      </c>
      <c r="S45" s="39">
        <f t="shared" si="15"/>
        <v>-4.5483870967741993</v>
      </c>
      <c r="T45" s="39">
        <f t="shared" si="16"/>
        <v>-4.5483870967742064</v>
      </c>
      <c r="U45" t="s">
        <v>174</v>
      </c>
      <c r="V45" t="s">
        <v>165</v>
      </c>
      <c r="W45" t="s">
        <v>323</v>
      </c>
      <c r="X45" s="48" t="s">
        <v>416</v>
      </c>
      <c r="Y45" s="41"/>
    </row>
    <row r="46" spans="1:25" s="35" customFormat="1" ht="15" x14ac:dyDescent="0.25">
      <c r="A46">
        <v>1.59</v>
      </c>
      <c r="B46">
        <v>2.4700000000000002</v>
      </c>
      <c r="C46" s="29">
        <f t="shared" si="0"/>
        <v>3.37891172052045E-2</v>
      </c>
      <c r="D46" s="30">
        <f>IF(OR($A46="",$B46=""),"",A46*'MPTO_working_2-way'!$G45)</f>
        <v>1.6437246963562753</v>
      </c>
      <c r="E46" s="32">
        <f>IF(OR($A46="",$B46=""),"",B46*'MPTO_working_2-way'!$G45)</f>
        <v>2.5534591194968552</v>
      </c>
      <c r="F46" s="30">
        <f>IF(OR($A46="",$B46=""),"",'MPTO_working_2-way'!D45)</f>
        <v>1.6338901254342355</v>
      </c>
      <c r="G46" s="32">
        <f>IF(OR($A46="",$B46=""),"",'MPTO_working_2-way'!E45)</f>
        <v>2.5775604633610079</v>
      </c>
      <c r="H46" s="30">
        <f>IF(OR($A46="",$B46=""),"",'OddsRatio_working_2-way'!M45)</f>
        <v>1.6335302236023845</v>
      </c>
      <c r="I46" s="30">
        <f>IF(OR($A46="",$B46=""),"",'OddsRatio_working_2-way'!N45)</f>
        <v>2.5784566588059405</v>
      </c>
      <c r="J46" s="30">
        <f>IF('Log_working_2-way'!$D45="","",A46^('Log_working_2-way'!$D45))</f>
        <v>1.6290563739914652</v>
      </c>
      <c r="K46" s="32">
        <f>IF('Log_working_2-way'!$D45="","",B46^('Log_working_2-way'!$D45))</f>
        <v>2.5896826442672194</v>
      </c>
      <c r="L46" s="37">
        <f t="shared" si="9"/>
        <v>0.60837438423645318</v>
      </c>
      <c r="M46" s="37">
        <f t="shared" si="10"/>
        <v>0.39162561576354682</v>
      </c>
      <c r="N46" s="38">
        <v>142</v>
      </c>
      <c r="O46" s="38">
        <f t="shared" si="11"/>
        <v>52.691823899371066</v>
      </c>
      <c r="P46" s="38">
        <f t="shared" si="12"/>
        <v>84.510121457489873</v>
      </c>
      <c r="Q46" s="38">
        <f t="shared" si="13"/>
        <v>57.48987854251012</v>
      </c>
      <c r="R46" s="38">
        <f t="shared" si="14"/>
        <v>89.308176100628927</v>
      </c>
      <c r="S46" s="39">
        <f t="shared" si="15"/>
        <v>-4.7980546431390536</v>
      </c>
      <c r="T46" s="39">
        <f t="shared" si="16"/>
        <v>-4.7980546431390536</v>
      </c>
      <c r="U46" t="s">
        <v>176</v>
      </c>
      <c r="V46" t="s">
        <v>162</v>
      </c>
      <c r="W46" t="s">
        <v>323</v>
      </c>
      <c r="X46" s="48" t="s">
        <v>416</v>
      </c>
      <c r="Y46" s="41"/>
    </row>
    <row r="47" spans="1:25" ht="15" x14ac:dyDescent="0.25">
      <c r="A47">
        <v>1.78</v>
      </c>
      <c r="B47">
        <v>2.12</v>
      </c>
      <c r="C47" s="29">
        <f t="shared" si="0"/>
        <v>3.3495866016535869E-2</v>
      </c>
      <c r="D47" s="30">
        <f>IF(OR($A47="",$B47=""),"",A47*'MPTO_working_2-way'!$G46)</f>
        <v>1.8396226415094339</v>
      </c>
      <c r="E47" s="32">
        <f>IF(OR($A47="",$B47=""),"",B47*'MPTO_working_2-way'!$G46)</f>
        <v>2.191011235955056</v>
      </c>
      <c r="F47" s="30">
        <f>IF(OR($A47="",$B47=""),"",'MPTO_working_2-way'!D46)</f>
        <v>1.8346946713341112</v>
      </c>
      <c r="G47" s="32">
        <f>IF(OR($A47="",$B47=""),"",'MPTO_working_2-way'!E46)</f>
        <v>2.1980428704566637</v>
      </c>
      <c r="H47" s="30">
        <f>IF(OR($A47="",$B47=""),"",'OddsRatio_working_2-way'!M46)</f>
        <v>1.83452296039628</v>
      </c>
      <c r="I47" s="30">
        <f>IF(OR($A47="",$B47=""),"",'OddsRatio_working_2-way'!N46)</f>
        <v>2.1982893790305562</v>
      </c>
      <c r="J47" s="30">
        <f>IF('Log_working_2-way'!$D46="","",A47^('Log_working_2-way'!$D46))</f>
        <v>1.8322858584832242</v>
      </c>
      <c r="K47" s="32">
        <f>IF('Log_working_2-way'!$D46="","",B47^('Log_working_2-way'!$D46))</f>
        <v>2.2015102621380289</v>
      </c>
      <c r="L47" s="37">
        <f t="shared" si="9"/>
        <v>0.54358974358974366</v>
      </c>
      <c r="M47" s="37">
        <f t="shared" si="10"/>
        <v>0.45641025641025645</v>
      </c>
      <c r="N47" s="38">
        <v>143</v>
      </c>
      <c r="O47" s="38">
        <f t="shared" si="11"/>
        <v>62.662921348314605</v>
      </c>
      <c r="P47" s="38">
        <f t="shared" si="12"/>
        <v>75.547169811320757</v>
      </c>
      <c r="Q47" s="38">
        <f t="shared" si="13"/>
        <v>67.452830188679243</v>
      </c>
      <c r="R47" s="38">
        <f t="shared" si="14"/>
        <v>80.337078651685403</v>
      </c>
      <c r="S47" s="39">
        <f t="shared" si="15"/>
        <v>-4.7899088403646388</v>
      </c>
      <c r="T47" s="39">
        <f t="shared" si="16"/>
        <v>-4.7899088403646459</v>
      </c>
      <c r="U47" t="s">
        <v>173</v>
      </c>
      <c r="V47" t="s">
        <v>177</v>
      </c>
      <c r="W47" t="s">
        <v>323</v>
      </c>
      <c r="X47" s="48" t="s">
        <v>416</v>
      </c>
      <c r="Y47" s="41"/>
    </row>
    <row r="48" spans="1:25" ht="15" x14ac:dyDescent="0.25">
      <c r="A48">
        <v>1.9</v>
      </c>
      <c r="B48">
        <v>1.99</v>
      </c>
      <c r="C48" s="29">
        <f t="shared" si="0"/>
        <v>2.8828352287754377E-2</v>
      </c>
      <c r="D48" s="30">
        <f>IF(OR($A48="",$B48=""),"",A48*'MPTO_working_2-way'!$G47)</f>
        <v>1.9547738693467331</v>
      </c>
      <c r="E48" s="32">
        <f>IF(OR($A48="",$B48=""),"",B48*'MPTO_working_2-way'!$G47)</f>
        <v>2.0473684210526311</v>
      </c>
      <c r="F48" s="30">
        <f>IF(OR($A48="",$B48=""),"",'MPTO_working_2-way'!D47)</f>
        <v>1.9535003874967702</v>
      </c>
      <c r="G48" s="32">
        <f>IF(OR($A48="",$B48=""),"",'MPTO_working_2-way'!E47)</f>
        <v>2.0487672717420748</v>
      </c>
      <c r="H48" s="30">
        <f>IF(OR($A48="",$B48=""),"",'OddsRatio_working_2-way'!M47)</f>
        <v>1.9534625892455926</v>
      </c>
      <c r="I48" s="30">
        <f>IF(OR($A48="",$B48=""),"",'OddsRatio_working_2-way'!N47)</f>
        <v>2.0488088481701512</v>
      </c>
      <c r="J48" s="30">
        <f>IF('Log_working_2-way'!$D47="","",A48^('Log_working_2-way'!$D47))</f>
        <v>1.9528856855785393</v>
      </c>
      <c r="K48" s="32">
        <f>IF('Log_working_2-way'!$D47="","",B48^('Log_working_2-way'!$D47))</f>
        <v>2.0494438264048878</v>
      </c>
      <c r="L48" s="37">
        <f t="shared" si="9"/>
        <v>0.51156812339331637</v>
      </c>
      <c r="M48" s="37">
        <f t="shared" si="10"/>
        <v>0.48843187660668391</v>
      </c>
      <c r="N48" s="38">
        <v>144</v>
      </c>
      <c r="O48" s="38">
        <f t="shared" si="11"/>
        <v>68.210526315789451</v>
      </c>
      <c r="P48" s="38">
        <f t="shared" si="12"/>
        <v>71.638190954773862</v>
      </c>
      <c r="Q48" s="38">
        <f t="shared" si="13"/>
        <v>72.361809045226124</v>
      </c>
      <c r="R48" s="38">
        <f t="shared" si="14"/>
        <v>75.78947368421052</v>
      </c>
      <c r="S48" s="39">
        <f t="shared" si="15"/>
        <v>-4.151282729436673</v>
      </c>
      <c r="T48" s="39">
        <f t="shared" si="16"/>
        <v>-4.1512827294366588</v>
      </c>
      <c r="U48" t="s">
        <v>181</v>
      </c>
      <c r="V48" t="s">
        <v>179</v>
      </c>
      <c r="W48" t="s">
        <v>323</v>
      </c>
      <c r="X48" s="48" t="s">
        <v>416</v>
      </c>
      <c r="Y48" s="41"/>
    </row>
    <row r="49" spans="1:25" ht="15" x14ac:dyDescent="0.25">
      <c r="A49">
        <v>1.68</v>
      </c>
      <c r="B49">
        <v>2.29</v>
      </c>
      <c r="C49" s="29">
        <f t="shared" si="0"/>
        <v>3.1919317945518833E-2</v>
      </c>
      <c r="D49" s="30">
        <f>IF(OR($A49="",$B49=""),"",A49*'MPTO_working_2-way'!$G48)</f>
        <v>1.7336244541484715</v>
      </c>
      <c r="E49" s="32">
        <f>IF(OR($A49="",$B49=""),"",B49*'MPTO_working_2-way'!$G48)</f>
        <v>2.3630952380952381</v>
      </c>
      <c r="F49" s="30">
        <f>IF(OR($A49="",$B49=""),"",'MPTO_working_2-way'!D48)</f>
        <v>1.7262855604415328</v>
      </c>
      <c r="G49" s="32">
        <f>IF(OR($A49="",$B49=""),"",'MPTO_working_2-way'!E48)</f>
        <v>2.3768688990485605</v>
      </c>
      <c r="H49" s="30">
        <f>IF(OR($A49="",$B49=""),"",'OddsRatio_working_2-way'!M48)</f>
        <v>1.7260384169902692</v>
      </c>
      <c r="I49" s="30">
        <f>IF(OR($A49="",$B49=""),"",'OddsRatio_working_2-way'!N48)</f>
        <v>2.3773375851727168</v>
      </c>
      <c r="J49" s="30">
        <f>IF('Log_working_2-way'!$D48="","",A49^('Log_working_2-way'!$D48))</f>
        <v>1.7227098761530257</v>
      </c>
      <c r="K49" s="32">
        <f>IF('Log_working_2-way'!$D48="","",B49^('Log_working_2-way'!$D48))</f>
        <v>2.3836811049586637</v>
      </c>
      <c r="L49" s="37">
        <f t="shared" si="9"/>
        <v>0.57682619647355171</v>
      </c>
      <c r="M49" s="37">
        <f t="shared" si="10"/>
        <v>0.42317380352644834</v>
      </c>
      <c r="N49" s="38">
        <v>145</v>
      </c>
      <c r="O49" s="38">
        <f t="shared" si="11"/>
        <v>58.69047619047619</v>
      </c>
      <c r="P49" s="38">
        <f t="shared" si="12"/>
        <v>81.681222707423586</v>
      </c>
      <c r="Q49" s="38">
        <f t="shared" si="13"/>
        <v>63.318777292576421</v>
      </c>
      <c r="R49" s="38">
        <f t="shared" si="14"/>
        <v>86.30952380952381</v>
      </c>
      <c r="S49" s="39">
        <f t="shared" si="15"/>
        <v>-4.6283011021002309</v>
      </c>
      <c r="T49" s="39">
        <f t="shared" si="16"/>
        <v>-4.6283011021002238</v>
      </c>
      <c r="U49" t="s">
        <v>180</v>
      </c>
      <c r="V49" t="s">
        <v>170</v>
      </c>
      <c r="W49" t="s">
        <v>323</v>
      </c>
      <c r="X49" s="48" t="s">
        <v>416</v>
      </c>
      <c r="Y49" s="41"/>
    </row>
    <row r="50" spans="1:25" ht="15" x14ac:dyDescent="0.25">
      <c r="A50">
        <v>1.62</v>
      </c>
      <c r="B50">
        <v>2.41</v>
      </c>
      <c r="C50" s="29">
        <f t="shared" si="0"/>
        <v>3.2221709953383471E-2</v>
      </c>
      <c r="D50" s="30">
        <f>IF(OR($A50="",$B50=""),"",A50*'MPTO_working_2-way'!$G49)</f>
        <v>1.6721991701244814</v>
      </c>
      <c r="E50" s="32">
        <f>IF(OR($A50="",$B50=""),"",B50*'MPTO_working_2-way'!$G49)</f>
        <v>2.4876543209876543</v>
      </c>
      <c r="F50" s="30">
        <f>IF(OR($A50="",$B50=""),"",'MPTO_working_2-way'!D49)</f>
        <v>1.6634144263133228</v>
      </c>
      <c r="G50" s="32">
        <f>IF(OR($A50="",$B50=""),"",'MPTO_working_2-way'!E49)</f>
        <v>2.5073534133966988</v>
      </c>
      <c r="H50" s="30">
        <f>IF(OR($A50="",$B50=""),"",'OddsRatio_working_2-way'!M49)</f>
        <v>1.6631110857591944</v>
      </c>
      <c r="I50" s="30">
        <f>IF(OR($A50="",$B50=""),"",'OddsRatio_working_2-way'!N49)</f>
        <v>2.5080429530975232</v>
      </c>
      <c r="J50" s="30">
        <f>IF('Log_working_2-way'!$D49="","",A50^('Log_working_2-way'!$D49))</f>
        <v>1.6591215903879362</v>
      </c>
      <c r="K50" s="32">
        <f>IF('Log_working_2-way'!$D49="","",B50^('Log_working_2-way'!$D49))</f>
        <v>2.5171707535955181</v>
      </c>
      <c r="L50" s="37">
        <f t="shared" si="9"/>
        <v>0.59801488833746896</v>
      </c>
      <c r="M50" s="37">
        <f t="shared" si="10"/>
        <v>0.40198511166253104</v>
      </c>
      <c r="N50" s="38">
        <v>146</v>
      </c>
      <c r="O50" s="38">
        <f t="shared" si="11"/>
        <v>55.876543209876544</v>
      </c>
      <c r="P50" s="38">
        <f t="shared" si="12"/>
        <v>85.419087136929463</v>
      </c>
      <c r="Q50" s="38">
        <f t="shared" si="13"/>
        <v>60.580912863070537</v>
      </c>
      <c r="R50" s="38">
        <f t="shared" si="14"/>
        <v>90.123456790123456</v>
      </c>
      <c r="S50" s="39">
        <f t="shared" si="15"/>
        <v>-4.7043696531939929</v>
      </c>
      <c r="T50" s="39">
        <f t="shared" si="16"/>
        <v>-4.7043696531939929</v>
      </c>
      <c r="U50" t="s">
        <v>169</v>
      </c>
      <c r="V50" t="s">
        <v>178</v>
      </c>
      <c r="W50" t="s">
        <v>323</v>
      </c>
      <c r="X50" s="48" t="s">
        <v>416</v>
      </c>
      <c r="Y50" s="41"/>
    </row>
    <row r="51" spans="1:25" ht="15" x14ac:dyDescent="0.25">
      <c r="A51">
        <v>1.63</v>
      </c>
      <c r="B51">
        <v>2.39</v>
      </c>
      <c r="C51" s="29">
        <f t="shared" si="0"/>
        <v>3.19069743563416E-2</v>
      </c>
      <c r="D51" s="30">
        <f>IF(OR($A51="",$B51=""),"",A51*'MPTO_working_2-way'!$G50)</f>
        <v>1.6820083682008367</v>
      </c>
      <c r="E51" s="32">
        <f>IF(OR($A51="",$B51=""),"",B51*'MPTO_working_2-way'!$G50)</f>
        <v>2.4662576687116564</v>
      </c>
      <c r="F51" s="30">
        <f>IF(OR($A51="",$B51=""),"",'MPTO_working_2-way'!D50)</f>
        <v>1.6735184827201064</v>
      </c>
      <c r="G51" s="32">
        <f>IF(OR($A51="",$B51=""),"",'MPTO_working_2-way'!E50)</f>
        <v>2.4847402493861024</v>
      </c>
      <c r="H51" s="30">
        <f>IF(OR($A51="",$B51=""),"",'OddsRatio_working_2-way'!M50)</f>
        <v>1.6732290918193764</v>
      </c>
      <c r="I51" s="30">
        <f>IF(OR($A51="",$B51=""),"",'OddsRatio_working_2-way'!N50)</f>
        <v>2.4853784724268779</v>
      </c>
      <c r="J51" s="30">
        <f>IF('Log_working_2-way'!$D50="","",A51^('Log_working_2-way'!$D50))</f>
        <v>1.6693751275261461</v>
      </c>
      <c r="K51" s="32">
        <f>IF('Log_working_2-way'!$D50="","",B51^('Log_working_2-way'!$D50))</f>
        <v>2.4939306210789667</v>
      </c>
      <c r="L51" s="37">
        <f t="shared" si="9"/>
        <v>0.59452736318407962</v>
      </c>
      <c r="M51" s="37">
        <f t="shared" si="10"/>
        <v>0.40547263681592038</v>
      </c>
      <c r="N51" s="38">
        <v>147</v>
      </c>
      <c r="O51" s="38">
        <f t="shared" si="11"/>
        <v>56.815950920245392</v>
      </c>
      <c r="P51" s="38">
        <f t="shared" si="12"/>
        <v>85.493723849372401</v>
      </c>
      <c r="Q51" s="38">
        <f t="shared" si="13"/>
        <v>61.506276150627613</v>
      </c>
      <c r="R51" s="38">
        <f t="shared" si="14"/>
        <v>90.184049079754601</v>
      </c>
      <c r="S51" s="39">
        <f t="shared" si="15"/>
        <v>-4.6903252303822214</v>
      </c>
      <c r="T51" s="39">
        <f t="shared" si="16"/>
        <v>-4.6903252303822001</v>
      </c>
      <c r="U51" t="s">
        <v>259</v>
      </c>
      <c r="V51" t="s">
        <v>164</v>
      </c>
      <c r="W51" t="s">
        <v>323</v>
      </c>
      <c r="X51" s="48" t="s">
        <v>416</v>
      </c>
      <c r="Y51" s="41"/>
    </row>
    <row r="52" spans="1:25" ht="15" x14ac:dyDescent="0.25">
      <c r="A52">
        <v>1.98</v>
      </c>
      <c r="B52">
        <v>1.86</v>
      </c>
      <c r="C52" s="29">
        <f t="shared" si="0"/>
        <v>4.2684913652655698E-2</v>
      </c>
      <c r="D52" s="30">
        <f>IF(OR($A52="",$B52=""),"",A52*'MPTO_working_2-way'!$G51)</f>
        <v>2.0645161290322585</v>
      </c>
      <c r="E52" s="32">
        <f>IF(OR($A52="",$B52=""),"",B52*'MPTO_working_2-way'!$G51)</f>
        <v>1.9393939393939397</v>
      </c>
      <c r="F52" s="30">
        <f>IF(OR($A52="",$B52=""),"",'MPTO_working_2-way'!D51)</f>
        <v>2.0673627484001349</v>
      </c>
      <c r="G52" s="32">
        <f>IF(OR($A52="",$B52=""),"",'MPTO_working_2-way'!E51)</f>
        <v>1.9368886083938153</v>
      </c>
      <c r="H52" s="30">
        <f>IF(OR($A52="",$B52=""),"",'OddsRatio_working_2-way'!M51)</f>
        <v>2.0674899923282331</v>
      </c>
      <c r="I52" s="30">
        <f>IF(OR($A52="",$B52=""),"",'OddsRatio_working_2-way'!N51)</f>
        <v>1.9367769320431434</v>
      </c>
      <c r="J52" s="30">
        <f>IF('Log_working_2-way'!$D51="","",A52^('Log_working_2-way'!$D51))</f>
        <v>2.0687991049302137</v>
      </c>
      <c r="K52" s="32">
        <f>IF('Log_working_2-way'!$D51="","",B52^('Log_working_2-way'!$D51))</f>
        <v>1.9356295260604794</v>
      </c>
      <c r="L52" s="37">
        <f t="shared" si="9"/>
        <v>0.48437499999999989</v>
      </c>
      <c r="M52" s="37">
        <f t="shared" si="10"/>
        <v>0.51562499999999989</v>
      </c>
      <c r="N52" s="38">
        <v>148</v>
      </c>
      <c r="O52" s="38">
        <f t="shared" si="11"/>
        <v>73.252525252525274</v>
      </c>
      <c r="P52" s="38">
        <f t="shared" si="12"/>
        <v>68.430107526881727</v>
      </c>
      <c r="Q52" s="38">
        <f t="shared" si="13"/>
        <v>79.569892473118273</v>
      </c>
      <c r="R52" s="38">
        <f t="shared" si="14"/>
        <v>74.747474747474755</v>
      </c>
      <c r="S52" s="39">
        <f t="shared" si="15"/>
        <v>-6.3173672205929989</v>
      </c>
      <c r="T52" s="39">
        <f t="shared" si="16"/>
        <v>-6.3173672205930274</v>
      </c>
      <c r="U52" t="s">
        <v>80</v>
      </c>
      <c r="V52" t="s">
        <v>76</v>
      </c>
      <c r="W52" t="s">
        <v>70</v>
      </c>
      <c r="X52" s="48" t="s">
        <v>416</v>
      </c>
      <c r="Y52" s="41"/>
    </row>
    <row r="53" spans="1:25" s="35" customFormat="1" ht="15" x14ac:dyDescent="0.25">
      <c r="A53">
        <v>1.71</v>
      </c>
      <c r="B53">
        <v>2.15</v>
      </c>
      <c r="C53" s="29">
        <f t="shared" si="0"/>
        <v>4.9911600707194248E-2</v>
      </c>
      <c r="D53" s="30">
        <f>IF(OR($A53="",$B53=""),"",A53*'MPTO_working_2-way'!$G52)</f>
        <v>1.7953488372093021</v>
      </c>
      <c r="E53" s="32">
        <f>IF(OR($A53="",$B53=""),"",B53*'MPTO_working_2-way'!$G52)</f>
        <v>2.2573099415204676</v>
      </c>
      <c r="F53" s="30">
        <f>IF(OR($A53="",$B53=""),"",'MPTO_working_2-way'!D52)</f>
        <v>1.7862261630025504</v>
      </c>
      <c r="G53" s="32">
        <f>IF(OR($A53="",$B53=""),"",'MPTO_working_2-way'!E52)</f>
        <v>2.2718986559555074</v>
      </c>
      <c r="H53" s="30">
        <f>IF(OR($A53="",$B53=""),"",'OddsRatio_working_2-way'!M52)</f>
        <v>1.7857425178439978</v>
      </c>
      <c r="I53" s="30">
        <f>IF(OR($A53="",$B53=""),"",'OddsRatio_working_2-way'!N52)</f>
        <v>2.2726815429867573</v>
      </c>
      <c r="J53" s="30">
        <f>IF('Log_working_2-way'!$D52="","",A53^('Log_working_2-way'!$D52))</f>
        <v>1.7815546379563396</v>
      </c>
      <c r="K53" s="32">
        <f>IF('Log_working_2-way'!$D52="","",B53^('Log_working_2-way'!$D52))</f>
        <v>2.2795010757196681</v>
      </c>
      <c r="L53" s="37">
        <f t="shared" si="9"/>
        <v>0.55699481865284983</v>
      </c>
      <c r="M53" s="37">
        <f t="shared" si="10"/>
        <v>0.44300518134715028</v>
      </c>
      <c r="N53" s="38">
        <v>149</v>
      </c>
      <c r="O53" s="38">
        <f t="shared" si="11"/>
        <v>61.865497076023381</v>
      </c>
      <c r="P53" s="38">
        <f t="shared" si="12"/>
        <v>79.697674418604635</v>
      </c>
      <c r="Q53" s="38">
        <f t="shared" si="13"/>
        <v>69.302325581395351</v>
      </c>
      <c r="R53" s="38">
        <f t="shared" si="14"/>
        <v>87.134502923976598</v>
      </c>
      <c r="S53" s="39">
        <f t="shared" si="15"/>
        <v>-7.4368285053719703</v>
      </c>
      <c r="T53" s="39">
        <f t="shared" si="16"/>
        <v>-7.4368285053719632</v>
      </c>
      <c r="U53" t="s">
        <v>74</v>
      </c>
      <c r="V53" t="s">
        <v>75</v>
      </c>
      <c r="W53" t="s">
        <v>70</v>
      </c>
      <c r="X53" s="48" t="s">
        <v>416</v>
      </c>
      <c r="Y53" s="41"/>
    </row>
    <row r="54" spans="1:25" ht="15" x14ac:dyDescent="0.25">
      <c r="A54">
        <v>1.49</v>
      </c>
      <c r="B54">
        <v>2.61</v>
      </c>
      <c r="C54" s="29">
        <f t="shared" si="0"/>
        <v>5.428270204942276E-2</v>
      </c>
      <c r="D54" s="30">
        <f>IF(OR($A54="",$B54=""),"",A54*'MPTO_working_2-way'!$G53)</f>
        <v>1.57088122605364</v>
      </c>
      <c r="E54" s="32">
        <f>IF(OR($A54="",$B54=""),"",B54*'MPTO_working_2-way'!$G53)</f>
        <v>2.7516778523489931</v>
      </c>
      <c r="F54" s="30">
        <f>IF(OR($A54="",$B54=""),"",'MPTO_working_2-way'!D53)</f>
        <v>1.5527960230789197</v>
      </c>
      <c r="G54" s="32">
        <f>IF(OR($A54="",$B54=""),"",'MPTO_working_2-way'!E53)</f>
        <v>2.8089855177146159</v>
      </c>
      <c r="H54" s="30">
        <f>IF(OR($A54="",$B54=""),"",'OddsRatio_working_2-way'!M53)</f>
        <v>1.5516772843673707</v>
      </c>
      <c r="I54" s="30">
        <f>IF(OR($A54="",$B54=""),"",'OddsRatio_working_2-way'!N53)</f>
        <v>2.8126539343499313</v>
      </c>
      <c r="J54" s="30">
        <f>IF('Log_working_2-way'!$D53="","",A54^('Log_working_2-way'!$D53))</f>
        <v>1.5433408167862104</v>
      </c>
      <c r="K54" s="32">
        <f>IF('Log_working_2-way'!$D53="","",B54^('Log_working_2-way'!$D53))</f>
        <v>2.8404654483866119</v>
      </c>
      <c r="L54" s="37">
        <f t="shared" si="9"/>
        <v>0.63658536585365844</v>
      </c>
      <c r="M54" s="37">
        <f t="shared" si="10"/>
        <v>0.36341463414634151</v>
      </c>
      <c r="N54" s="38">
        <v>150</v>
      </c>
      <c r="O54" s="38">
        <f t="shared" si="11"/>
        <v>49.328859060402685</v>
      </c>
      <c r="P54" s="38">
        <f t="shared" si="12"/>
        <v>92.52873563218391</v>
      </c>
      <c r="Q54" s="38">
        <f t="shared" si="13"/>
        <v>57.471264367816097</v>
      </c>
      <c r="R54" s="38">
        <f t="shared" si="14"/>
        <v>100.67114093959732</v>
      </c>
      <c r="S54" s="39">
        <f t="shared" si="15"/>
        <v>-8.1424053074134122</v>
      </c>
      <c r="T54" s="39">
        <f t="shared" si="16"/>
        <v>-8.1424053074134122</v>
      </c>
      <c r="U54" t="s">
        <v>86</v>
      </c>
      <c r="V54" t="s">
        <v>84</v>
      </c>
      <c r="W54" t="s">
        <v>70</v>
      </c>
      <c r="X54" s="48" t="s">
        <v>416</v>
      </c>
      <c r="Y54" s="41"/>
    </row>
    <row r="55" spans="1:25" ht="15" x14ac:dyDescent="0.25">
      <c r="A55">
        <v>2</v>
      </c>
      <c r="B55">
        <v>1.85</v>
      </c>
      <c r="C55" s="29">
        <f t="shared" si="0"/>
        <v>4.0540540540540349E-2</v>
      </c>
      <c r="D55" s="30">
        <f>IF(OR($A55="",$B55=""),"",A55*'MPTO_working_2-way'!$G54)</f>
        <v>2.0810810810810807</v>
      </c>
      <c r="E55" s="32">
        <f>IF(OR($A55="",$B55=""),"",B55*'MPTO_working_2-way'!$G54)</f>
        <v>1.9249999999999998</v>
      </c>
      <c r="F55" s="30">
        <f>IF(OR($A55="",$B55=""),"",'MPTO_working_2-way'!D54)</f>
        <v>2.0845070422535206</v>
      </c>
      <c r="G55" s="32">
        <f>IF(OR($A55="",$B55=""),"",'MPTO_working_2-way'!E54)</f>
        <v>1.9220779220779218</v>
      </c>
      <c r="H55" s="30">
        <f>IF(OR($A55="",$B55=""),"",'OddsRatio_working_2-way'!M54)</f>
        <v>2.0846522890932806</v>
      </c>
      <c r="I55" s="30">
        <f>IF(OR($A55="",$B55=""),"",'OddsRatio_working_2-way'!N54)</f>
        <v>1.9219544457292885</v>
      </c>
      <c r="J55" s="30">
        <f>IF('Log_working_2-way'!$D54="","",A55^('Log_working_2-way'!$D54))</f>
        <v>2.086225702151145</v>
      </c>
      <c r="K55" s="32">
        <f>IF('Log_working_2-way'!$D54="","",B55^('Log_working_2-way'!$D54))</f>
        <v>1.9206189818740487</v>
      </c>
      <c r="L55" s="37">
        <f t="shared" si="9"/>
        <v>0.48051948051948062</v>
      </c>
      <c r="M55" s="37">
        <f t="shared" si="10"/>
        <v>0.51948051948051954</v>
      </c>
      <c r="N55" s="38">
        <v>151</v>
      </c>
      <c r="O55" s="38">
        <f t="shared" si="11"/>
        <v>75.5</v>
      </c>
      <c r="P55" s="38">
        <f t="shared" si="12"/>
        <v>69.378378378378386</v>
      </c>
      <c r="Q55" s="38">
        <f t="shared" si="13"/>
        <v>81.621621621621614</v>
      </c>
      <c r="R55" s="38">
        <f t="shared" si="14"/>
        <v>75.5</v>
      </c>
      <c r="S55" s="39">
        <f t="shared" si="15"/>
        <v>-6.1216216216216139</v>
      </c>
      <c r="T55" s="39">
        <f t="shared" si="16"/>
        <v>-6.1216216216216139</v>
      </c>
      <c r="U55" t="s">
        <v>87</v>
      </c>
      <c r="V55" t="s">
        <v>81</v>
      </c>
      <c r="W55" t="s">
        <v>70</v>
      </c>
      <c r="X55" s="48" t="s">
        <v>416</v>
      </c>
      <c r="Y55" s="41"/>
    </row>
    <row r="56" spans="1:25" ht="15" x14ac:dyDescent="0.25">
      <c r="A56">
        <v>1.66</v>
      </c>
      <c r="B56">
        <v>2.2400000000000002</v>
      </c>
      <c r="C56" s="29">
        <f t="shared" si="0"/>
        <v>4.8838209982788428E-2</v>
      </c>
      <c r="D56" s="30">
        <f>IF(OR($A56="",$B56=""),"",A56*'MPTO_working_2-way'!$G55)</f>
        <v>1.7410714285714286</v>
      </c>
      <c r="E56" s="32">
        <f>IF(OR($A56="",$B56=""),"",B56*'MPTO_working_2-way'!$G55)</f>
        <v>2.3493975903614461</v>
      </c>
      <c r="F56" s="30">
        <f>IF(OR($A56="",$B56=""),"",'MPTO_working_2-way'!D55)</f>
        <v>1.7301321421924438</v>
      </c>
      <c r="G56" s="32">
        <f>IF(OR($A56="",$B56=""),"",'MPTO_working_2-way'!E55)</f>
        <v>2.3696150904919713</v>
      </c>
      <c r="H56" s="30">
        <f>IF(OR($A56="",$B56=""),"",'OddsRatio_working_2-way'!M55)</f>
        <v>1.7295601856708804</v>
      </c>
      <c r="I56" s="30">
        <f>IF(OR($A56="",$B56=""),"",'OddsRatio_working_2-way'!N55)</f>
        <v>2.3706888336846839</v>
      </c>
      <c r="J56" s="30">
        <f>IF('Log_working_2-way'!$D55="","",A56^('Log_working_2-way'!$D55))</f>
        <v>1.7245446249558118</v>
      </c>
      <c r="K56" s="32">
        <f>IF('Log_working_2-way'!$D55="","",B56^('Log_working_2-way'!$D55))</f>
        <v>2.380177238993153</v>
      </c>
      <c r="L56" s="37">
        <f t="shared" si="9"/>
        <v>0.57435897435897432</v>
      </c>
      <c r="M56" s="37">
        <f t="shared" si="10"/>
        <v>0.42564102564102557</v>
      </c>
      <c r="N56" s="38">
        <v>152</v>
      </c>
      <c r="O56" s="38">
        <f t="shared" si="11"/>
        <v>60.433734939759034</v>
      </c>
      <c r="P56" s="38">
        <f t="shared" si="12"/>
        <v>84.142857142857139</v>
      </c>
      <c r="Q56" s="38">
        <f t="shared" si="13"/>
        <v>67.857142857142847</v>
      </c>
      <c r="R56" s="38">
        <f t="shared" si="14"/>
        <v>91.566265060240966</v>
      </c>
      <c r="S56" s="39">
        <f t="shared" si="15"/>
        <v>-7.4234079173838126</v>
      </c>
      <c r="T56" s="39">
        <f t="shared" si="16"/>
        <v>-7.4234079173838268</v>
      </c>
      <c r="U56" t="s">
        <v>79</v>
      </c>
      <c r="V56" t="s">
        <v>337</v>
      </c>
      <c r="W56" t="s">
        <v>70</v>
      </c>
      <c r="X56" s="48" t="s">
        <v>416</v>
      </c>
      <c r="Y56" s="41"/>
    </row>
    <row r="57" spans="1:25" ht="15" x14ac:dyDescent="0.25">
      <c r="A57">
        <v>1.88</v>
      </c>
      <c r="B57">
        <v>1.96</v>
      </c>
      <c r="C57" s="29">
        <f t="shared" si="0"/>
        <v>4.2118975249674229E-2</v>
      </c>
      <c r="D57" s="30">
        <f>IF(OR($A57="",$B57=""),"",A57*'MPTO_working_2-way'!$G56)</f>
        <v>1.9591836734693875</v>
      </c>
      <c r="E57" s="32">
        <f>IF(OR($A57="",$B57=""),"",B57*'MPTO_working_2-way'!$G56)</f>
        <v>2.0425531914893615</v>
      </c>
      <c r="F57" s="30">
        <f>IF(OR($A57="",$B57=""),"",'MPTO_working_2-way'!D56)</f>
        <v>1.9575010624734379</v>
      </c>
      <c r="G57" s="32">
        <f>IF(OR($A57="",$B57=""),"",'MPTO_working_2-way'!E56)</f>
        <v>2.044385264092321</v>
      </c>
      <c r="H57" s="30">
        <f>IF(OR($A57="",$B57=""),"",'OddsRatio_working_2-way'!M56)</f>
        <v>1.9574271077563381</v>
      </c>
      <c r="I57" s="30">
        <f>IF(OR($A57="",$B57=""),"",'OddsRatio_working_2-way'!N56)</f>
        <v>2.0444659357341863</v>
      </c>
      <c r="J57" s="30">
        <f>IF('Log_working_2-way'!$D56="","",A57^('Log_working_2-way'!$D56))</f>
        <v>1.9566564264322122</v>
      </c>
      <c r="K57" s="32">
        <f>IF('Log_working_2-way'!$D56="","",B57^('Log_working_2-way'!$D56))</f>
        <v>2.0453073562984208</v>
      </c>
      <c r="L57" s="37">
        <f t="shared" si="9"/>
        <v>0.51041666666666674</v>
      </c>
      <c r="M57" s="37">
        <f t="shared" si="10"/>
        <v>0.48958333333333337</v>
      </c>
      <c r="N57" s="38">
        <v>153</v>
      </c>
      <c r="O57" s="38">
        <f t="shared" si="11"/>
        <v>71.617021276595736</v>
      </c>
      <c r="P57" s="38">
        <f t="shared" si="12"/>
        <v>74.938775510204081</v>
      </c>
      <c r="Q57" s="38">
        <f t="shared" si="13"/>
        <v>78.061224489795919</v>
      </c>
      <c r="R57" s="38">
        <f t="shared" si="14"/>
        <v>81.38297872340425</v>
      </c>
      <c r="S57" s="39">
        <f t="shared" si="15"/>
        <v>-6.4442032132001827</v>
      </c>
      <c r="T57" s="39">
        <f t="shared" si="16"/>
        <v>-6.4442032132001685</v>
      </c>
      <c r="U57" t="s">
        <v>89</v>
      </c>
      <c r="V57" t="s">
        <v>72</v>
      </c>
      <c r="W57" t="s">
        <v>70</v>
      </c>
      <c r="X57" s="48" t="s">
        <v>416</v>
      </c>
      <c r="Y57" s="41"/>
    </row>
    <row r="58" spans="1:25" ht="15" x14ac:dyDescent="0.25">
      <c r="A58">
        <v>1.96</v>
      </c>
      <c r="B58">
        <v>1.88</v>
      </c>
      <c r="C58" s="29">
        <f t="shared" si="0"/>
        <v>4.2118975249674229E-2</v>
      </c>
      <c r="D58" s="30">
        <f>IF(OR($A58="",$B58=""),"",A58*'MPTO_working_2-way'!$G57)</f>
        <v>2.0425531914893615</v>
      </c>
      <c r="E58" s="32">
        <f>IF(OR($A58="",$B58=""),"",B58*'MPTO_working_2-way'!$G57)</f>
        <v>1.9591836734693875</v>
      </c>
      <c r="F58" s="30">
        <f>IF(OR($A58="",$B58=""),"",'MPTO_working_2-way'!D57)</f>
        <v>2.044385264092321</v>
      </c>
      <c r="G58" s="32">
        <f>IF(OR($A58="",$B58=""),"",'MPTO_working_2-way'!E57)</f>
        <v>1.9575010624734379</v>
      </c>
      <c r="H58" s="30">
        <f>IF(OR($A58="",$B58=""),"",'OddsRatio_working_2-way'!M57)</f>
        <v>2.0444659357341863</v>
      </c>
      <c r="I58" s="30">
        <f>IF(OR($A58="",$B58=""),"",'OddsRatio_working_2-way'!N57)</f>
        <v>1.9574271077563381</v>
      </c>
      <c r="J58" s="30">
        <f>IF('Log_working_2-way'!$D57="","",A58^('Log_working_2-way'!$D57))</f>
        <v>2.0453073562984208</v>
      </c>
      <c r="K58" s="32">
        <f>IF('Log_working_2-way'!$D57="","",B58^('Log_working_2-way'!$D57))</f>
        <v>1.9566564264322122</v>
      </c>
      <c r="L58" s="37">
        <f t="shared" si="9"/>
        <v>0.48958333333333337</v>
      </c>
      <c r="M58" s="37">
        <f t="shared" si="10"/>
        <v>0.51041666666666674</v>
      </c>
      <c r="N58" s="38">
        <v>154</v>
      </c>
      <c r="O58" s="38">
        <f t="shared" si="11"/>
        <v>75.428571428571416</v>
      </c>
      <c r="P58" s="38">
        <f t="shared" si="12"/>
        <v>72.085106382978708</v>
      </c>
      <c r="Q58" s="38">
        <f t="shared" si="13"/>
        <v>81.914893617021278</v>
      </c>
      <c r="R58" s="38">
        <f t="shared" si="14"/>
        <v>78.571428571428569</v>
      </c>
      <c r="S58" s="39">
        <f t="shared" si="15"/>
        <v>-6.4863221884498614</v>
      </c>
      <c r="T58" s="39">
        <f t="shared" si="16"/>
        <v>-6.4863221884498614</v>
      </c>
      <c r="U58" t="s">
        <v>82</v>
      </c>
      <c r="V58" t="s">
        <v>69</v>
      </c>
      <c r="W58" t="s">
        <v>70</v>
      </c>
      <c r="X58" s="48" t="s">
        <v>416</v>
      </c>
      <c r="Y58" s="41"/>
    </row>
    <row r="59" spans="1:25" ht="15" x14ac:dyDescent="0.25">
      <c r="A59">
        <v>1.75</v>
      </c>
      <c r="B59">
        <v>2.1</v>
      </c>
      <c r="C59" s="29">
        <f t="shared" si="0"/>
        <v>4.761904761904745E-2</v>
      </c>
      <c r="D59" s="30">
        <f>IF(OR($A59="",$B59=""),"",A59*'MPTO_working_2-way'!$G58)</f>
        <v>1.833333333333333</v>
      </c>
      <c r="E59" s="32">
        <f>IF(OR($A59="",$B59=""),"",B59*'MPTO_working_2-way'!$G58)</f>
        <v>2.1999999999999997</v>
      </c>
      <c r="F59" s="30">
        <f>IF(OR($A59="",$B59=""),"",'MPTO_working_2-way'!D58)</f>
        <v>1.8260869565217388</v>
      </c>
      <c r="G59" s="32">
        <f>IF(OR($A59="",$B59=""),"",'MPTO_working_2-way'!E58)</f>
        <v>2.2105263157894735</v>
      </c>
      <c r="H59" s="30">
        <f>IF(OR($A59="",$B59=""),"",'OddsRatio_working_2-way'!M58)</f>
        <v>1.8257228238447702</v>
      </c>
      <c r="I59" s="30">
        <f>IF(OR($A59="",$B59=""),"",'OddsRatio_working_2-way'!N58)</f>
        <v>2.2110601416389968</v>
      </c>
      <c r="J59" s="30">
        <f>IF('Log_working_2-way'!$D58="","",A59^('Log_working_2-way'!$D58))</f>
        <v>1.8223996182512778</v>
      </c>
      <c r="K59" s="32">
        <f>IF('Log_working_2-way'!$D58="","",B59^('Log_working_2-way'!$D58))</f>
        <v>2.2159538718240408</v>
      </c>
      <c r="L59" s="37">
        <f t="shared" si="9"/>
        <v>0.54545454545454553</v>
      </c>
      <c r="M59" s="37">
        <f t="shared" si="10"/>
        <v>0.45454545454545459</v>
      </c>
      <c r="N59" s="38">
        <v>155</v>
      </c>
      <c r="O59" s="38">
        <f t="shared" si="11"/>
        <v>66.428571428571431</v>
      </c>
      <c r="P59" s="38">
        <f t="shared" si="12"/>
        <v>81.19047619047619</v>
      </c>
      <c r="Q59" s="38">
        <f t="shared" si="13"/>
        <v>73.80952380952381</v>
      </c>
      <c r="R59" s="38">
        <f t="shared" si="14"/>
        <v>88.571428571428569</v>
      </c>
      <c r="S59" s="39">
        <f t="shared" si="15"/>
        <v>-7.3809523809523796</v>
      </c>
      <c r="T59" s="39">
        <f t="shared" si="16"/>
        <v>-7.3809523809523796</v>
      </c>
      <c r="U59" t="s">
        <v>78</v>
      </c>
      <c r="V59" t="s">
        <v>182</v>
      </c>
      <c r="W59" t="s">
        <v>70</v>
      </c>
      <c r="X59" s="48" t="s">
        <v>416</v>
      </c>
      <c r="Y59" s="41"/>
    </row>
    <row r="60" spans="1:25" s="35" customFormat="1" ht="15" x14ac:dyDescent="0.25">
      <c r="A60">
        <v>1.76</v>
      </c>
      <c r="B60">
        <v>2.08</v>
      </c>
      <c r="C60" s="29">
        <f t="shared" si="0"/>
        <v>4.8951048951048959E-2</v>
      </c>
      <c r="D60" s="30">
        <f>IF(OR($A60="",$B60=""),"",A60*'MPTO_working_2-way'!$G59)</f>
        <v>1.8461538461538463</v>
      </c>
      <c r="E60" s="32">
        <f>IF(OR($A60="",$B60=""),"",B60*'MPTO_working_2-way'!$G59)</f>
        <v>2.1818181818181821</v>
      </c>
      <c r="F60" s="30">
        <f>IF(OR($A60="",$B60=""),"",'MPTO_working_2-way'!D59)</f>
        <v>1.8392282958199357</v>
      </c>
      <c r="G60" s="32">
        <f>IF(OR($A60="",$B60=""),"",'MPTO_working_2-way'!E59)</f>
        <v>2.1915708812260539</v>
      </c>
      <c r="H60" s="30">
        <f>IF(OR($A60="",$B60=""),"",'OddsRatio_working_2-way'!M59)</f>
        <v>1.838870492807861</v>
      </c>
      <c r="I60" s="30">
        <f>IF(OR($A60="",$B60=""),"",'OddsRatio_working_2-way'!N59)</f>
        <v>2.1920791213585393</v>
      </c>
      <c r="J60" s="30">
        <f>IF('Log_working_2-way'!$D59="","",A60^('Log_working_2-way'!$D59))</f>
        <v>1.835690492831995</v>
      </c>
      <c r="K60" s="32">
        <f>IF('Log_working_2-way'!$D59="","",B60^('Log_working_2-way'!$D59))</f>
        <v>2.196615264354977</v>
      </c>
      <c r="L60" s="37">
        <f t="shared" si="9"/>
        <v>0.54166666666666663</v>
      </c>
      <c r="M60" s="37">
        <f t="shared" si="10"/>
        <v>0.45833333333333326</v>
      </c>
      <c r="N60" s="38">
        <v>156</v>
      </c>
      <c r="O60" s="38">
        <f t="shared" si="11"/>
        <v>67.363636363636374</v>
      </c>
      <c r="P60" s="38">
        <f t="shared" si="12"/>
        <v>81</v>
      </c>
      <c r="Q60" s="38">
        <f t="shared" si="13"/>
        <v>75</v>
      </c>
      <c r="R60" s="38">
        <f t="shared" si="14"/>
        <v>88.63636363636364</v>
      </c>
      <c r="S60" s="39">
        <f t="shared" si="15"/>
        <v>-7.636363636363626</v>
      </c>
      <c r="T60" s="39">
        <f t="shared" si="16"/>
        <v>-7.6363636363636402</v>
      </c>
      <c r="U60" t="s">
        <v>83</v>
      </c>
      <c r="V60" t="s">
        <v>68</v>
      </c>
      <c r="W60" t="s">
        <v>70</v>
      </c>
      <c r="X60" s="48" t="s">
        <v>416</v>
      </c>
      <c r="Y60" s="41"/>
    </row>
    <row r="61" spans="1:25" ht="15" x14ac:dyDescent="0.25">
      <c r="A61">
        <v>1.75</v>
      </c>
      <c r="B61">
        <v>2.1</v>
      </c>
      <c r="C61" s="29">
        <f t="shared" si="0"/>
        <v>4.761904761904745E-2</v>
      </c>
      <c r="D61" s="30">
        <f>IF(OR($A61="",$B61=""),"",A61*'MPTO_working_2-way'!$G60)</f>
        <v>1.833333333333333</v>
      </c>
      <c r="E61" s="32">
        <f>IF(OR($A61="",$B61=""),"",B61*'MPTO_working_2-way'!$G60)</f>
        <v>2.1999999999999997</v>
      </c>
      <c r="F61" s="30">
        <f>IF(OR($A61="",$B61=""),"",'MPTO_working_2-way'!D60)</f>
        <v>1.8260869565217388</v>
      </c>
      <c r="G61" s="32">
        <f>IF(OR($A61="",$B61=""),"",'MPTO_working_2-way'!E60)</f>
        <v>2.2105263157894735</v>
      </c>
      <c r="H61" s="30">
        <f>IF(OR($A61="",$B61=""),"",'OddsRatio_working_2-way'!M60)</f>
        <v>1.8257228238447702</v>
      </c>
      <c r="I61" s="30">
        <f>IF(OR($A61="",$B61=""),"",'OddsRatio_working_2-way'!N60)</f>
        <v>2.2110601416389968</v>
      </c>
      <c r="J61" s="30">
        <f>IF('Log_working_2-way'!$D60="","",A61^('Log_working_2-way'!$D60))</f>
        <v>1.8223996182512778</v>
      </c>
      <c r="K61" s="32">
        <f>IF('Log_working_2-way'!$D60="","",B61^('Log_working_2-way'!$D60))</f>
        <v>2.2159538718240408</v>
      </c>
      <c r="L61" s="37">
        <f t="shared" si="9"/>
        <v>0.54545454545454553</v>
      </c>
      <c r="M61" s="37">
        <f t="shared" si="10"/>
        <v>0.45454545454545459</v>
      </c>
      <c r="N61" s="38">
        <v>157</v>
      </c>
      <c r="O61" s="38">
        <f t="shared" si="11"/>
        <v>67.285714285714278</v>
      </c>
      <c r="P61" s="38">
        <f t="shared" si="12"/>
        <v>82.238095238095227</v>
      </c>
      <c r="Q61" s="38">
        <f t="shared" si="13"/>
        <v>74.761904761904759</v>
      </c>
      <c r="R61" s="38">
        <f t="shared" si="14"/>
        <v>89.714285714285708</v>
      </c>
      <c r="S61" s="39">
        <f t="shared" si="15"/>
        <v>-7.4761904761904816</v>
      </c>
      <c r="T61" s="39">
        <f t="shared" si="16"/>
        <v>-7.4761904761904816</v>
      </c>
      <c r="U61" t="s">
        <v>85</v>
      </c>
      <c r="V61" t="s">
        <v>336</v>
      </c>
      <c r="W61" t="s">
        <v>70</v>
      </c>
      <c r="X61" s="48" t="s">
        <v>416</v>
      </c>
      <c r="Y61" s="41"/>
    </row>
    <row r="62" spans="1:25" ht="15" x14ac:dyDescent="0.25">
      <c r="A62">
        <v>1.87</v>
      </c>
      <c r="B62">
        <v>1.97</v>
      </c>
      <c r="C62" s="29">
        <f t="shared" si="0"/>
        <v>4.2373571486739481E-2</v>
      </c>
      <c r="D62" s="30">
        <f>IF(OR($A62="",$B62=""),"",A62*'MPTO_working_2-way'!$G61)</f>
        <v>1.9492385786802029</v>
      </c>
      <c r="E62" s="32">
        <f>IF(OR($A62="",$B62=""),"",B62*'MPTO_working_2-way'!$G61)</f>
        <v>2.0534759358288768</v>
      </c>
      <c r="F62" s="30">
        <f>IF(OR($A62="",$B62=""),"",'MPTO_working_2-way'!D61)</f>
        <v>1.9471444805623825</v>
      </c>
      <c r="G62" s="32">
        <f>IF(OR($A62="",$B62=""),"",'MPTO_working_2-way'!E61)</f>
        <v>2.0558051284913081</v>
      </c>
      <c r="H62" s="30">
        <f>IF(OR($A62="",$B62=""),"",'OddsRatio_working_2-way'!M61)</f>
        <v>1.9470518552301377</v>
      </c>
      <c r="I62" s="30">
        <f>IF(OR($A62="",$B62=""),"",'OddsRatio_working_2-way'!N61)</f>
        <v>2.0559083903140616</v>
      </c>
      <c r="J62" s="30">
        <f>IF('Log_working_2-way'!$D61="","",A62^('Log_working_2-way'!$D61))</f>
        <v>1.9460927711281228</v>
      </c>
      <c r="K62" s="32">
        <f>IF('Log_working_2-way'!$D61="","",B62^('Log_working_2-way'!$D61))</f>
        <v>2.0569787979748906</v>
      </c>
      <c r="L62" s="37">
        <f t="shared" si="9"/>
        <v>0.51302083333333337</v>
      </c>
      <c r="M62" s="37">
        <f t="shared" si="10"/>
        <v>0.48697916666666674</v>
      </c>
      <c r="N62" s="38">
        <v>158</v>
      </c>
      <c r="O62" s="38">
        <f t="shared" si="11"/>
        <v>73.508021390374338</v>
      </c>
      <c r="P62" s="38">
        <f t="shared" si="12"/>
        <v>77.796954314720807</v>
      </c>
      <c r="Q62" s="38">
        <f t="shared" si="13"/>
        <v>80.203045685279179</v>
      </c>
      <c r="R62" s="38">
        <f t="shared" si="14"/>
        <v>84.491978609625662</v>
      </c>
      <c r="S62" s="39">
        <f t="shared" si="15"/>
        <v>-6.6950242949048402</v>
      </c>
      <c r="T62" s="39">
        <f t="shared" si="16"/>
        <v>-6.6950242949048544</v>
      </c>
      <c r="U62" t="s">
        <v>73</v>
      </c>
      <c r="V62" t="s">
        <v>77</v>
      </c>
      <c r="W62" t="s">
        <v>70</v>
      </c>
      <c r="X62" s="48" t="s">
        <v>416</v>
      </c>
      <c r="Y62" s="41"/>
    </row>
    <row r="63" spans="1:25" ht="15" x14ac:dyDescent="0.25">
      <c r="A63">
        <v>1.78</v>
      </c>
      <c r="B63">
        <v>2.0699999999999998</v>
      </c>
      <c r="C63" s="29">
        <f t="shared" si="0"/>
        <v>4.4889540248602255E-2</v>
      </c>
      <c r="D63" s="30">
        <f>IF(OR($A63="",$B63=""),"",A63*'MPTO_working_2-way'!$G62)</f>
        <v>1.8599033816425121</v>
      </c>
      <c r="E63" s="32">
        <f>IF(OR($A63="",$B63=""),"",B63*'MPTO_working_2-way'!$G62)</f>
        <v>2.1629213483146064</v>
      </c>
      <c r="F63" s="30">
        <f>IF(OR($A63="",$B63=""),"",'MPTO_working_2-way'!D62)</f>
        <v>1.8540733658732955</v>
      </c>
      <c r="G63" s="32">
        <f>IF(OR($A63="",$B63=""),"",'MPTO_working_2-way'!E62)</f>
        <v>2.1708596005420371</v>
      </c>
      <c r="H63" s="30">
        <f>IF(OR($A63="",$B63=""),"",'OddsRatio_working_2-way'!M62)</f>
        <v>1.8537985492004672</v>
      </c>
      <c r="I63" s="30">
        <f>IF(OR($A63="",$B63=""),"",'OddsRatio_working_2-way'!N62)</f>
        <v>2.1712364713391024</v>
      </c>
      <c r="J63" s="30">
        <f>IF('Log_working_2-way'!$D62="","",A63^('Log_working_2-way'!$D62))</f>
        <v>1.8511289203643779</v>
      </c>
      <c r="K63" s="32">
        <f>IF('Log_working_2-way'!$D62="","",B63^('Log_working_2-way'!$D62))</f>
        <v>2.1749101411939322</v>
      </c>
      <c r="L63" s="37">
        <f t="shared" si="9"/>
        <v>0.53766233766233762</v>
      </c>
      <c r="M63" s="37">
        <f t="shared" si="10"/>
        <v>0.46233766233766244</v>
      </c>
      <c r="N63" s="38">
        <v>159</v>
      </c>
      <c r="O63" s="38">
        <f t="shared" si="11"/>
        <v>69.674157303370777</v>
      </c>
      <c r="P63" s="38">
        <f t="shared" si="12"/>
        <v>82.188405797101453</v>
      </c>
      <c r="Q63" s="38">
        <f t="shared" si="13"/>
        <v>76.811594202898561</v>
      </c>
      <c r="R63" s="38">
        <f t="shared" si="14"/>
        <v>89.325842696629223</v>
      </c>
      <c r="S63" s="39">
        <f t="shared" si="15"/>
        <v>-7.1374368995277848</v>
      </c>
      <c r="T63" s="39">
        <f t="shared" si="16"/>
        <v>-7.1374368995277706</v>
      </c>
      <c r="U63" t="s">
        <v>88</v>
      </c>
      <c r="V63" t="s">
        <v>183</v>
      </c>
      <c r="W63" t="s">
        <v>70</v>
      </c>
      <c r="X63" s="48" t="s">
        <v>416</v>
      </c>
      <c r="Y63" s="41"/>
    </row>
    <row r="64" spans="1:25" ht="15" x14ac:dyDescent="0.25">
      <c r="A64">
        <v>2.02</v>
      </c>
      <c r="B64">
        <v>1.78</v>
      </c>
      <c r="C64" s="29">
        <f t="shared" si="0"/>
        <v>5.6847257759483849E-2</v>
      </c>
      <c r="D64" s="30">
        <f>IF(OR($A64="",$B64=""),"",A64*'MPTO_working_2-way'!$G63)</f>
        <v>2.1348314606741572</v>
      </c>
      <c r="E64" s="32">
        <f>IF(OR($A64="",$B64=""),"",B64*'MPTO_working_2-way'!$G63)</f>
        <v>1.8811881188118813</v>
      </c>
      <c r="F64" s="30">
        <f>IF(OR($A64="",$B64=""),"",'MPTO_working_2-way'!D63)</f>
        <v>2.1430444629872452</v>
      </c>
      <c r="G64" s="32">
        <f>IF(OR($A64="",$B64=""),"",'MPTO_working_2-way'!E63)</f>
        <v>1.8748566065283139</v>
      </c>
      <c r="H64" s="30">
        <f>IF(OR($A64="",$B64=""),"",'OddsRatio_working_2-way'!M63)</f>
        <v>2.1435437497937313</v>
      </c>
      <c r="I64" s="30">
        <f>IF(OR($A64="",$B64=""),"",'OddsRatio_working_2-way'!N63)</f>
        <v>1.8744746321952062</v>
      </c>
      <c r="J64" s="30">
        <f>IF('Log_working_2-way'!$D63="","",A64^('Log_working_2-way'!$D63))</f>
        <v>2.1473848966079383</v>
      </c>
      <c r="K64" s="32">
        <f>IF('Log_working_2-way'!$D63="","",B64^('Log_working_2-way'!$D63))</f>
        <v>1.8715471181062422</v>
      </c>
      <c r="L64" s="37">
        <f t="shared" si="9"/>
        <v>0.46842105263157896</v>
      </c>
      <c r="M64" s="37">
        <f t="shared" si="10"/>
        <v>0.53157894736842104</v>
      </c>
      <c r="N64" s="38">
        <v>160</v>
      </c>
      <c r="O64" s="38">
        <f t="shared" si="11"/>
        <v>80.792079207920793</v>
      </c>
      <c r="P64" s="38">
        <f t="shared" si="12"/>
        <v>70.112359550561806</v>
      </c>
      <c r="Q64" s="38">
        <f t="shared" si="13"/>
        <v>89.887640449438209</v>
      </c>
      <c r="R64" s="38">
        <f t="shared" si="14"/>
        <v>79.207920792079207</v>
      </c>
      <c r="S64" s="39">
        <f t="shared" si="15"/>
        <v>-9.0955612415174159</v>
      </c>
      <c r="T64" s="39">
        <f t="shared" si="16"/>
        <v>-9.0955612415174016</v>
      </c>
      <c r="U64" t="s">
        <v>338</v>
      </c>
      <c r="V64" t="s">
        <v>349</v>
      </c>
      <c r="W64" t="s">
        <v>71</v>
      </c>
      <c r="X64" s="48" t="s">
        <v>416</v>
      </c>
      <c r="Y64" s="41"/>
    </row>
    <row r="65" spans="1:25" ht="15" x14ac:dyDescent="0.25">
      <c r="A65">
        <v>1.59</v>
      </c>
      <c r="B65">
        <v>2.31</v>
      </c>
      <c r="C65" s="29">
        <f t="shared" si="0"/>
        <v>6.183125051049565E-2</v>
      </c>
      <c r="D65" s="30">
        <f>IF(OR($A65="",$B65=""),"",A65*'MPTO_working_2-way'!$G64)</f>
        <v>1.6883116883116882</v>
      </c>
      <c r="E65" s="32">
        <f>IF(OR($A65="",$B65=""),"",B65*'MPTO_working_2-way'!$G64)</f>
        <v>2.4528301886792452</v>
      </c>
      <c r="F65" s="30">
        <f>IF(OR($A65="",$B65=""),"",'MPTO_working_2-way'!D64)</f>
        <v>1.6721983200163899</v>
      </c>
      <c r="G65" s="32">
        <f>IF(OR($A65="",$B65=""),"",'MPTO_working_2-way'!E64)</f>
        <v>2.4876562023773237</v>
      </c>
      <c r="H65" s="30">
        <f>IF(OR($A65="",$B65=""),"",'OddsRatio_working_2-way'!M64)</f>
        <v>1.6711048199717484</v>
      </c>
      <c r="I65" s="30">
        <f>IF(OR($A65="",$B65=""),"",'OddsRatio_working_2-way'!N64)</f>
        <v>2.4900801934965946</v>
      </c>
      <c r="J65" s="30">
        <f>IF('Log_working_2-way'!$D64="","",A65^('Log_working_2-way'!$D64))</f>
        <v>1.6636581477549017</v>
      </c>
      <c r="K65" s="32">
        <f>IF('Log_working_2-way'!$D64="","",B65^('Log_working_2-way'!$D64))</f>
        <v>2.5067998537709237</v>
      </c>
      <c r="L65" s="37">
        <f t="shared" si="9"/>
        <v>0.59230769230769231</v>
      </c>
      <c r="M65" s="37">
        <f t="shared" si="10"/>
        <v>0.40769230769230769</v>
      </c>
      <c r="N65" s="38">
        <v>161</v>
      </c>
      <c r="O65" s="38">
        <f t="shared" si="11"/>
        <v>59.742138364779876</v>
      </c>
      <c r="P65" s="38">
        <f t="shared" si="12"/>
        <v>91.303030303030312</v>
      </c>
      <c r="Q65" s="38">
        <f t="shared" si="13"/>
        <v>69.696969696969703</v>
      </c>
      <c r="R65" s="38">
        <f t="shared" si="14"/>
        <v>101.25786163522012</v>
      </c>
      <c r="S65" s="39">
        <f t="shared" si="15"/>
        <v>-9.9548313321898263</v>
      </c>
      <c r="T65" s="39">
        <f t="shared" si="16"/>
        <v>-9.9548313321898121</v>
      </c>
      <c r="U65" t="s">
        <v>334</v>
      </c>
      <c r="V65" t="s">
        <v>98</v>
      </c>
      <c r="W65" t="s">
        <v>71</v>
      </c>
      <c r="X65" s="48" t="s">
        <v>416</v>
      </c>
      <c r="Y65" s="41"/>
    </row>
    <row r="66" spans="1:25" ht="15" x14ac:dyDescent="0.25">
      <c r="A66">
        <v>1.93</v>
      </c>
      <c r="B66">
        <v>1.87</v>
      </c>
      <c r="C66" s="29">
        <f t="shared" si="0"/>
        <v>5.2894073314676771E-2</v>
      </c>
      <c r="D66" s="30">
        <f>IF(OR($A66="",$B66=""),"",A66*'MPTO_working_2-way'!$G65)</f>
        <v>2.0320855614973259</v>
      </c>
      <c r="E66" s="32">
        <f>IF(OR($A66="",$B66=""),"",B66*'MPTO_working_2-way'!$G65)</f>
        <v>1.9689119170984457</v>
      </c>
      <c r="F66" s="30">
        <f>IF(OR($A66="",$B66=""),"",'MPTO_working_2-way'!D65)</f>
        <v>2.0338113888027949</v>
      </c>
      <c r="G66" s="32">
        <f>IF(OR($A66="",$B66=""),"",'MPTO_working_2-way'!E65)</f>
        <v>1.9672944318770271</v>
      </c>
      <c r="H66" s="30">
        <f>IF(OR($A66="",$B66=""),"",'OddsRatio_working_2-way'!M65)</f>
        <v>2.0339078862458586</v>
      </c>
      <c r="I66" s="30">
        <f>IF(OR($A66="",$B66=""),"",'OddsRatio_working_2-way'!N65)</f>
        <v>1.9672041516493519</v>
      </c>
      <c r="J66" s="30">
        <f>IF('Log_working_2-way'!$D65="","",A66^('Log_working_2-way'!$D65))</f>
        <v>2.0347079131673405</v>
      </c>
      <c r="K66" s="32">
        <f>IF('Log_working_2-way'!$D65="","",B66^('Log_working_2-way'!$D65))</f>
        <v>1.9664563180322503</v>
      </c>
      <c r="L66" s="37">
        <f t="shared" si="9"/>
        <v>0.49210526315789482</v>
      </c>
      <c r="M66" s="37">
        <f t="shared" si="10"/>
        <v>0.50789473684210529</v>
      </c>
      <c r="N66" s="38">
        <v>162</v>
      </c>
      <c r="O66" s="38">
        <f t="shared" si="11"/>
        <v>78.062176165803109</v>
      </c>
      <c r="P66" s="38">
        <f t="shared" si="12"/>
        <v>75.368983957219243</v>
      </c>
      <c r="Q66" s="38">
        <f t="shared" si="13"/>
        <v>86.631016042780729</v>
      </c>
      <c r="R66" s="38">
        <f t="shared" si="14"/>
        <v>83.937823834196905</v>
      </c>
      <c r="S66" s="39">
        <f t="shared" si="15"/>
        <v>-8.56883987697762</v>
      </c>
      <c r="T66" s="39">
        <f t="shared" si="16"/>
        <v>-8.5688398769776626</v>
      </c>
      <c r="U66" t="s">
        <v>97</v>
      </c>
      <c r="V66" t="s">
        <v>399</v>
      </c>
      <c r="W66" t="s">
        <v>71</v>
      </c>
      <c r="X66" s="48" t="s">
        <v>416</v>
      </c>
      <c r="Y66" s="41"/>
    </row>
    <row r="67" spans="1:25" ht="15" x14ac:dyDescent="0.25">
      <c r="A67">
        <v>2.06</v>
      </c>
      <c r="B67">
        <v>1.75</v>
      </c>
      <c r="C67" s="29">
        <f t="shared" ref="C67:C130" si="17">IF(OR($A67="",$B67=""),"",(1/A67)+(1/B67)-1)</f>
        <v>5.6865464632454898E-2</v>
      </c>
      <c r="D67" s="30">
        <f>IF(OR($A67="",$B67=""),"",A67*'MPTO_working_2-way'!$G66)</f>
        <v>2.177142857142857</v>
      </c>
      <c r="E67" s="32">
        <f>IF(OR($A67="",$B67=""),"",B67*'MPTO_working_2-way'!$G66)</f>
        <v>1.849514563106796</v>
      </c>
      <c r="F67" s="30">
        <f>IF(OR($A67="",$B67=""),"",'MPTO_working_2-way'!D66)</f>
        <v>2.1881638846737479</v>
      </c>
      <c r="G67" s="32">
        <f>IF(OR($A67="",$B67=""),"",'MPTO_working_2-way'!E66)</f>
        <v>1.8416347381864622</v>
      </c>
      <c r="H67" s="30">
        <f>IF(OR($A67="",$B67=""),"",'OddsRatio_working_2-way'!M66)</f>
        <v>2.1888369666751335</v>
      </c>
      <c r="I67" s="30">
        <f>IF(OR($A67="",$B67=""),"",'OddsRatio_working_2-way'!N66)</f>
        <v>1.8411582311380661</v>
      </c>
      <c r="J67" s="30">
        <f>IF('Log_working_2-way'!$D66="","",A67^('Log_working_2-way'!$D66))</f>
        <v>2.1940037283297991</v>
      </c>
      <c r="K67" s="32">
        <f>IF('Log_working_2-way'!$D66="","",B67^('Log_working_2-way'!$D66))</f>
        <v>1.8375183228246377</v>
      </c>
      <c r="L67" s="37">
        <f t="shared" si="9"/>
        <v>0.45931758530183731</v>
      </c>
      <c r="M67" s="37">
        <f t="shared" si="10"/>
        <v>0.54068241469816281</v>
      </c>
      <c r="N67" s="38">
        <v>163</v>
      </c>
      <c r="O67" s="38">
        <f t="shared" si="11"/>
        <v>83.873786407767</v>
      </c>
      <c r="P67" s="38">
        <f t="shared" si="12"/>
        <v>69.857142857142847</v>
      </c>
      <c r="Q67" s="38">
        <f t="shared" si="13"/>
        <v>93.142857142857139</v>
      </c>
      <c r="R67" s="38">
        <f t="shared" si="14"/>
        <v>79.126213592233015</v>
      </c>
      <c r="S67" s="39">
        <f t="shared" si="15"/>
        <v>-9.2690707350901391</v>
      </c>
      <c r="T67" s="39">
        <f t="shared" si="16"/>
        <v>-9.2690707350901675</v>
      </c>
      <c r="U67" t="s">
        <v>90</v>
      </c>
      <c r="V67" t="s">
        <v>95</v>
      </c>
      <c r="W67" t="s">
        <v>71</v>
      </c>
      <c r="X67" s="48" t="s">
        <v>416</v>
      </c>
      <c r="Y67" s="41"/>
    </row>
    <row r="68" spans="1:25" ht="15" x14ac:dyDescent="0.25">
      <c r="A68">
        <v>1.72</v>
      </c>
      <c r="B68">
        <v>2.1</v>
      </c>
      <c r="C68" s="29">
        <f t="shared" si="17"/>
        <v>5.75858250276855E-2</v>
      </c>
      <c r="D68" s="30">
        <f>IF(OR($A68="",$B68=""),"",A68*'MPTO_working_2-way'!$G67)</f>
        <v>1.819047619047619</v>
      </c>
      <c r="E68" s="32">
        <f>IF(OR($A68="",$B68=""),"",B68*'MPTO_working_2-way'!$G67)</f>
        <v>2.2209302325581395</v>
      </c>
      <c r="F68" s="30">
        <f>IF(OR($A68="",$B68=""),"",'MPTO_working_2-way'!D67)</f>
        <v>1.8096192384769538</v>
      </c>
      <c r="G68" s="32">
        <f>IF(OR($A68="",$B68=""),"",'MPTO_working_2-way'!E67)</f>
        <v>2.2351485148514851</v>
      </c>
      <c r="H68" s="30">
        <f>IF(OR($A68="",$B68=""),"",'OddsRatio_working_2-way'!M67)</f>
        <v>1.8090398349558905</v>
      </c>
      <c r="I68" s="30">
        <f>IF(OR($A68="",$B68=""),"",'OddsRatio_working_2-way'!N67)</f>
        <v>2.2360330811826108</v>
      </c>
      <c r="J68" s="30">
        <f>IF('Log_working_2-way'!$D67="","",A68^('Log_working_2-way'!$D67))</f>
        <v>1.8046858672870141</v>
      </c>
      <c r="K68" s="32">
        <f>IF('Log_working_2-way'!$D67="","",B68^('Log_working_2-way'!$D67))</f>
        <v>2.2427209680817906</v>
      </c>
      <c r="L68" s="37">
        <f t="shared" si="9"/>
        <v>0.54973821989528793</v>
      </c>
      <c r="M68" s="37">
        <f t="shared" si="10"/>
        <v>0.45026178010471207</v>
      </c>
      <c r="N68" s="38">
        <v>164</v>
      </c>
      <c r="O68" s="38">
        <f t="shared" si="11"/>
        <v>68.651162790697668</v>
      </c>
      <c r="P68" s="38">
        <f t="shared" si="12"/>
        <v>85.904761904761912</v>
      </c>
      <c r="Q68" s="38">
        <f t="shared" si="13"/>
        <v>78.095238095238088</v>
      </c>
      <c r="R68" s="38">
        <f t="shared" si="14"/>
        <v>95.348837209302332</v>
      </c>
      <c r="S68" s="39">
        <f t="shared" si="15"/>
        <v>-9.4440753045404193</v>
      </c>
      <c r="T68" s="39">
        <f t="shared" si="16"/>
        <v>-9.4440753045404193</v>
      </c>
      <c r="U68" t="s">
        <v>92</v>
      </c>
      <c r="V68" t="s">
        <v>341</v>
      </c>
      <c r="W68" t="s">
        <v>71</v>
      </c>
      <c r="X68" s="48" t="s">
        <v>416</v>
      </c>
      <c r="Y68" s="41"/>
    </row>
    <row r="69" spans="1:25" ht="15" x14ac:dyDescent="0.25">
      <c r="A69">
        <v>1.75</v>
      </c>
      <c r="B69">
        <v>2.0699999999999998</v>
      </c>
      <c r="C69" s="29">
        <f t="shared" si="17"/>
        <v>5.452035886818507E-2</v>
      </c>
      <c r="D69" s="30">
        <f>IF(OR($A69="",$B69=""),"",A69*'MPTO_working_2-way'!$G68)</f>
        <v>1.8454106280193239</v>
      </c>
      <c r="E69" s="32">
        <f>IF(OR($A69="",$B69=""),"",B69*'MPTO_working_2-way'!$G68)</f>
        <v>2.1828571428571428</v>
      </c>
      <c r="F69" s="30">
        <f>IF(OR($A69="",$B69=""),"",'MPTO_working_2-way'!D68)</f>
        <v>1.8376664552948638</v>
      </c>
      <c r="G69" s="32">
        <f>IF(OR($A69="",$B69=""),"",'MPTO_working_2-way'!E68)</f>
        <v>2.1937925813777439</v>
      </c>
      <c r="H69" s="30">
        <f>IF(OR($A69="",$B69=""),"",'OddsRatio_working_2-way'!M68)</f>
        <v>1.8372183582789212</v>
      </c>
      <c r="I69" s="30">
        <f>IF(OR($A69="",$B69=""),"",'OddsRatio_working_2-way'!N68)</f>
        <v>2.194431524477928</v>
      </c>
      <c r="J69" s="30">
        <f>IF('Log_working_2-way'!$D68="","",A69^('Log_working_2-way'!$D68))</f>
        <v>1.8336477841353114</v>
      </c>
      <c r="K69" s="32">
        <f>IF('Log_working_2-way'!$D68="","",B69^('Log_working_2-way'!$D68))</f>
        <v>2.1995473616416468</v>
      </c>
      <c r="L69" s="37">
        <f t="shared" ref="L69:L132" si="18">(1/D69)</f>
        <v>0.54188481675392663</v>
      </c>
      <c r="M69" s="37">
        <f t="shared" ref="M69:M132" si="19">(1/E69)</f>
        <v>0.45811518324607331</v>
      </c>
      <c r="N69" s="38">
        <v>165</v>
      </c>
      <c r="O69" s="38">
        <f t="shared" ref="O69:O132" si="20">(1/A69)*((N69*A69)-N69)</f>
        <v>70.714285714285708</v>
      </c>
      <c r="P69" s="38">
        <f t="shared" ref="P69:P132" si="21">(1/B69)*((N69*B69)-N69)</f>
        <v>85.289855072463752</v>
      </c>
      <c r="Q69" s="38">
        <f t="shared" ref="Q69:Q132" si="22">(1/B69)*N69</f>
        <v>79.710144927536234</v>
      </c>
      <c r="R69" s="38">
        <f t="shared" ref="R69:R132" si="23">(1/A69)*N69</f>
        <v>94.285714285714278</v>
      </c>
      <c r="S69" s="39">
        <f t="shared" ref="S69:S132" si="24">O69-Q69</f>
        <v>-8.995859213250526</v>
      </c>
      <c r="T69" s="39">
        <f t="shared" ref="T69:T132" si="25">P69-R69</f>
        <v>-8.995859213250526</v>
      </c>
      <c r="U69" t="s">
        <v>100</v>
      </c>
      <c r="V69" t="s">
        <v>333</v>
      </c>
      <c r="W69" t="s">
        <v>71</v>
      </c>
      <c r="X69" s="48" t="s">
        <v>416</v>
      </c>
      <c r="Y69" s="41"/>
    </row>
    <row r="70" spans="1:25" ht="15" x14ac:dyDescent="0.25">
      <c r="A70">
        <v>1.68</v>
      </c>
      <c r="B70">
        <v>2.17</v>
      </c>
      <c r="C70" s="29">
        <f t="shared" si="17"/>
        <v>5.6067588325652729E-2</v>
      </c>
      <c r="D70" s="30">
        <f>IF(OR($A70="",$B70=""),"",A70*'MPTO_working_2-way'!$G69)</f>
        <v>1.7741935483870965</v>
      </c>
      <c r="E70" s="32">
        <f>IF(OR($A70="",$B70=""),"",B70*'MPTO_working_2-way'!$G69)</f>
        <v>2.2916666666666665</v>
      </c>
      <c r="F70" s="30">
        <f>IF(OR($A70="",$B70=""),"",'MPTO_working_2-way'!D69)</f>
        <v>1.76303317535545</v>
      </c>
      <c r="G70" s="32">
        <f>IF(OR($A70="",$B70=""),"",'MPTO_working_2-way'!E69)</f>
        <v>2.3105590062111796</v>
      </c>
      <c r="H70" s="30">
        <f>IF(OR($A70="",$B70=""),"",'OddsRatio_working_2-way'!M69)</f>
        <v>1.7623624998624872</v>
      </c>
      <c r="I70" s="30">
        <f>IF(OR($A70="",$B70=""),"",'OddsRatio_working_2-way'!N69)</f>
        <v>2.311711948292809</v>
      </c>
      <c r="J70" s="30">
        <f>IF('Log_working_2-way'!$D69="","",A70^('Log_working_2-way'!$D69))</f>
        <v>1.7572190514877359</v>
      </c>
      <c r="K70" s="32">
        <f>IF('Log_working_2-way'!$D69="","",B70^('Log_working_2-way'!$D69))</f>
        <v>2.3206218174677646</v>
      </c>
      <c r="L70" s="37">
        <f t="shared" si="18"/>
        <v>0.56363636363636371</v>
      </c>
      <c r="M70" s="37">
        <f t="shared" si="19"/>
        <v>0.4363636363636364</v>
      </c>
      <c r="N70" s="38">
        <v>166</v>
      </c>
      <c r="O70" s="38">
        <f t="shared" si="20"/>
        <v>67.19047619047619</v>
      </c>
      <c r="P70" s="38">
        <f t="shared" si="21"/>
        <v>89.502304147465424</v>
      </c>
      <c r="Q70" s="38">
        <f t="shared" si="22"/>
        <v>76.497695852534562</v>
      </c>
      <c r="R70" s="38">
        <f t="shared" si="23"/>
        <v>98.80952380952381</v>
      </c>
      <c r="S70" s="39">
        <f t="shared" si="24"/>
        <v>-9.3072196620583725</v>
      </c>
      <c r="T70" s="39">
        <f t="shared" si="25"/>
        <v>-9.3072196620583867</v>
      </c>
      <c r="U70" t="s">
        <v>102</v>
      </c>
      <c r="V70" t="s">
        <v>96</v>
      </c>
      <c r="W70" t="s">
        <v>71</v>
      </c>
      <c r="X70" s="48" t="s">
        <v>416</v>
      </c>
      <c r="Y70" s="41"/>
    </row>
    <row r="71" spans="1:25" ht="15" x14ac:dyDescent="0.25">
      <c r="A71">
        <v>1.74</v>
      </c>
      <c r="B71">
        <v>2.08</v>
      </c>
      <c r="C71" s="29">
        <f t="shared" si="17"/>
        <v>5.5481874447391721E-2</v>
      </c>
      <c r="D71" s="30">
        <f>IF(OR($A71="",$B71=""),"",A71*'MPTO_working_2-way'!$G70)</f>
        <v>1.8365384615384617</v>
      </c>
      <c r="E71" s="32">
        <f>IF(OR($A71="",$B71=""),"",B71*'MPTO_working_2-way'!$G70)</f>
        <v>2.195402298850575</v>
      </c>
      <c r="F71" s="30">
        <f>IF(OR($A71="",$B71=""),"",'MPTO_working_2-way'!D70)</f>
        <v>1.8282481309355427</v>
      </c>
      <c r="G71" s="32">
        <f>IF(OR($A71="",$B71=""),"",'MPTO_working_2-way'!E70)</f>
        <v>2.2073676506464994</v>
      </c>
      <c r="H71" s="30">
        <f>IF(OR($A71="",$B71=""),"",'OddsRatio_working_2-way'!M70)</f>
        <v>1.8277591347639637</v>
      </c>
      <c r="I71" s="30">
        <f>IF(OR($A71="",$B71=""),"",'OddsRatio_working_2-way'!N70)</f>
        <v>2.2080808993852443</v>
      </c>
      <c r="J71" s="30">
        <f>IF('Log_working_2-way'!$D70="","",A71^('Log_working_2-way'!$D70))</f>
        <v>1.823934898859128</v>
      </c>
      <c r="K71" s="32">
        <f>IF('Log_working_2-way'!$D70="","",B71^('Log_working_2-way'!$D70))</f>
        <v>2.2136881219405091</v>
      </c>
      <c r="L71" s="37">
        <f t="shared" si="18"/>
        <v>0.54450261780104703</v>
      </c>
      <c r="M71" s="37">
        <f t="shared" si="19"/>
        <v>0.4554973821989528</v>
      </c>
      <c r="N71" s="38">
        <v>167</v>
      </c>
      <c r="O71" s="38">
        <f t="shared" si="20"/>
        <v>71.022988505747108</v>
      </c>
      <c r="P71" s="38">
        <f t="shared" si="21"/>
        <v>86.711538461538467</v>
      </c>
      <c r="Q71" s="38">
        <f t="shared" si="22"/>
        <v>80.288461538461533</v>
      </c>
      <c r="R71" s="38">
        <f t="shared" si="23"/>
        <v>95.977011494252864</v>
      </c>
      <c r="S71" s="39">
        <f t="shared" si="24"/>
        <v>-9.265473032714425</v>
      </c>
      <c r="T71" s="39">
        <f t="shared" si="25"/>
        <v>-9.2654730327143966</v>
      </c>
      <c r="U71" t="s">
        <v>339</v>
      </c>
      <c r="V71" t="s">
        <v>91</v>
      </c>
      <c r="W71" t="s">
        <v>71</v>
      </c>
      <c r="X71" s="48" t="s">
        <v>416</v>
      </c>
      <c r="Y71" s="41"/>
    </row>
    <row r="72" spans="1:25" ht="15" x14ac:dyDescent="0.25">
      <c r="A72">
        <v>1.95</v>
      </c>
      <c r="B72">
        <v>1.85</v>
      </c>
      <c r="C72" s="29">
        <f t="shared" si="17"/>
        <v>5.3361053361053346E-2</v>
      </c>
      <c r="D72" s="30">
        <f>IF(OR($A72="",$B72=""),"",A72*'MPTO_working_2-way'!$G71)</f>
        <v>2.0540540540540539</v>
      </c>
      <c r="E72" s="32">
        <f>IF(OR($A72="",$B72=""),"",B72*'MPTO_working_2-way'!$G71)</f>
        <v>1.9487179487179487</v>
      </c>
      <c r="F72" s="30">
        <f>IF(OR($A72="",$B72=""),"",'MPTO_working_2-way'!D71)</f>
        <v>2.0570206699928724</v>
      </c>
      <c r="G72" s="32">
        <f>IF(OR($A72="",$B72=""),"",'MPTO_working_2-way'!E71)</f>
        <v>1.9460552933243427</v>
      </c>
      <c r="H72" s="30">
        <f>IF(OR($A72="",$B72=""),"",'OddsRatio_working_2-way'!M71)</f>
        <v>2.0571882797418479</v>
      </c>
      <c r="I72" s="30">
        <f>IF(OR($A72="",$B72=""),"",'OddsRatio_working_2-way'!N71)</f>
        <v>1.9459053029269173</v>
      </c>
      <c r="J72" s="30">
        <f>IF('Log_working_2-way'!$D71="","",A72^('Log_working_2-way'!$D71))</f>
        <v>2.0585654469962997</v>
      </c>
      <c r="K72" s="32">
        <f>IF('Log_working_2-way'!$D71="","",B72^('Log_working_2-way'!$D71))</f>
        <v>1.9446747037095775</v>
      </c>
      <c r="L72" s="37">
        <f t="shared" si="18"/>
        <v>0.48684210526315791</v>
      </c>
      <c r="M72" s="37">
        <f t="shared" si="19"/>
        <v>0.51315789473684215</v>
      </c>
      <c r="N72" s="38">
        <v>168</v>
      </c>
      <c r="O72" s="38">
        <f t="shared" si="20"/>
        <v>81.84615384615384</v>
      </c>
      <c r="P72" s="38">
        <f t="shared" si="21"/>
        <v>77.189189189189179</v>
      </c>
      <c r="Q72" s="38">
        <f t="shared" si="22"/>
        <v>90.810810810810793</v>
      </c>
      <c r="R72" s="38">
        <f t="shared" si="23"/>
        <v>86.15384615384616</v>
      </c>
      <c r="S72" s="39">
        <f t="shared" si="24"/>
        <v>-8.9646569646569532</v>
      </c>
      <c r="T72" s="39">
        <f t="shared" si="25"/>
        <v>-8.9646569646569816</v>
      </c>
      <c r="U72" t="s">
        <v>413</v>
      </c>
      <c r="V72" t="s">
        <v>101</v>
      </c>
      <c r="W72" t="s">
        <v>71</v>
      </c>
      <c r="X72" s="48" t="s">
        <v>416</v>
      </c>
      <c r="Y72" s="41"/>
    </row>
    <row r="73" spans="1:25" ht="15" x14ac:dyDescent="0.25">
      <c r="A73">
        <v>2.23</v>
      </c>
      <c r="B73">
        <v>1.65</v>
      </c>
      <c r="C73" s="29">
        <f t="shared" si="17"/>
        <v>5.4491099334148752E-2</v>
      </c>
      <c r="D73" s="30">
        <f>IF(OR($A73="",$B73=""),"",A73*'MPTO_working_2-way'!$G72)</f>
        <v>2.3515151515151516</v>
      </c>
      <c r="E73" s="32">
        <f>IF(OR($A73="",$B73=""),"",B73*'MPTO_working_2-way'!$G72)</f>
        <v>1.7399103139013454</v>
      </c>
      <c r="F73" s="30">
        <f>IF(OR($A73="",$B73=""),"",'MPTO_working_2-way'!D72)</f>
        <v>2.374253911921278</v>
      </c>
      <c r="G73" s="32">
        <f>IF(OR($A73="",$B73=""),"",'MPTO_working_2-way'!E72)</f>
        <v>1.7276675666158001</v>
      </c>
      <c r="H73" s="30">
        <f>IF(OR($A73="",$B73=""),"",'OddsRatio_working_2-way'!M72)</f>
        <v>2.3756117520244189</v>
      </c>
      <c r="I73" s="30">
        <f>IF(OR($A73="",$B73=""),"",'OddsRatio_working_2-way'!N72)</f>
        <v>1.7269492998503024</v>
      </c>
      <c r="J73" s="30">
        <f>IF('Log_working_2-way'!$D72="","",A73^('Log_working_2-way'!$D72))</f>
        <v>2.3863559903447866</v>
      </c>
      <c r="K73" s="32">
        <f>IF('Log_working_2-way'!$D72="","",B73^('Log_working_2-way'!$D72))</f>
        <v>1.7213154535788251</v>
      </c>
      <c r="L73" s="37">
        <f t="shared" si="18"/>
        <v>0.42525773195876287</v>
      </c>
      <c r="M73" s="37">
        <f t="shared" si="19"/>
        <v>0.57474226804123707</v>
      </c>
      <c r="N73" s="38">
        <v>169</v>
      </c>
      <c r="O73" s="38">
        <f t="shared" si="20"/>
        <v>93.215246636771312</v>
      </c>
      <c r="P73" s="38">
        <f t="shared" si="21"/>
        <v>66.575757575757564</v>
      </c>
      <c r="Q73" s="38">
        <f t="shared" si="22"/>
        <v>102.42424242424242</v>
      </c>
      <c r="R73" s="38">
        <f t="shared" si="23"/>
        <v>75.784753363228702</v>
      </c>
      <c r="S73" s="39">
        <f t="shared" si="24"/>
        <v>-9.2089957874711104</v>
      </c>
      <c r="T73" s="39">
        <f t="shared" si="25"/>
        <v>-9.2089957874711388</v>
      </c>
      <c r="U73" t="s">
        <v>99</v>
      </c>
      <c r="V73" t="s">
        <v>184</v>
      </c>
      <c r="W73" t="s">
        <v>71</v>
      </c>
      <c r="X73" s="48" t="s">
        <v>416</v>
      </c>
      <c r="Y73" s="41"/>
    </row>
    <row r="74" spans="1:25" ht="15" x14ac:dyDescent="0.25">
      <c r="A74">
        <v>1.93</v>
      </c>
      <c r="B74">
        <v>1.97</v>
      </c>
      <c r="C74" s="29">
        <f t="shared" si="17"/>
        <v>2.5748928223876311E-2</v>
      </c>
      <c r="D74" s="30">
        <f>IF(OR($A74="",$B74=""),"",A74*'MPTO_working_2-way'!$G73)</f>
        <v>1.9796954314720812</v>
      </c>
      <c r="E74" s="32">
        <f>IF(OR($A74="",$B74=""),"",B74*'MPTO_working_2-way'!$G73)</f>
        <v>2.0207253886010363</v>
      </c>
      <c r="F74" s="30">
        <f>IF(OR($A74="",$B74=""),"",'MPTO_working_2-way'!D73)</f>
        <v>1.9791780536685666</v>
      </c>
      <c r="G74" s="32">
        <f>IF(OR($A74="",$B74=""),"",'MPTO_working_2-way'!E73)</f>
        <v>2.0212647191728026</v>
      </c>
      <c r="H74" s="30">
        <f>IF(OR($A74="",$B74=""),"",'OddsRatio_working_2-way'!M73)</f>
        <v>1.9791643818062103</v>
      </c>
      <c r="I74" s="30">
        <f>IF(OR($A74="",$B74=""),"",'OddsRatio_working_2-way'!N73)</f>
        <v>2.021278978873144</v>
      </c>
      <c r="J74" s="30">
        <f>IF('Log_working_2-way'!$D73="","",A74^('Log_working_2-way'!$D73))</f>
        <v>1.9789304913693861</v>
      </c>
      <c r="K74" s="32">
        <f>IF('Log_working_2-way'!$D73="","",B74^('Log_working_2-way'!$D73))</f>
        <v>2.0215229873993761</v>
      </c>
      <c r="L74" s="37">
        <f t="shared" si="18"/>
        <v>0.50512820512820511</v>
      </c>
      <c r="M74" s="37">
        <f t="shared" si="19"/>
        <v>0.49487179487179483</v>
      </c>
      <c r="N74" s="38">
        <v>170</v>
      </c>
      <c r="O74" s="38">
        <f t="shared" si="20"/>
        <v>81.91709844559584</v>
      </c>
      <c r="P74" s="38">
        <f t="shared" si="21"/>
        <v>83.705583756345163</v>
      </c>
      <c r="Q74" s="38">
        <f t="shared" si="22"/>
        <v>86.294416243654823</v>
      </c>
      <c r="R74" s="38">
        <f t="shared" si="23"/>
        <v>88.08290155440416</v>
      </c>
      <c r="S74" s="39">
        <f t="shared" si="24"/>
        <v>-4.3773177980589821</v>
      </c>
      <c r="T74" s="39">
        <f t="shared" si="25"/>
        <v>-4.3773177980589963</v>
      </c>
      <c r="U74" t="s">
        <v>267</v>
      </c>
      <c r="V74" t="s">
        <v>260</v>
      </c>
      <c r="W74" t="s">
        <v>326</v>
      </c>
      <c r="X74" s="48" t="s">
        <v>416</v>
      </c>
      <c r="Y74" s="41"/>
    </row>
    <row r="75" spans="1:25" ht="15" x14ac:dyDescent="0.25">
      <c r="A75">
        <v>2.08</v>
      </c>
      <c r="B75">
        <v>1.76</v>
      </c>
      <c r="C75" s="29">
        <f t="shared" si="17"/>
        <v>4.8951048951048959E-2</v>
      </c>
      <c r="D75" s="30">
        <f>IF(OR($A75="",$B75=""),"",A75*'MPTO_working_2-way'!$G74)</f>
        <v>2.1818181818181821</v>
      </c>
      <c r="E75" s="32">
        <f>IF(OR($A75="",$B75=""),"",B75*'MPTO_working_2-way'!$G74)</f>
        <v>1.8461538461538463</v>
      </c>
      <c r="F75" s="30">
        <f>IF(OR($A75="",$B75=""),"",'MPTO_working_2-way'!D74)</f>
        <v>2.1915708812260539</v>
      </c>
      <c r="G75" s="32">
        <f>IF(OR($A75="",$B75=""),"",'MPTO_working_2-way'!E74)</f>
        <v>1.8392282958199357</v>
      </c>
      <c r="H75" s="30">
        <f>IF(OR($A75="",$B75=""),"",'OddsRatio_working_2-way'!M74)</f>
        <v>2.1920791213585393</v>
      </c>
      <c r="I75" s="30">
        <f>IF(OR($A75="",$B75=""),"",'OddsRatio_working_2-way'!N74)</f>
        <v>1.838870492807861</v>
      </c>
      <c r="J75" s="30">
        <f>IF('Log_working_2-way'!$D74="","",A75^('Log_working_2-way'!$D74))</f>
        <v>2.196615264354977</v>
      </c>
      <c r="K75" s="32">
        <f>IF('Log_working_2-way'!$D74="","",B75^('Log_working_2-way'!$D74))</f>
        <v>1.835690492831995</v>
      </c>
      <c r="L75" s="37">
        <f t="shared" si="18"/>
        <v>0.45833333333333326</v>
      </c>
      <c r="M75" s="37">
        <f t="shared" si="19"/>
        <v>0.54166666666666663</v>
      </c>
      <c r="N75" s="38">
        <v>171</v>
      </c>
      <c r="O75" s="38">
        <f t="shared" si="20"/>
        <v>88.788461538461533</v>
      </c>
      <c r="P75" s="38">
        <f t="shared" si="21"/>
        <v>73.840909090909079</v>
      </c>
      <c r="Q75" s="38">
        <f t="shared" si="22"/>
        <v>97.159090909090921</v>
      </c>
      <c r="R75" s="38">
        <f t="shared" si="23"/>
        <v>82.211538461538453</v>
      </c>
      <c r="S75" s="39">
        <f t="shared" si="24"/>
        <v>-8.3706293706293877</v>
      </c>
      <c r="T75" s="39">
        <f t="shared" si="25"/>
        <v>-8.3706293706293735</v>
      </c>
      <c r="U75" t="s">
        <v>208</v>
      </c>
      <c r="V75" t="s">
        <v>192</v>
      </c>
      <c r="W75" t="s">
        <v>327</v>
      </c>
      <c r="X75" s="48" t="s">
        <v>416</v>
      </c>
      <c r="Y75" s="41"/>
    </row>
    <row r="76" spans="1:25" ht="15" x14ac:dyDescent="0.25">
      <c r="A76">
        <v>2.33</v>
      </c>
      <c r="B76">
        <v>1.62</v>
      </c>
      <c r="C76" s="29">
        <f t="shared" si="17"/>
        <v>4.6468499973506994E-2</v>
      </c>
      <c r="D76" s="30">
        <f>IF(OR($A76="",$B76=""),"",A76*'MPTO_working_2-way'!$G75)</f>
        <v>2.4382716049382713</v>
      </c>
      <c r="E76" s="32">
        <f>IF(OR($A76="",$B76=""),"",B76*'MPTO_working_2-way'!$G75)</f>
        <v>1.6952789699570814</v>
      </c>
      <c r="F76" s="30">
        <f>IF(OR($A76="",$B76=""),"",'MPTO_working_2-way'!D75)</f>
        <v>2.4633557397376489</v>
      </c>
      <c r="G76" s="32">
        <f>IF(OR($A76="",$B76=""),"",'MPTO_working_2-way'!E75)</f>
        <v>1.6833608348570663</v>
      </c>
      <c r="H76" s="30">
        <f>IF(OR($A76="",$B76=""),"",'OddsRatio_working_2-way'!M75)</f>
        <v>2.4646369141608373</v>
      </c>
      <c r="I76" s="30">
        <f>IF(OR($A76="",$B76=""),"",'OddsRatio_working_2-way'!N75)</f>
        <v>1.6827630727667064</v>
      </c>
      <c r="J76" s="30">
        <f>IF('Log_working_2-way'!$D75="","",A76^('Log_working_2-way'!$D75))</f>
        <v>2.476436410914471</v>
      </c>
      <c r="K76" s="32">
        <f>IF('Log_working_2-way'!$D75="","",B76^('Log_working_2-way'!$D75))</f>
        <v>1.6773065149346209</v>
      </c>
      <c r="L76" s="37">
        <f t="shared" si="18"/>
        <v>0.41012658227848103</v>
      </c>
      <c r="M76" s="37">
        <f t="shared" si="19"/>
        <v>0.58987341772151902</v>
      </c>
      <c r="N76" s="38">
        <v>172</v>
      </c>
      <c r="O76" s="38">
        <f t="shared" si="20"/>
        <v>98.180257510729618</v>
      </c>
      <c r="P76" s="38">
        <f t="shared" si="21"/>
        <v>65.827160493827179</v>
      </c>
      <c r="Q76" s="38">
        <f t="shared" si="22"/>
        <v>106.17283950617283</v>
      </c>
      <c r="R76" s="38">
        <f t="shared" si="23"/>
        <v>73.819742489270382</v>
      </c>
      <c r="S76" s="39">
        <f t="shared" si="24"/>
        <v>-7.9925819954432171</v>
      </c>
      <c r="T76" s="39">
        <f t="shared" si="25"/>
        <v>-7.9925819954432029</v>
      </c>
      <c r="U76" t="s">
        <v>193</v>
      </c>
      <c r="V76" t="s">
        <v>205</v>
      </c>
      <c r="W76" t="s">
        <v>327</v>
      </c>
      <c r="X76" s="48" t="s">
        <v>416</v>
      </c>
      <c r="Y76" s="41"/>
    </row>
    <row r="77" spans="1:25" ht="15" x14ac:dyDescent="0.25">
      <c r="A77">
        <v>2.2000000000000002</v>
      </c>
      <c r="B77">
        <v>1.69</v>
      </c>
      <c r="C77" s="29">
        <f t="shared" si="17"/>
        <v>4.6261430876815446E-2</v>
      </c>
      <c r="D77" s="30">
        <f>IF(OR($A77="",$B77=""),"",A77*'MPTO_working_2-way'!$G76)</f>
        <v>2.3017751479289941</v>
      </c>
      <c r="E77" s="32">
        <f>IF(OR($A77="",$B77=""),"",B77*'MPTO_working_2-way'!$G76)</f>
        <v>1.7681818181818181</v>
      </c>
      <c r="F77" s="30">
        <f>IF(OR($A77="",$B77=""),"",'MPTO_working_2-way'!D76)</f>
        <v>2.3179551122194515</v>
      </c>
      <c r="G77" s="32">
        <f>IF(OR($A77="",$B77=""),"",'MPTO_working_2-way'!E76)</f>
        <v>1.7587511825922422</v>
      </c>
      <c r="H77" s="30">
        <f>IF(OR($A77="",$B77=""),"",'OddsRatio_working_2-way'!M76)</f>
        <v>2.3187609467915737</v>
      </c>
      <c r="I77" s="30">
        <f>IF(OR($A77="",$B77=""),"",'OddsRatio_working_2-way'!N76)</f>
        <v>1.7582875444051547</v>
      </c>
      <c r="J77" s="30">
        <f>IF('Log_working_2-way'!$D76="","",A77^('Log_working_2-way'!$D76))</f>
        <v>2.3263120420260779</v>
      </c>
      <c r="K77" s="32">
        <f>IF('Log_working_2-way'!$D76="","",B77^('Log_working_2-way'!$D76))</f>
        <v>1.7539703842782741</v>
      </c>
      <c r="L77" s="37">
        <f t="shared" si="18"/>
        <v>0.43444730077120824</v>
      </c>
      <c r="M77" s="37">
        <f t="shared" si="19"/>
        <v>0.56555269922879181</v>
      </c>
      <c r="N77" s="38">
        <v>173</v>
      </c>
      <c r="O77" s="38">
        <f t="shared" si="20"/>
        <v>94.363636363636374</v>
      </c>
      <c r="P77" s="38">
        <f t="shared" si="21"/>
        <v>70.633136094674555</v>
      </c>
      <c r="Q77" s="38">
        <f t="shared" si="22"/>
        <v>102.36686390532545</v>
      </c>
      <c r="R77" s="38">
        <f t="shared" si="23"/>
        <v>78.63636363636364</v>
      </c>
      <c r="S77" s="39">
        <f t="shared" si="24"/>
        <v>-8.0032275416890712</v>
      </c>
      <c r="T77" s="39">
        <f t="shared" si="25"/>
        <v>-8.0032275416890855</v>
      </c>
      <c r="U77" t="s">
        <v>195</v>
      </c>
      <c r="V77" t="s">
        <v>203</v>
      </c>
      <c r="W77" t="s">
        <v>327</v>
      </c>
      <c r="X77" s="48" t="s">
        <v>416</v>
      </c>
      <c r="Y77" s="41"/>
    </row>
    <row r="78" spans="1:25" ht="15" x14ac:dyDescent="0.25">
      <c r="A78">
        <v>1.87</v>
      </c>
      <c r="B78">
        <v>1.97</v>
      </c>
      <c r="C78" s="29">
        <f t="shared" si="17"/>
        <v>4.2373571486739481E-2</v>
      </c>
      <c r="D78" s="30">
        <f>IF(OR($A78="",$B78=""),"",A78*'MPTO_working_2-way'!$G77)</f>
        <v>1.9492385786802029</v>
      </c>
      <c r="E78" s="32">
        <f>IF(OR($A78="",$B78=""),"",B78*'MPTO_working_2-way'!$G77)</f>
        <v>2.0534759358288768</v>
      </c>
      <c r="F78" s="30">
        <f>IF(OR($A78="",$B78=""),"",'MPTO_working_2-way'!D77)</f>
        <v>1.9471444805623825</v>
      </c>
      <c r="G78" s="32">
        <f>IF(OR($A78="",$B78=""),"",'MPTO_working_2-way'!E77)</f>
        <v>2.0558051284913081</v>
      </c>
      <c r="H78" s="30">
        <f>IF(OR($A78="",$B78=""),"",'OddsRatio_working_2-way'!M77)</f>
        <v>1.9470518552301377</v>
      </c>
      <c r="I78" s="30">
        <f>IF(OR($A78="",$B78=""),"",'OddsRatio_working_2-way'!N77)</f>
        <v>2.0559083903140616</v>
      </c>
      <c r="J78" s="30">
        <f>IF('Log_working_2-way'!$D77="","",A78^('Log_working_2-way'!$D77))</f>
        <v>1.9460927711281228</v>
      </c>
      <c r="K78" s="32">
        <f>IF('Log_working_2-way'!$D77="","",B78^('Log_working_2-way'!$D77))</f>
        <v>2.0569787979748906</v>
      </c>
      <c r="L78" s="37">
        <f t="shared" si="18"/>
        <v>0.51302083333333337</v>
      </c>
      <c r="M78" s="37">
        <f t="shared" si="19"/>
        <v>0.48697916666666674</v>
      </c>
      <c r="N78" s="38">
        <v>174</v>
      </c>
      <c r="O78" s="38">
        <f t="shared" si="20"/>
        <v>80.951871657753998</v>
      </c>
      <c r="P78" s="38">
        <f t="shared" si="21"/>
        <v>85.675126903553277</v>
      </c>
      <c r="Q78" s="38">
        <f t="shared" si="22"/>
        <v>88.324873096446694</v>
      </c>
      <c r="R78" s="38">
        <f t="shared" si="23"/>
        <v>93.048128342245974</v>
      </c>
      <c r="S78" s="39">
        <f t="shared" si="24"/>
        <v>-7.3730014386926968</v>
      </c>
      <c r="T78" s="39">
        <f t="shared" si="25"/>
        <v>-7.3730014386926968</v>
      </c>
      <c r="U78" t="s">
        <v>197</v>
      </c>
      <c r="V78" t="s">
        <v>309</v>
      </c>
      <c r="W78" t="s">
        <v>327</v>
      </c>
      <c r="X78" s="48" t="s">
        <v>416</v>
      </c>
      <c r="Y78" s="41"/>
    </row>
    <row r="79" spans="1:25" ht="15" x14ac:dyDescent="0.25">
      <c r="A79">
        <v>2.09</v>
      </c>
      <c r="B79">
        <v>1.76</v>
      </c>
      <c r="C79" s="29">
        <f t="shared" si="17"/>
        <v>4.6650717703349276E-2</v>
      </c>
      <c r="D79" s="30">
        <f>IF(OR($A79="",$B79=""),"",A79*'MPTO_working_2-way'!$G78)</f>
        <v>2.1875</v>
      </c>
      <c r="E79" s="32">
        <f>IF(OR($A79="",$B79=""),"",B79*'MPTO_working_2-way'!$G78)</f>
        <v>1.8421052631578947</v>
      </c>
      <c r="F79" s="30">
        <f>IF(OR($A79="",$B79=""),"",'MPTO_working_2-way'!D78)</f>
        <v>2.1971090670170828</v>
      </c>
      <c r="G79" s="32">
        <f>IF(OR($A79="",$B79=""),"",'MPTO_working_2-way'!E78)</f>
        <v>1.8353457738748626</v>
      </c>
      <c r="H79" s="30">
        <f>IF(OR($A79="",$B79=""),"",'OddsRatio_working_2-way'!M78)</f>
        <v>2.197585289787658</v>
      </c>
      <c r="I79" s="30">
        <f>IF(OR($A79="",$B79=""),"",'OddsRatio_working_2-way'!N78)</f>
        <v>1.8350135965491927</v>
      </c>
      <c r="J79" s="30">
        <f>IF('Log_working_2-way'!$D78="","",A79^('Log_working_2-way'!$D78))</f>
        <v>2.2020453494773053</v>
      </c>
      <c r="K79" s="32">
        <f>IF('Log_working_2-way'!$D78="","",B79^('Log_working_2-way'!$D78))</f>
        <v>1.8319153686125185</v>
      </c>
      <c r="L79" s="37">
        <f t="shared" si="18"/>
        <v>0.45714285714285713</v>
      </c>
      <c r="M79" s="37">
        <f t="shared" si="19"/>
        <v>0.54285714285714282</v>
      </c>
      <c r="N79" s="38">
        <v>175</v>
      </c>
      <c r="O79" s="38">
        <f t="shared" si="20"/>
        <v>91.267942583732065</v>
      </c>
      <c r="P79" s="38">
        <f t="shared" si="21"/>
        <v>75.568181818181827</v>
      </c>
      <c r="Q79" s="38">
        <f t="shared" si="22"/>
        <v>99.431818181818187</v>
      </c>
      <c r="R79" s="38">
        <f t="shared" si="23"/>
        <v>83.732057416267949</v>
      </c>
      <c r="S79" s="39">
        <f t="shared" si="24"/>
        <v>-8.163875598086122</v>
      </c>
      <c r="T79" s="39">
        <f t="shared" si="25"/>
        <v>-8.163875598086122</v>
      </c>
      <c r="U79" t="s">
        <v>196</v>
      </c>
      <c r="V79" t="s">
        <v>200</v>
      </c>
      <c r="W79" t="s">
        <v>327</v>
      </c>
      <c r="X79" s="48" t="s">
        <v>416</v>
      </c>
      <c r="Y79" s="41"/>
    </row>
    <row r="80" spans="1:25" ht="15" x14ac:dyDescent="0.25">
      <c r="A80">
        <v>2.25</v>
      </c>
      <c r="B80">
        <v>1.66</v>
      </c>
      <c r="C80" s="29">
        <f t="shared" si="17"/>
        <v>4.685408299866145E-2</v>
      </c>
      <c r="D80" s="30">
        <f>IF(OR($A80="",$B80=""),"",A80*'MPTO_working_2-way'!$G79)</f>
        <v>2.3554216867469884</v>
      </c>
      <c r="E80" s="32">
        <f>IF(OR($A80="",$B80=""),"",B80*'MPTO_working_2-way'!$G79)</f>
        <v>1.7377777777777779</v>
      </c>
      <c r="F80" s="30">
        <f>IF(OR($A80="",$B80=""),"",'MPTO_working_2-way'!D79)</f>
        <v>2.375198728139905</v>
      </c>
      <c r="G80" s="32">
        <f>IF(OR($A80="",$B80=""),"",'MPTO_working_2-way'!E79)</f>
        <v>1.7271676300578036</v>
      </c>
      <c r="H80" s="30">
        <f>IF(OR($A80="",$B80=""),"",'OddsRatio_working_2-way'!M79)</f>
        <v>2.3762047064079508</v>
      </c>
      <c r="I80" s="30">
        <f>IF(OR($A80="",$B80=""),"",'OddsRatio_working_2-way'!N79)</f>
        <v>1.7266360849833982</v>
      </c>
      <c r="J80" s="30">
        <f>IF('Log_working_2-way'!$D79="","",A80^('Log_working_2-way'!$D79))</f>
        <v>2.3854680656592984</v>
      </c>
      <c r="K80" s="32">
        <f>IF('Log_working_2-way'!$D79="","",B80^('Log_working_2-way'!$D79))</f>
        <v>1.7217777333058093</v>
      </c>
      <c r="L80" s="37">
        <f t="shared" si="18"/>
        <v>0.4245524296675191</v>
      </c>
      <c r="M80" s="37">
        <f t="shared" si="19"/>
        <v>0.57544757033248084</v>
      </c>
      <c r="N80" s="38">
        <v>176</v>
      </c>
      <c r="O80" s="38">
        <f t="shared" si="20"/>
        <v>97.777777777777771</v>
      </c>
      <c r="P80" s="38">
        <f t="shared" si="21"/>
        <v>69.97590361445782</v>
      </c>
      <c r="Q80" s="38">
        <f t="shared" si="22"/>
        <v>106.02409638554218</v>
      </c>
      <c r="R80" s="38">
        <f t="shared" si="23"/>
        <v>78.222222222222214</v>
      </c>
      <c r="S80" s="39">
        <f t="shared" si="24"/>
        <v>-8.2463186077644082</v>
      </c>
      <c r="T80" s="39">
        <f t="shared" si="25"/>
        <v>-8.246318607764394</v>
      </c>
      <c r="U80" t="s">
        <v>198</v>
      </c>
      <c r="V80" t="s">
        <v>310</v>
      </c>
      <c r="W80" t="s">
        <v>327</v>
      </c>
      <c r="X80" s="48" t="s">
        <v>416</v>
      </c>
      <c r="Y80" s="41"/>
    </row>
    <row r="81" spans="1:25" ht="15" x14ac:dyDescent="0.25">
      <c r="A81">
        <v>1.99</v>
      </c>
      <c r="B81">
        <v>1.85</v>
      </c>
      <c r="C81" s="29">
        <f t="shared" si="17"/>
        <v>4.3053103354610656E-2</v>
      </c>
      <c r="D81" s="30">
        <f>IF(OR($A81="",$B81=""),"",A81*'MPTO_working_2-way'!$G80)</f>
        <v>2.0756756756756753</v>
      </c>
      <c r="E81" s="32">
        <f>IF(OR($A81="",$B81=""),"",B81*'MPTO_working_2-way'!$G80)</f>
        <v>1.9296482412060298</v>
      </c>
      <c r="F81" s="30">
        <f>IF(OR($A81="",$B81=""),"",'MPTO_working_2-way'!D80)</f>
        <v>2.0790625441197226</v>
      </c>
      <c r="G81" s="32">
        <f>IF(OR($A81="",$B81=""),"",'MPTO_working_2-way'!E80)</f>
        <v>1.9267303414889438</v>
      </c>
      <c r="H81" s="30">
        <f>IF(OR($A81="",$B81=""),"",'OddsRatio_working_2-way'!M80)</f>
        <v>2.0792154012767514</v>
      </c>
      <c r="I81" s="30">
        <f>IF(OR($A81="",$B81=""),"",'OddsRatio_working_2-way'!N80)</f>
        <v>1.9265990819042815</v>
      </c>
      <c r="J81" s="30">
        <f>IF('Log_working_2-way'!$D80="","",A81^('Log_working_2-way'!$D80))</f>
        <v>2.0807741676242877</v>
      </c>
      <c r="K81" s="32">
        <f>IF('Log_working_2-way'!$D80="","",B81^('Log_working_2-way'!$D80))</f>
        <v>1.9252626773989769</v>
      </c>
      <c r="L81" s="37">
        <f t="shared" si="18"/>
        <v>0.48177083333333343</v>
      </c>
      <c r="M81" s="37">
        <f t="shared" si="19"/>
        <v>0.51822916666666674</v>
      </c>
      <c r="N81" s="38">
        <v>177</v>
      </c>
      <c r="O81" s="38">
        <f t="shared" si="20"/>
        <v>88.05527638190955</v>
      </c>
      <c r="P81" s="38">
        <f t="shared" si="21"/>
        <v>81.324324324324309</v>
      </c>
      <c r="Q81" s="38">
        <f t="shared" si="22"/>
        <v>95.675675675675663</v>
      </c>
      <c r="R81" s="38">
        <f t="shared" si="23"/>
        <v>88.94472361809045</v>
      </c>
      <c r="S81" s="39">
        <f t="shared" si="24"/>
        <v>-7.6203992937661127</v>
      </c>
      <c r="T81" s="39">
        <f t="shared" si="25"/>
        <v>-7.6203992937661411</v>
      </c>
      <c r="U81" t="s">
        <v>202</v>
      </c>
      <c r="V81" t="s">
        <v>194</v>
      </c>
      <c r="W81" t="s">
        <v>327</v>
      </c>
      <c r="X81" s="48" t="s">
        <v>416</v>
      </c>
      <c r="Y81" s="41"/>
    </row>
    <row r="82" spans="1:25" ht="15" x14ac:dyDescent="0.25">
      <c r="A82">
        <v>2.14</v>
      </c>
      <c r="B82">
        <v>1.72</v>
      </c>
      <c r="C82" s="29">
        <f t="shared" si="17"/>
        <v>4.8685068463377501E-2</v>
      </c>
      <c r="D82" s="30">
        <f>IF(OR($A82="",$B82=""),"",A82*'MPTO_working_2-way'!$G81)</f>
        <v>2.2441860465116279</v>
      </c>
      <c r="E82" s="32">
        <f>IF(OR($A82="",$B82=""),"",B82*'MPTO_working_2-way'!$G81)</f>
        <v>1.8037383177570092</v>
      </c>
      <c r="F82" s="30">
        <f>IF(OR($A82="",$B82=""),"",'MPTO_working_2-way'!D81)</f>
        <v>2.2576054955839058</v>
      </c>
      <c r="G82" s="32">
        <f>IF(OR($A82="",$B82=""),"",'MPTO_working_2-way'!E81)</f>
        <v>1.7951619196254389</v>
      </c>
      <c r="H82" s="30">
        <f>IF(OR($A82="",$B82=""),"",'OddsRatio_working_2-way'!M81)</f>
        <v>2.2583057392117913</v>
      </c>
      <c r="I82" s="30">
        <f>IF(OR($A82="",$B82=""),"",'OddsRatio_working_2-way'!N81)</f>
        <v>1.7947194142390264</v>
      </c>
      <c r="J82" s="30">
        <f>IF('Log_working_2-way'!$D81="","",A82^('Log_working_2-way'!$D81))</f>
        <v>2.2645658948599179</v>
      </c>
      <c r="K82" s="32">
        <f>IF('Log_working_2-way'!$D81="","",B82^('Log_working_2-way'!$D81))</f>
        <v>1.7907852046807202</v>
      </c>
      <c r="L82" s="37">
        <f t="shared" si="18"/>
        <v>0.44559585492227982</v>
      </c>
      <c r="M82" s="37">
        <f t="shared" si="19"/>
        <v>0.55440414507772029</v>
      </c>
      <c r="N82" s="38">
        <v>178</v>
      </c>
      <c r="O82" s="38">
        <f t="shared" si="20"/>
        <v>94.822429906542069</v>
      </c>
      <c r="P82" s="38">
        <f t="shared" si="21"/>
        <v>74.511627906976727</v>
      </c>
      <c r="Q82" s="38">
        <f t="shared" si="22"/>
        <v>103.48837209302326</v>
      </c>
      <c r="R82" s="38">
        <f t="shared" si="23"/>
        <v>83.177570093457945</v>
      </c>
      <c r="S82" s="39">
        <f t="shared" si="24"/>
        <v>-8.665942186481189</v>
      </c>
      <c r="T82" s="39">
        <f t="shared" si="25"/>
        <v>-8.6659421864812174</v>
      </c>
      <c r="U82" t="s">
        <v>201</v>
      </c>
      <c r="V82" t="s">
        <v>206</v>
      </c>
      <c r="W82" t="s">
        <v>327</v>
      </c>
      <c r="X82" s="48" t="s">
        <v>416</v>
      </c>
      <c r="Y82" s="41"/>
    </row>
    <row r="83" spans="1:25" ht="15" x14ac:dyDescent="0.25">
      <c r="A83">
        <v>1.65</v>
      </c>
      <c r="B83">
        <v>2.27</v>
      </c>
      <c r="C83" s="29">
        <f t="shared" si="17"/>
        <v>4.658924042183954E-2</v>
      </c>
      <c r="D83" s="30">
        <f>IF(OR($A83="",$B83=""),"",A83*'MPTO_working_2-way'!$G82)</f>
        <v>1.7268722466960351</v>
      </c>
      <c r="E83" s="32">
        <f>IF(OR($A83="",$B83=""),"",B83*'MPTO_working_2-way'!$G82)</f>
        <v>2.375757575757576</v>
      </c>
      <c r="F83" s="30">
        <f>IF(OR($A83="",$B83=""),"",'MPTO_working_2-way'!D82)</f>
        <v>1.7159546443706333</v>
      </c>
      <c r="G83" s="32">
        <f>IF(OR($A83="",$B83=""),"",'MPTO_working_2-way'!E82)</f>
        <v>2.3967365221564547</v>
      </c>
      <c r="H83" s="30">
        <f>IF(OR($A83="",$B83=""),"",'OddsRatio_working_2-way'!M82)</f>
        <v>1.715409689354322</v>
      </c>
      <c r="I83" s="30">
        <f>IF(OR($A83="",$B83=""),"",'OddsRatio_working_2-way'!N82)</f>
        <v>2.3978004699692139</v>
      </c>
      <c r="J83" s="30">
        <f>IF('Log_working_2-way'!$D82="","",A83^('Log_working_2-way'!$D82))</f>
        <v>1.71041144302911</v>
      </c>
      <c r="K83" s="32">
        <f>IF('Log_working_2-way'!$D82="","",B83^('Log_working_2-way'!$D82))</f>
        <v>2.4076349836585891</v>
      </c>
      <c r="L83" s="37">
        <f t="shared" si="18"/>
        <v>0.57908163265306123</v>
      </c>
      <c r="M83" s="37">
        <f t="shared" si="19"/>
        <v>0.42091836734693872</v>
      </c>
      <c r="N83" s="38">
        <v>179</v>
      </c>
      <c r="O83" s="38">
        <f t="shared" si="20"/>
        <v>70.515151515151501</v>
      </c>
      <c r="P83" s="38">
        <f t="shared" si="21"/>
        <v>100.1453744493392</v>
      </c>
      <c r="Q83" s="38">
        <f t="shared" si="22"/>
        <v>78.854625550660785</v>
      </c>
      <c r="R83" s="38">
        <f t="shared" si="23"/>
        <v>108.48484848484848</v>
      </c>
      <c r="S83" s="39">
        <f t="shared" si="24"/>
        <v>-8.3394740355092836</v>
      </c>
      <c r="T83" s="39">
        <f t="shared" si="25"/>
        <v>-8.3394740355092836</v>
      </c>
      <c r="U83" t="s">
        <v>191</v>
      </c>
      <c r="V83" t="s">
        <v>199</v>
      </c>
      <c r="W83" t="s">
        <v>327</v>
      </c>
      <c r="X83" s="48" t="s">
        <v>416</v>
      </c>
      <c r="Y83" s="41"/>
    </row>
    <row r="84" spans="1:25" ht="15" x14ac:dyDescent="0.25">
      <c r="A84">
        <v>2.09</v>
      </c>
      <c r="B84">
        <v>1.76</v>
      </c>
      <c r="C84" s="29">
        <f t="shared" si="17"/>
        <v>4.6650717703349276E-2</v>
      </c>
      <c r="D84" s="30">
        <f>IF(OR($A84="",$B84=""),"",A84*'MPTO_working_2-way'!$G83)</f>
        <v>2.1875</v>
      </c>
      <c r="E84" s="32">
        <f>IF(OR($A84="",$B84=""),"",B84*'MPTO_working_2-way'!$G83)</f>
        <v>1.8421052631578947</v>
      </c>
      <c r="F84" s="30">
        <f>IF(OR($A84="",$B84=""),"",'MPTO_working_2-way'!D83)</f>
        <v>2.1971090670170828</v>
      </c>
      <c r="G84" s="32">
        <f>IF(OR($A84="",$B84=""),"",'MPTO_working_2-way'!E83)</f>
        <v>1.8353457738748626</v>
      </c>
      <c r="H84" s="30">
        <f>IF(OR($A84="",$B84=""),"",'OddsRatio_working_2-way'!M83)</f>
        <v>2.197585289787658</v>
      </c>
      <c r="I84" s="30">
        <f>IF(OR($A84="",$B84=""),"",'OddsRatio_working_2-way'!N83)</f>
        <v>1.8350135965491927</v>
      </c>
      <c r="J84" s="30">
        <f>IF('Log_working_2-way'!$D83="","",A84^('Log_working_2-way'!$D83))</f>
        <v>2.2020453494773053</v>
      </c>
      <c r="K84" s="32">
        <f>IF('Log_working_2-way'!$D83="","",B84^('Log_working_2-way'!$D83))</f>
        <v>1.8319153686125185</v>
      </c>
      <c r="L84" s="37">
        <f t="shared" si="18"/>
        <v>0.45714285714285713</v>
      </c>
      <c r="M84" s="37">
        <f t="shared" si="19"/>
        <v>0.54285714285714282</v>
      </c>
      <c r="N84" s="38">
        <v>180</v>
      </c>
      <c r="O84" s="38">
        <f t="shared" si="20"/>
        <v>93.875598086124413</v>
      </c>
      <c r="P84" s="38">
        <f t="shared" si="21"/>
        <v>77.727272727272734</v>
      </c>
      <c r="Q84" s="38">
        <f t="shared" si="22"/>
        <v>102.27272727272728</v>
      </c>
      <c r="R84" s="38">
        <f t="shared" si="23"/>
        <v>86.124401913875602</v>
      </c>
      <c r="S84" s="39">
        <f t="shared" si="24"/>
        <v>-8.3971291866028679</v>
      </c>
      <c r="T84" s="39">
        <f t="shared" si="25"/>
        <v>-8.3971291866028679</v>
      </c>
      <c r="U84" t="s">
        <v>207</v>
      </c>
      <c r="V84" t="s">
        <v>204</v>
      </c>
      <c r="W84" t="s">
        <v>327</v>
      </c>
      <c r="X84" s="48" t="s">
        <v>416</v>
      </c>
      <c r="Y84" s="41"/>
    </row>
    <row r="85" spans="1:25" ht="15" x14ac:dyDescent="0.25">
      <c r="A85">
        <v>2.66</v>
      </c>
      <c r="B85">
        <v>1.47</v>
      </c>
      <c r="C85" s="29">
        <f t="shared" si="17"/>
        <v>5.6211958467597523E-2</v>
      </c>
      <c r="D85" s="30">
        <f>IF(OR($A85="",$B85=""),"",A85*'MPTO_working_2-way'!$G84)</f>
        <v>2.8095238095238098</v>
      </c>
      <c r="E85" s="32">
        <f>IF(OR($A85="",$B85=""),"",B85*'MPTO_working_2-way'!$G84)</f>
        <v>1.5526315789473684</v>
      </c>
      <c r="F85" s="30">
        <f>IF(OR($A85="",$B85=""),"",'MPTO_working_2-way'!D84)</f>
        <v>2.8749356664951105</v>
      </c>
      <c r="G85" s="32">
        <f>IF(OR($A85="",$B85=""),"",'MPTO_working_2-way'!E84)</f>
        <v>1.5333516332692836</v>
      </c>
      <c r="H85" s="30">
        <f>IF(OR($A85="",$B85=""),"",'OddsRatio_working_2-way'!M84)</f>
        <v>2.8793389512317953</v>
      </c>
      <c r="I85" s="30">
        <f>IF(OR($A85="",$B85=""),"",'OddsRatio_working_2-way'!N84)</f>
        <v>1.5321019922162309</v>
      </c>
      <c r="J85" s="30">
        <f>IF('Log_working_2-way'!$D84="","",A85^('Log_working_2-way'!$D84))</f>
        <v>2.9113132065411143</v>
      </c>
      <c r="K85" s="32">
        <f>IF('Log_working_2-way'!$D84="","",B85^('Log_working_2-way'!$D84))</f>
        <v>1.5232004867476445</v>
      </c>
      <c r="L85" s="37">
        <f t="shared" si="18"/>
        <v>0.3559322033898305</v>
      </c>
      <c r="M85" s="37">
        <f t="shared" si="19"/>
        <v>0.64406779661016955</v>
      </c>
      <c r="N85" s="38">
        <v>181</v>
      </c>
      <c r="O85" s="38">
        <f t="shared" si="20"/>
        <v>112.95488721804512</v>
      </c>
      <c r="P85" s="38">
        <f t="shared" si="21"/>
        <v>57.870748299319722</v>
      </c>
      <c r="Q85" s="38">
        <f t="shared" si="22"/>
        <v>123.12925170068027</v>
      </c>
      <c r="R85" s="38">
        <f t="shared" si="23"/>
        <v>68.045112781954884</v>
      </c>
      <c r="S85" s="39">
        <f t="shared" si="24"/>
        <v>-10.174364482635156</v>
      </c>
      <c r="T85" s="39">
        <f t="shared" si="25"/>
        <v>-10.174364482635163</v>
      </c>
      <c r="U85" t="s">
        <v>414</v>
      </c>
      <c r="V85" t="s">
        <v>393</v>
      </c>
      <c r="W85" t="s">
        <v>412</v>
      </c>
      <c r="X85" s="48" t="s">
        <v>416</v>
      </c>
      <c r="Y85" s="41"/>
    </row>
    <row r="86" spans="1:25" ht="15" x14ac:dyDescent="0.25">
      <c r="A86">
        <v>2.12</v>
      </c>
      <c r="B86">
        <v>1.71</v>
      </c>
      <c r="C86" s="29">
        <f t="shared" si="17"/>
        <v>5.6493434844973933E-2</v>
      </c>
      <c r="D86" s="30">
        <f>IF(OR($A86="",$B86=""),"",A86*'MPTO_working_2-way'!$G85)</f>
        <v>2.2397660818713447</v>
      </c>
      <c r="E86" s="32">
        <f>IF(OR($A86="",$B86=""),"",B86*'MPTO_working_2-way'!$G85)</f>
        <v>1.8066037735849054</v>
      </c>
      <c r="F86" s="30">
        <f>IF(OR($A86="",$B86=""),"",'MPTO_working_2-way'!D85)</f>
        <v>2.2550385668076633</v>
      </c>
      <c r="G86" s="32">
        <f>IF(OR($A86="",$B86=""),"",'MPTO_working_2-way'!E85)</f>
        <v>1.7967882632831085</v>
      </c>
      <c r="H86" s="30">
        <f>IF(OR($A86="",$B86=""),"",'OddsRatio_working_2-way'!M85)</f>
        <v>2.2559716512455181</v>
      </c>
      <c r="I86" s="30">
        <f>IF(OR($A86="",$B86=""),"",'OddsRatio_working_2-way'!N85)</f>
        <v>1.7961963146288551</v>
      </c>
      <c r="J86" s="30">
        <f>IF('Log_working_2-way'!$D85="","",A86^('Log_working_2-way'!$D85))</f>
        <v>2.2631550258429947</v>
      </c>
      <c r="K86" s="32">
        <f>IF('Log_working_2-way'!$D85="","",B86^('Log_working_2-way'!$D85))</f>
        <v>1.7916684647077736</v>
      </c>
      <c r="L86" s="37">
        <f t="shared" si="18"/>
        <v>0.44647519582245437</v>
      </c>
      <c r="M86" s="37">
        <f t="shared" si="19"/>
        <v>0.55352480417754579</v>
      </c>
      <c r="N86" s="38">
        <v>182</v>
      </c>
      <c r="O86" s="38">
        <f t="shared" si="20"/>
        <v>96.150943396226424</v>
      </c>
      <c r="P86" s="38">
        <f t="shared" si="21"/>
        <v>75.567251461988278</v>
      </c>
      <c r="Q86" s="38">
        <f t="shared" si="22"/>
        <v>106.43274853801169</v>
      </c>
      <c r="R86" s="38">
        <f t="shared" si="23"/>
        <v>85.849056603773576</v>
      </c>
      <c r="S86" s="39">
        <f t="shared" si="24"/>
        <v>-10.28180514178527</v>
      </c>
      <c r="T86" s="39">
        <f t="shared" si="25"/>
        <v>-10.281805141785298</v>
      </c>
      <c r="U86" t="s">
        <v>403</v>
      </c>
      <c r="V86" t="s">
        <v>394</v>
      </c>
      <c r="W86" t="s">
        <v>412</v>
      </c>
      <c r="X86" s="48" t="s">
        <v>416</v>
      </c>
      <c r="Y86" s="41"/>
    </row>
    <row r="87" spans="1:25" ht="15" x14ac:dyDescent="0.25">
      <c r="A87">
        <v>1.92</v>
      </c>
      <c r="B87">
        <v>1.88</v>
      </c>
      <c r="C87" s="29">
        <f t="shared" si="17"/>
        <v>5.2748226950354749E-2</v>
      </c>
      <c r="D87" s="30">
        <f>IF(OR($A87="",$B87=""),"",A87*'MPTO_working_2-way'!$G86)</f>
        <v>2.021276595744681</v>
      </c>
      <c r="E87" s="32">
        <f>IF(OR($A87="",$B87=""),"",B87*'MPTO_working_2-way'!$G86)</f>
        <v>1.9791666666666667</v>
      </c>
      <c r="F87" s="30">
        <f>IF(OR($A87="",$B87=""),"",'MPTO_working_2-way'!D86)</f>
        <v>2.0224114746750339</v>
      </c>
      <c r="G87" s="32">
        <f>IF(OR($A87="",$B87=""),"",'MPTO_working_2-way'!E86)</f>
        <v>1.9780797895659799</v>
      </c>
      <c r="H87" s="30">
        <f>IF(OR($A87="",$B87=""),"",'OddsRatio_working_2-way'!M86)</f>
        <v>2.0224747162910903</v>
      </c>
      <c r="I87" s="30">
        <f>IF(OR($A87="",$B87=""),"",'OddsRatio_working_2-way'!N86)</f>
        <v>1.9780192938436518</v>
      </c>
      <c r="J87" s="30">
        <f>IF('Log_working_2-way'!$D86="","",A87^('Log_working_2-way'!$D86))</f>
        <v>2.0230004843181359</v>
      </c>
      <c r="K87" s="32">
        <f>IF('Log_working_2-way'!$D86="","",B87^('Log_working_2-way'!$D86))</f>
        <v>1.9775166437629874</v>
      </c>
      <c r="L87" s="37">
        <f t="shared" si="18"/>
        <v>0.49473684210526314</v>
      </c>
      <c r="M87" s="37">
        <f t="shared" si="19"/>
        <v>0.50526315789473686</v>
      </c>
      <c r="N87" s="38">
        <v>183</v>
      </c>
      <c r="O87" s="38">
        <f t="shared" si="20"/>
        <v>87.687500000000014</v>
      </c>
      <c r="P87" s="38">
        <f t="shared" si="21"/>
        <v>85.659574468085083</v>
      </c>
      <c r="Q87" s="38">
        <f t="shared" si="22"/>
        <v>97.340425531914889</v>
      </c>
      <c r="R87" s="38">
        <f t="shared" si="23"/>
        <v>95.3125</v>
      </c>
      <c r="S87" s="39">
        <f t="shared" si="24"/>
        <v>-9.6529255319148746</v>
      </c>
      <c r="T87" s="39">
        <f t="shared" si="25"/>
        <v>-9.6529255319149172</v>
      </c>
      <c r="U87" t="s">
        <v>401</v>
      </c>
      <c r="V87" t="s">
        <v>402</v>
      </c>
      <c r="W87" t="s">
        <v>412</v>
      </c>
      <c r="X87" s="48" t="s">
        <v>416</v>
      </c>
      <c r="Y87" s="41"/>
    </row>
    <row r="88" spans="1:25" ht="15" x14ac:dyDescent="0.25">
      <c r="A88">
        <v>1.8</v>
      </c>
      <c r="B88">
        <v>2.11</v>
      </c>
      <c r="C88" s="29">
        <f t="shared" si="17"/>
        <v>2.9489204844655115E-2</v>
      </c>
      <c r="D88" s="30">
        <f>IF(OR($A88="",$B88=""),"",A88*'MPTO_working_2-way'!$G87)</f>
        <v>1.8530805687203793</v>
      </c>
      <c r="E88" s="32">
        <f>IF(OR($A88="",$B88=""),"",B88*'MPTO_working_2-way'!$G87)</f>
        <v>2.1722222222222221</v>
      </c>
      <c r="F88" s="30">
        <f>IF(OR($A88="",$B88=""),"",'MPTO_working_2-way'!D87)</f>
        <v>1.8490749756572542</v>
      </c>
      <c r="G88" s="32">
        <f>IF(OR($A88="",$B88=""),"",'MPTO_working_2-way'!E87)</f>
        <v>2.1777522935779814</v>
      </c>
      <c r="H88" s="30">
        <f>IF(OR($A88="",$B88=""),"",'OddsRatio_working_2-way'!M87)</f>
        <v>1.8489527199560174</v>
      </c>
      <c r="I88" s="30">
        <f>IF(OR($A88="",$B88=""),"",'OddsRatio_working_2-way'!N87)</f>
        <v>2.1779218989389744</v>
      </c>
      <c r="J88" s="30">
        <f>IF('Log_working_2-way'!$D87="","",A88^('Log_working_2-way'!$D87))</f>
        <v>1.847139460573918</v>
      </c>
      <c r="K88" s="32">
        <f>IF('Log_working_2-way'!$D87="","",B88^('Log_working_2-way'!$D87))</f>
        <v>2.1804431814833727</v>
      </c>
      <c r="L88" s="37">
        <f t="shared" si="18"/>
        <v>0.53964194373401531</v>
      </c>
      <c r="M88" s="37">
        <f t="shared" si="19"/>
        <v>0.46035805626598469</v>
      </c>
      <c r="N88" s="38">
        <v>184</v>
      </c>
      <c r="O88" s="38">
        <f t="shared" si="20"/>
        <v>81.777777777777771</v>
      </c>
      <c r="P88" s="38">
        <f t="shared" si="21"/>
        <v>96.796208530805671</v>
      </c>
      <c r="Q88" s="38">
        <f t="shared" si="22"/>
        <v>87.203791469194314</v>
      </c>
      <c r="R88" s="38">
        <f t="shared" si="23"/>
        <v>102.22222222222223</v>
      </c>
      <c r="S88" s="39">
        <f t="shared" si="24"/>
        <v>-5.4260136914165429</v>
      </c>
      <c r="T88" s="39">
        <f t="shared" si="25"/>
        <v>-5.4260136914165571</v>
      </c>
      <c r="U88" t="s">
        <v>214</v>
      </c>
      <c r="V88" t="s">
        <v>277</v>
      </c>
      <c r="W88" t="s">
        <v>328</v>
      </c>
      <c r="X88" s="48" t="s">
        <v>416</v>
      </c>
      <c r="Y88" s="41"/>
    </row>
    <row r="89" spans="1:25" ht="15" x14ac:dyDescent="0.25">
      <c r="A89">
        <v>1.5</v>
      </c>
      <c r="B89">
        <v>2.74</v>
      </c>
      <c r="C89" s="29">
        <f t="shared" si="17"/>
        <v>3.1630170316301776E-2</v>
      </c>
      <c r="D89" s="30">
        <f>IF(OR($A89="",$B89=""),"",A89*'MPTO_working_2-way'!$G88)</f>
        <v>1.5474452554744527</v>
      </c>
      <c r="E89" s="32">
        <f>IF(OR($A89="",$B89=""),"",B89*'MPTO_working_2-way'!$G88)</f>
        <v>2.8266666666666671</v>
      </c>
      <c r="F89" s="30">
        <f>IF(OR($A89="",$B89=""),"",'MPTO_working_2-way'!D88)</f>
        <v>1.5364485981308411</v>
      </c>
      <c r="G89" s="32">
        <f>IF(OR($A89="",$B89=""),"",'MPTO_working_2-way'!E88)</f>
        <v>2.8641114982578402</v>
      </c>
      <c r="H89" s="30">
        <f>IF(OR($A89="",$B89=""),"",'OddsRatio_working_2-way'!M88)</f>
        <v>1.5360562674188976</v>
      </c>
      <c r="I89" s="30">
        <f>IF(OR($A89="",$B89=""),"",'OddsRatio_working_2-way'!N88)</f>
        <v>2.8654758106177636</v>
      </c>
      <c r="J89" s="30">
        <f>IF('Log_working_2-way'!$D88="","",A89^('Log_working_2-way'!$D88))</f>
        <v>1.5310365299466371</v>
      </c>
      <c r="K89" s="32">
        <f>IF('Log_working_2-way'!$D88="","",B89^('Log_working_2-way'!$D88))</f>
        <v>2.8831096235514604</v>
      </c>
      <c r="L89" s="37">
        <f t="shared" si="18"/>
        <v>0.64622641509433953</v>
      </c>
      <c r="M89" s="37">
        <f t="shared" si="19"/>
        <v>0.3537735849056603</v>
      </c>
      <c r="N89" s="38">
        <v>185</v>
      </c>
      <c r="O89" s="38">
        <f t="shared" si="20"/>
        <v>61.666666666666664</v>
      </c>
      <c r="P89" s="38">
        <f t="shared" si="21"/>
        <v>117.48175182481754</v>
      </c>
      <c r="Q89" s="38">
        <f t="shared" si="22"/>
        <v>67.518248175182478</v>
      </c>
      <c r="R89" s="38">
        <f t="shared" si="23"/>
        <v>123.33333333333333</v>
      </c>
      <c r="S89" s="39">
        <f t="shared" si="24"/>
        <v>-5.8515815085158138</v>
      </c>
      <c r="T89" s="39">
        <f t="shared" si="25"/>
        <v>-5.8515815085157925</v>
      </c>
      <c r="U89" t="s">
        <v>212</v>
      </c>
      <c r="V89" t="s">
        <v>278</v>
      </c>
      <c r="W89" t="s">
        <v>328</v>
      </c>
      <c r="X89" s="48" t="s">
        <v>416</v>
      </c>
      <c r="Y89" s="41"/>
    </row>
    <row r="90" spans="1:25" ht="15" x14ac:dyDescent="0.25">
      <c r="A90">
        <v>1.63</v>
      </c>
      <c r="B90">
        <v>2.41</v>
      </c>
      <c r="C90" s="29">
        <f t="shared" si="17"/>
        <v>2.8434691851436877E-2</v>
      </c>
      <c r="D90" s="30">
        <f>IF(OR($A90="",$B90=""),"",A90*'MPTO_working_2-way'!$G89)</f>
        <v>1.6763485477178419</v>
      </c>
      <c r="E90" s="32">
        <f>IF(OR($A90="",$B90=""),"",B90*'MPTO_working_2-way'!$G89)</f>
        <v>2.4785276073619631</v>
      </c>
      <c r="F90" s="30">
        <f>IF(OR($A90="",$B90=""),"",'MPTO_working_2-way'!D89)</f>
        <v>1.6686702206741284</v>
      </c>
      <c r="G90" s="32">
        <f>IF(OR($A90="",$B90=""),"",'MPTO_working_2-way'!E89)</f>
        <v>2.4955055109106499</v>
      </c>
      <c r="H90" s="30">
        <f>IF(OR($A90="",$B90=""),"",'OddsRatio_working_2-way'!M89)</f>
        <v>1.6684373647831916</v>
      </c>
      <c r="I90" s="30">
        <f>IF(OR($A90="",$B90=""),"",'OddsRatio_working_2-way'!N89)</f>
        <v>2.4960264830861911</v>
      </c>
      <c r="J90" s="30">
        <f>IF('Log_working_2-way'!$D89="","",A90^('Log_working_2-way'!$D89))</f>
        <v>1.6649584147953032</v>
      </c>
      <c r="K90" s="32">
        <f>IF('Log_working_2-way'!$D89="","",B90^('Log_working_2-way'!$D89))</f>
        <v>2.5038534406814188</v>
      </c>
      <c r="L90" s="37">
        <f t="shared" si="18"/>
        <v>0.59653465346534673</v>
      </c>
      <c r="M90" s="37">
        <f t="shared" si="19"/>
        <v>0.40346534653465349</v>
      </c>
      <c r="N90" s="38">
        <v>186</v>
      </c>
      <c r="O90" s="38">
        <f t="shared" si="20"/>
        <v>71.889570552147248</v>
      </c>
      <c r="P90" s="38">
        <f t="shared" si="21"/>
        <v>108.8215767634855</v>
      </c>
      <c r="Q90" s="38">
        <f t="shared" si="22"/>
        <v>77.178423236514519</v>
      </c>
      <c r="R90" s="38">
        <f t="shared" si="23"/>
        <v>114.11042944785277</v>
      </c>
      <c r="S90" s="39">
        <f t="shared" si="24"/>
        <v>-5.2888526843672707</v>
      </c>
      <c r="T90" s="39">
        <f t="shared" si="25"/>
        <v>-5.2888526843672707</v>
      </c>
      <c r="U90" t="s">
        <v>211</v>
      </c>
      <c r="V90" t="s">
        <v>280</v>
      </c>
      <c r="W90" t="s">
        <v>328</v>
      </c>
      <c r="X90" s="48" t="s">
        <v>416</v>
      </c>
      <c r="Y90" s="41"/>
    </row>
    <row r="91" spans="1:25" ht="15" x14ac:dyDescent="0.25">
      <c r="A91">
        <v>1.65</v>
      </c>
      <c r="B91">
        <v>2.35</v>
      </c>
      <c r="C91" s="29">
        <f t="shared" si="17"/>
        <v>3.1592520954223158E-2</v>
      </c>
      <c r="D91" s="30">
        <f>IF(OR($A91="",$B91=""),"",A91*'MPTO_working_2-way'!$G90)</f>
        <v>1.7021276595744681</v>
      </c>
      <c r="E91" s="32">
        <f>IF(OR($A91="",$B91=""),"",B91*'MPTO_working_2-way'!$G90)</f>
        <v>2.4242424242424243</v>
      </c>
      <c r="F91" s="30">
        <f>IF(OR($A91="",$B91=""),"",'MPTO_working_2-way'!D90)</f>
        <v>1.6941561987984708</v>
      </c>
      <c r="G91" s="32">
        <f>IF(OR($A91="",$B91=""),"",'MPTO_working_2-way'!E90)</f>
        <v>2.4405979543666407</v>
      </c>
      <c r="H91" s="30">
        <f>IF(OR($A91="",$B91=""),"",'OddsRatio_working_2-way'!M90)</f>
        <v>1.6938886664887112</v>
      </c>
      <c r="I91" s="30">
        <f>IF(OR($A91="",$B91=""),"",'OddsRatio_working_2-way'!N90)</f>
        <v>2.4411533842457849</v>
      </c>
      <c r="J91" s="30">
        <f>IF('Log_working_2-way'!$D90="","",A91^('Log_working_2-way'!$D90))</f>
        <v>1.6902722385674813</v>
      </c>
      <c r="K91" s="32">
        <f>IF('Log_working_2-way'!$D90="","",B91^('Log_working_2-way'!$D90))</f>
        <v>2.4487037782009757</v>
      </c>
      <c r="L91" s="37">
        <f t="shared" si="18"/>
        <v>0.58750000000000002</v>
      </c>
      <c r="M91" s="37">
        <f t="shared" si="19"/>
        <v>0.41249999999999998</v>
      </c>
      <c r="N91" s="38">
        <v>187</v>
      </c>
      <c r="O91" s="38">
        <f t="shared" si="20"/>
        <v>73.666666666666671</v>
      </c>
      <c r="P91" s="38">
        <f t="shared" si="21"/>
        <v>107.42553191489361</v>
      </c>
      <c r="Q91" s="38">
        <f t="shared" si="22"/>
        <v>79.574468085106389</v>
      </c>
      <c r="R91" s="38">
        <f t="shared" si="23"/>
        <v>113.33333333333334</v>
      </c>
      <c r="S91" s="39">
        <f t="shared" si="24"/>
        <v>-5.9078014184397176</v>
      </c>
      <c r="T91" s="39">
        <f t="shared" si="25"/>
        <v>-5.9078014184397318</v>
      </c>
      <c r="U91" t="s">
        <v>347</v>
      </c>
      <c r="V91" t="s">
        <v>290</v>
      </c>
      <c r="W91" t="s">
        <v>330</v>
      </c>
      <c r="X91" s="48" t="s">
        <v>416</v>
      </c>
      <c r="Y91" s="41"/>
    </row>
    <row r="92" spans="1:25" ht="15" x14ac:dyDescent="0.25">
      <c r="A92">
        <v>2.0699999999999998</v>
      </c>
      <c r="B92">
        <v>1.83</v>
      </c>
      <c r="C92" s="29">
        <f t="shared" si="17"/>
        <v>2.9539874871307603E-2</v>
      </c>
      <c r="D92" s="30">
        <f>IF(OR($A92="",$B92=""),"",A92*'MPTO_working_2-way'!$G91)</f>
        <v>2.1311475409836067</v>
      </c>
      <c r="E92" s="32">
        <f>IF(OR($A92="",$B92=""),"",B92*'MPTO_working_2-way'!$G91)</f>
        <v>1.8840579710144929</v>
      </c>
      <c r="F92" s="30">
        <f>IF(OR($A92="",$B92=""),"",'MPTO_working_2-way'!D91)</f>
        <v>2.1352836729517204</v>
      </c>
      <c r="G92" s="32">
        <f>IF(OR($A92="",$B92=""),"",'MPTO_working_2-way'!E91)</f>
        <v>1.8808371192373576</v>
      </c>
      <c r="H92" s="30">
        <f>IF(OR($A92="",$B92=""),"",'OddsRatio_working_2-way'!M91)</f>
        <v>2.1354103339788768</v>
      </c>
      <c r="I92" s="30">
        <f>IF(OR($A92="",$B92=""),"",'OddsRatio_working_2-way'!N91)</f>
        <v>1.8807388571985679</v>
      </c>
      <c r="J92" s="30">
        <f>IF('Log_working_2-way'!$D91="","",A92^('Log_working_2-way'!$D91))</f>
        <v>2.137293622577233</v>
      </c>
      <c r="K92" s="32">
        <f>IF('Log_working_2-way'!$D91="","",B92^('Log_working_2-way'!$D91))</f>
        <v>1.8792804075818812</v>
      </c>
      <c r="L92" s="37">
        <f t="shared" si="18"/>
        <v>0.46923076923076917</v>
      </c>
      <c r="M92" s="37">
        <f t="shared" si="19"/>
        <v>0.53076923076923077</v>
      </c>
      <c r="N92" s="38">
        <v>188</v>
      </c>
      <c r="O92" s="38">
        <f t="shared" si="20"/>
        <v>97.178743961352652</v>
      </c>
      <c r="P92" s="38">
        <f t="shared" si="21"/>
        <v>85.267759562841533</v>
      </c>
      <c r="Q92" s="38">
        <f t="shared" si="22"/>
        <v>102.73224043715845</v>
      </c>
      <c r="R92" s="38">
        <f t="shared" si="23"/>
        <v>90.821256038647348</v>
      </c>
      <c r="S92" s="39">
        <f t="shared" si="24"/>
        <v>-5.553496475805801</v>
      </c>
      <c r="T92" s="39">
        <f t="shared" si="25"/>
        <v>-5.5534964758058152</v>
      </c>
      <c r="U92" t="s">
        <v>367</v>
      </c>
      <c r="V92" t="s">
        <v>372</v>
      </c>
      <c r="W92" t="s">
        <v>330</v>
      </c>
      <c r="X92" s="48" t="s">
        <v>416</v>
      </c>
      <c r="Y92" s="41"/>
    </row>
    <row r="93" spans="1:25" ht="15" x14ac:dyDescent="0.25">
      <c r="A93">
        <v>1.91</v>
      </c>
      <c r="B93">
        <v>1.98</v>
      </c>
      <c r="C93" s="29">
        <f t="shared" si="17"/>
        <v>2.861071447458885E-2</v>
      </c>
      <c r="D93" s="30">
        <f>IF(OR($A93="",$B93=""),"",A93*'MPTO_working_2-way'!$G92)</f>
        <v>1.9646464646464645</v>
      </c>
      <c r="E93" s="32">
        <f>IF(OR($A93="",$B93=""),"",B93*'MPTO_working_2-way'!$G92)</f>
        <v>2.0366492146596857</v>
      </c>
      <c r="F93" s="30">
        <f>IF(OR($A93="",$B93=""),"",'MPTO_working_2-way'!D92)</f>
        <v>1.9636533568721115</v>
      </c>
      <c r="G93" s="32">
        <f>IF(OR($A93="",$B93=""),"",'MPTO_working_2-way'!E92)</f>
        <v>2.0377175494369308</v>
      </c>
      <c r="H93" s="30">
        <f>IF(OR($A93="",$B93=""),"",'OddsRatio_working_2-way'!M92)</f>
        <v>1.9636241116594322</v>
      </c>
      <c r="I93" s="30">
        <f>IF(OR($A93="",$B93=""),"",'OddsRatio_working_2-way'!N92)</f>
        <v>2.0377490433255412</v>
      </c>
      <c r="J93" s="30">
        <f>IF('Log_working_2-way'!$D92="","",A93^('Log_working_2-way'!$D92))</f>
        <v>1.9631742210121639</v>
      </c>
      <c r="K93" s="32">
        <f>IF('Log_working_2-way'!$D92="","",B93^('Log_working_2-way'!$D92))</f>
        <v>2.0382337672504618</v>
      </c>
      <c r="L93" s="37">
        <f t="shared" si="18"/>
        <v>0.50899742930591263</v>
      </c>
      <c r="M93" s="37">
        <f t="shared" si="19"/>
        <v>0.49100257069408743</v>
      </c>
      <c r="N93" s="38">
        <v>189</v>
      </c>
      <c r="O93" s="38">
        <f t="shared" si="20"/>
        <v>90.047120418848166</v>
      </c>
      <c r="P93" s="38">
        <f t="shared" si="21"/>
        <v>93.545454545454533</v>
      </c>
      <c r="Q93" s="38">
        <f t="shared" si="22"/>
        <v>95.454545454545467</v>
      </c>
      <c r="R93" s="38">
        <f t="shared" si="23"/>
        <v>98.952879581151834</v>
      </c>
      <c r="S93" s="39">
        <f t="shared" si="24"/>
        <v>-5.407425035697301</v>
      </c>
      <c r="T93" s="39">
        <f t="shared" si="25"/>
        <v>-5.407425035697301</v>
      </c>
      <c r="U93" t="s">
        <v>355</v>
      </c>
      <c r="V93" t="s">
        <v>370</v>
      </c>
      <c r="W93" t="s">
        <v>330</v>
      </c>
      <c r="X93" s="48" t="s">
        <v>416</v>
      </c>
      <c r="Y93" s="41"/>
    </row>
    <row r="94" spans="1:25" ht="15" x14ac:dyDescent="0.25">
      <c r="A94">
        <v>2.11</v>
      </c>
      <c r="B94">
        <v>1.78</v>
      </c>
      <c r="C94" s="29">
        <f t="shared" si="17"/>
        <v>3.5731402098088338E-2</v>
      </c>
      <c r="D94" s="30">
        <f>IF(OR($A94="",$B94=""),"",A94*'MPTO_working_2-way'!$G93)</f>
        <v>2.1853932584269664</v>
      </c>
      <c r="E94" s="32">
        <f>IF(OR($A94="",$B94=""),"",B94*'MPTO_working_2-way'!$G93)</f>
        <v>1.8436018957345972</v>
      </c>
      <c r="F94" s="30">
        <f>IF(OR($A94="",$B94=""),"",'MPTO_working_2-way'!D93)</f>
        <v>2.1926557300484557</v>
      </c>
      <c r="G94" s="32">
        <f>IF(OR($A94="",$B94=""),"",'MPTO_working_2-way'!E93)</f>
        <v>1.8384649273092173</v>
      </c>
      <c r="H94" s="30">
        <f>IF(OR($A94="",$B94=""),"",'OddsRatio_working_2-way'!M93)</f>
        <v>2.192927878405448</v>
      </c>
      <c r="I94" s="30">
        <f>IF(OR($A94="",$B94=""),"",'OddsRatio_working_2-way'!N93)</f>
        <v>1.838273644284909</v>
      </c>
      <c r="J94" s="30">
        <f>IF('Log_working_2-way'!$D93="","",A94^('Log_working_2-way'!$D93))</f>
        <v>2.1962612557480616</v>
      </c>
      <c r="K94" s="32">
        <f>IF('Log_working_2-way'!$D93="","",B94^('Log_working_2-way'!$D93))</f>
        <v>1.8359377980310738</v>
      </c>
      <c r="L94" s="37">
        <f t="shared" si="18"/>
        <v>0.45758354755784059</v>
      </c>
      <c r="M94" s="37">
        <f t="shared" si="19"/>
        <v>0.54241645244215941</v>
      </c>
      <c r="N94" s="38">
        <v>190</v>
      </c>
      <c r="O94" s="38">
        <f t="shared" si="20"/>
        <v>99.952606635071078</v>
      </c>
      <c r="P94" s="38">
        <f t="shared" si="21"/>
        <v>83.258426966292134</v>
      </c>
      <c r="Q94" s="38">
        <f t="shared" si="22"/>
        <v>106.74157303370788</v>
      </c>
      <c r="R94" s="38">
        <f t="shared" si="23"/>
        <v>90.047393364928908</v>
      </c>
      <c r="S94" s="39">
        <f t="shared" si="24"/>
        <v>-6.7889663986368021</v>
      </c>
      <c r="T94" s="39">
        <f t="shared" si="25"/>
        <v>-6.7889663986367736</v>
      </c>
      <c r="U94" t="s">
        <v>371</v>
      </c>
      <c r="V94" t="s">
        <v>291</v>
      </c>
      <c r="W94" t="s">
        <v>330</v>
      </c>
      <c r="X94" s="48" t="s">
        <v>416</v>
      </c>
      <c r="Y94" s="41"/>
    </row>
    <row r="95" spans="1:25" ht="15" x14ac:dyDescent="0.25">
      <c r="A95">
        <v>2.11</v>
      </c>
      <c r="B95">
        <v>1.78</v>
      </c>
      <c r="C95" s="29">
        <f t="shared" si="17"/>
        <v>3.5731402098088338E-2</v>
      </c>
      <c r="D95" s="30">
        <f>IF(OR($A95="",$B95=""),"",A95*'MPTO_working_2-way'!$G94)</f>
        <v>2.1853932584269664</v>
      </c>
      <c r="E95" s="32">
        <f>IF(OR($A95="",$B95=""),"",B95*'MPTO_working_2-way'!$G94)</f>
        <v>1.8436018957345972</v>
      </c>
      <c r="F95" s="30">
        <f>IF(OR($A95="",$B95=""),"",'MPTO_working_2-way'!D94)</f>
        <v>2.1926557300484557</v>
      </c>
      <c r="G95" s="32">
        <f>IF(OR($A95="",$B95=""),"",'MPTO_working_2-way'!E94)</f>
        <v>1.8384649273092173</v>
      </c>
      <c r="H95" s="30">
        <f>IF(OR($A95="",$B95=""),"",'OddsRatio_working_2-way'!M94)</f>
        <v>2.192927878405448</v>
      </c>
      <c r="I95" s="30">
        <f>IF(OR($A95="",$B95=""),"",'OddsRatio_working_2-way'!N94)</f>
        <v>1.838273644284909</v>
      </c>
      <c r="J95" s="30">
        <f>IF('Log_working_2-way'!$D94="","",A95^('Log_working_2-way'!$D94))</f>
        <v>2.1962612557480616</v>
      </c>
      <c r="K95" s="32">
        <f>IF('Log_working_2-way'!$D94="","",B95^('Log_working_2-way'!$D94))</f>
        <v>1.8359377980310738</v>
      </c>
      <c r="L95" s="37">
        <f t="shared" si="18"/>
        <v>0.45758354755784059</v>
      </c>
      <c r="M95" s="37">
        <f t="shared" si="19"/>
        <v>0.54241645244215941</v>
      </c>
      <c r="N95" s="38">
        <v>191</v>
      </c>
      <c r="O95" s="38">
        <f t="shared" si="20"/>
        <v>100.47867298578198</v>
      </c>
      <c r="P95" s="38">
        <f t="shared" si="21"/>
        <v>83.696629213483163</v>
      </c>
      <c r="Q95" s="38">
        <f t="shared" si="22"/>
        <v>107.30337078651687</v>
      </c>
      <c r="R95" s="38">
        <f t="shared" si="23"/>
        <v>90.521327014218016</v>
      </c>
      <c r="S95" s="39">
        <f t="shared" si="24"/>
        <v>-6.8246978007348815</v>
      </c>
      <c r="T95" s="39">
        <f t="shared" si="25"/>
        <v>-6.8246978007348531</v>
      </c>
      <c r="U95" t="s">
        <v>233</v>
      </c>
      <c r="V95" t="s">
        <v>294</v>
      </c>
      <c r="W95" t="s">
        <v>324</v>
      </c>
      <c r="X95" s="48" t="s">
        <v>416</v>
      </c>
      <c r="Y95" s="41"/>
    </row>
    <row r="96" spans="1:25" ht="15" x14ac:dyDescent="0.25">
      <c r="A96">
        <v>1.77</v>
      </c>
      <c r="B96">
        <v>2.13</v>
      </c>
      <c r="C96" s="29">
        <f t="shared" si="17"/>
        <v>3.4455319487546765E-2</v>
      </c>
      <c r="D96" s="30">
        <f>IF(OR($A96="",$B96=""),"",A96*'MPTO_working_2-way'!$G95)</f>
        <v>1.8309859154929577</v>
      </c>
      <c r="E96" s="32">
        <f>IF(OR($A96="",$B96=""),"",B96*'MPTO_working_2-way'!$G95)</f>
        <v>2.2033898305084745</v>
      </c>
      <c r="F96" s="30">
        <f>IF(OR($A96="",$B96=""),"",'MPTO_working_2-way'!D95)</f>
        <v>1.8256700806275876</v>
      </c>
      <c r="G96" s="32">
        <f>IF(OR($A96="",$B96=""),"",'MPTO_working_2-way'!E95)</f>
        <v>2.2111375032990233</v>
      </c>
      <c r="H96" s="30">
        <f>IF(OR($A96="",$B96=""),"",'OddsRatio_working_2-way'!M95)</f>
        <v>1.8254792118542653</v>
      </c>
      <c r="I96" s="30">
        <f>IF(OR($A96="",$B96=""),"",'OddsRatio_working_2-way'!N95)</f>
        <v>2.2114175446692466</v>
      </c>
      <c r="J96" s="30">
        <f>IF('Log_working_2-way'!$D95="","",A96^('Log_working_2-way'!$D95))</f>
        <v>1.8230645208160881</v>
      </c>
      <c r="K96" s="32">
        <f>IF('Log_working_2-way'!$D95="","",B96^('Log_working_2-way'!$D95))</f>
        <v>2.2149715784230573</v>
      </c>
      <c r="L96" s="37">
        <f t="shared" si="18"/>
        <v>0.5461538461538461</v>
      </c>
      <c r="M96" s="37">
        <f t="shared" si="19"/>
        <v>0.45384615384615384</v>
      </c>
      <c r="N96" s="38">
        <v>192</v>
      </c>
      <c r="O96" s="38">
        <f t="shared" si="20"/>
        <v>83.525423728813578</v>
      </c>
      <c r="P96" s="38">
        <f t="shared" si="21"/>
        <v>101.85915492957746</v>
      </c>
      <c r="Q96" s="38">
        <f t="shared" si="22"/>
        <v>90.140845070422529</v>
      </c>
      <c r="R96" s="38">
        <f t="shared" si="23"/>
        <v>108.47457627118644</v>
      </c>
      <c r="S96" s="39">
        <f t="shared" si="24"/>
        <v>-6.6154213416089505</v>
      </c>
      <c r="T96" s="39">
        <f t="shared" si="25"/>
        <v>-6.6154213416089789</v>
      </c>
      <c r="U96" t="s">
        <v>133</v>
      </c>
      <c r="V96" t="s">
        <v>315</v>
      </c>
      <c r="W96" t="s">
        <v>324</v>
      </c>
      <c r="X96" s="48" t="s">
        <v>416</v>
      </c>
      <c r="Y96" s="41"/>
    </row>
    <row r="97" spans="1:25" ht="15" x14ac:dyDescent="0.25">
      <c r="A97">
        <v>1.74</v>
      </c>
      <c r="B97">
        <v>2.1800000000000002</v>
      </c>
      <c r="C97" s="29">
        <f t="shared" si="17"/>
        <v>3.3428240008436028E-2</v>
      </c>
      <c r="D97" s="30">
        <f>IF(OR($A97="",$B97=""),"",A97*'MPTO_working_2-way'!$G96)</f>
        <v>1.7981651376146788</v>
      </c>
      <c r="E97" s="32">
        <f>IF(OR($A97="",$B97=""),"",B97*'MPTO_working_2-way'!$G96)</f>
        <v>2.2528735632183907</v>
      </c>
      <c r="F97" s="30">
        <f>IF(OR($A97="",$B97=""),"",'MPTO_working_2-way'!D96)</f>
        <v>1.7921194368326561</v>
      </c>
      <c r="G97" s="32">
        <f>IF(OR($A97="",$B97=""),"",'MPTO_working_2-way'!E96)</f>
        <v>2.2624358821424311</v>
      </c>
      <c r="H97" s="30">
        <f>IF(OR($A97="",$B97=""),"",'OddsRatio_working_2-way'!M96)</f>
        <v>1.7919082295744857</v>
      </c>
      <c r="I97" s="30">
        <f>IF(OR($A97="",$B97=""),"",'OddsRatio_working_2-way'!N96)</f>
        <v>2.26277258229445</v>
      </c>
      <c r="J97" s="30">
        <f>IF('Log_working_2-way'!$D96="","",A97^('Log_working_2-way'!$D96))</f>
        <v>1.7891643629660847</v>
      </c>
      <c r="K97" s="32">
        <f>IF('Log_working_2-way'!$D96="","",B97^('Log_working_2-way'!$D96))</f>
        <v>2.2671631499443738</v>
      </c>
      <c r="L97" s="37">
        <f t="shared" si="18"/>
        <v>0.55612244897959184</v>
      </c>
      <c r="M97" s="37">
        <f t="shared" si="19"/>
        <v>0.44387755102040816</v>
      </c>
      <c r="N97" s="38">
        <v>193</v>
      </c>
      <c r="O97" s="38">
        <f t="shared" si="20"/>
        <v>82.080459770114928</v>
      </c>
      <c r="P97" s="38">
        <f t="shared" si="21"/>
        <v>104.46788990825688</v>
      </c>
      <c r="Q97" s="38">
        <f t="shared" si="22"/>
        <v>88.532110091743107</v>
      </c>
      <c r="R97" s="38">
        <f t="shared" si="23"/>
        <v>110.91954022988504</v>
      </c>
      <c r="S97" s="39">
        <f t="shared" si="24"/>
        <v>-6.4516503216281791</v>
      </c>
      <c r="T97" s="39">
        <f t="shared" si="25"/>
        <v>-6.4516503216281649</v>
      </c>
      <c r="U97" t="s">
        <v>230</v>
      </c>
      <c r="V97" t="s">
        <v>296</v>
      </c>
      <c r="W97" t="s">
        <v>324</v>
      </c>
      <c r="X97" s="48" t="s">
        <v>416</v>
      </c>
      <c r="Y97" s="41"/>
    </row>
    <row r="98" spans="1:25" ht="15" x14ac:dyDescent="0.25">
      <c r="A98">
        <v>1.56</v>
      </c>
      <c r="B98">
        <v>2.4900000000000002</v>
      </c>
      <c r="C98" s="29">
        <f t="shared" si="17"/>
        <v>4.26320667284521E-2</v>
      </c>
      <c r="D98" s="30">
        <f>IF(OR($A98="",$B98=""),"",A98*'MPTO_working_2-way'!$G97)</f>
        <v>1.6265060240963853</v>
      </c>
      <c r="E98" s="32">
        <f>IF(OR($A98="",$B98=""),"",B98*'MPTO_working_2-way'!$G97)</f>
        <v>2.5961538461538458</v>
      </c>
      <c r="F98" s="30">
        <f>IF(OR($A98="",$B98=""),"",'MPTO_working_2-way'!D97)</f>
        <v>1.6136590229312062</v>
      </c>
      <c r="G98" s="32">
        <f>IF(OR($A98="",$B98=""),"",'MPTO_working_2-way'!E97)</f>
        <v>2.6295694557270508</v>
      </c>
      <c r="H98" s="30">
        <f>IF(OR($A98="",$B98=""),"",'OddsRatio_working_2-way'!M97)</f>
        <v>1.6130570333782139</v>
      </c>
      <c r="I98" s="30">
        <f>IF(OR($A98="",$B98=""),"",'OddsRatio_working_2-way'!N97)</f>
        <v>2.6311696066670334</v>
      </c>
      <c r="J98" s="30">
        <f>IF('Log_working_2-way'!$D97="","",A98^('Log_working_2-way'!$D97))</f>
        <v>1.607181183548904</v>
      </c>
      <c r="K98" s="32">
        <f>IF('Log_working_2-way'!$D97="","",B98^('Log_working_2-way'!$D97))</f>
        <v>2.6469548581107705</v>
      </c>
      <c r="L98" s="37">
        <f t="shared" si="18"/>
        <v>0.61481481481481493</v>
      </c>
      <c r="M98" s="37">
        <f t="shared" si="19"/>
        <v>0.38518518518518524</v>
      </c>
      <c r="N98" s="38">
        <v>194</v>
      </c>
      <c r="O98" s="38">
        <f t="shared" si="20"/>
        <v>69.641025641025621</v>
      </c>
      <c r="P98" s="38">
        <f t="shared" si="21"/>
        <v>116.08835341365463</v>
      </c>
      <c r="Q98" s="38">
        <f t="shared" si="22"/>
        <v>77.91164658634537</v>
      </c>
      <c r="R98" s="38">
        <f t="shared" si="23"/>
        <v>124.35897435897435</v>
      </c>
      <c r="S98" s="39">
        <f t="shared" si="24"/>
        <v>-8.2706209453197488</v>
      </c>
      <c r="T98" s="39">
        <f t="shared" si="25"/>
        <v>-8.2706209453197204</v>
      </c>
      <c r="U98" t="s">
        <v>375</v>
      </c>
      <c r="V98" t="s">
        <v>377</v>
      </c>
      <c r="W98" t="s">
        <v>379</v>
      </c>
      <c r="X98" s="48" t="s">
        <v>416</v>
      </c>
      <c r="Y98" s="41"/>
    </row>
    <row r="99" spans="1:25" ht="15" x14ac:dyDescent="0.25">
      <c r="A99">
        <v>2.4900000000000002</v>
      </c>
      <c r="B99">
        <v>1.58</v>
      </c>
      <c r="C99" s="29">
        <f t="shared" si="17"/>
        <v>3.4517818107874465E-2</v>
      </c>
      <c r="D99" s="30">
        <f>IF(OR($A99="",$B99=""),"",A99*'MPTO_working_2-way'!$G98)</f>
        <v>2.5759493670886076</v>
      </c>
      <c r="E99" s="32">
        <f>IF(OR($A99="",$B99=""),"",B99*'MPTO_working_2-way'!$G98)</f>
        <v>1.6345381526104417</v>
      </c>
      <c r="F99" s="30">
        <f>IF(OR($A99="",$B99=""),"",'MPTO_working_2-way'!D98)</f>
        <v>2.6018120494676276</v>
      </c>
      <c r="G99" s="32">
        <f>IF(OR($A99="",$B99=""),"",'MPTO_working_2-way'!E98)</f>
        <v>1.6242929689112753</v>
      </c>
      <c r="H99" s="30">
        <f>IF(OR($A99="",$B99=""),"",'OddsRatio_working_2-way'!M98)</f>
        <v>2.6027992754058067</v>
      </c>
      <c r="I99" s="30">
        <f>IF(OR($A99="",$B99=""),"",'OddsRatio_working_2-way'!N98)</f>
        <v>1.6239084427754149</v>
      </c>
      <c r="J99" s="30">
        <f>IF('Log_working_2-way'!$D98="","",A99^('Log_working_2-way'!$D98))</f>
        <v>2.6148709324694677</v>
      </c>
      <c r="K99" s="32">
        <f>IF('Log_working_2-way'!$D98="","",B99^('Log_working_2-way'!$D98))</f>
        <v>1.6192445352091833</v>
      </c>
      <c r="L99" s="37">
        <f t="shared" si="18"/>
        <v>0.3882063882063882</v>
      </c>
      <c r="M99" s="37">
        <f t="shared" si="19"/>
        <v>0.6117936117936118</v>
      </c>
      <c r="N99" s="38">
        <v>195</v>
      </c>
      <c r="O99" s="38">
        <f t="shared" si="20"/>
        <v>116.68674698795182</v>
      </c>
      <c r="P99" s="38">
        <f t="shared" si="21"/>
        <v>71.582278481012665</v>
      </c>
      <c r="Q99" s="38">
        <f t="shared" si="22"/>
        <v>123.41772151898734</v>
      </c>
      <c r="R99" s="38">
        <f t="shared" si="23"/>
        <v>78.313253012048179</v>
      </c>
      <c r="S99" s="39">
        <f t="shared" si="24"/>
        <v>-6.730974531035514</v>
      </c>
      <c r="T99" s="39">
        <f t="shared" si="25"/>
        <v>-6.730974531035514</v>
      </c>
      <c r="U99" t="s">
        <v>365</v>
      </c>
      <c r="V99" t="s">
        <v>360</v>
      </c>
      <c r="W99" t="s">
        <v>379</v>
      </c>
      <c r="X99" s="48" t="s">
        <v>416</v>
      </c>
      <c r="Y99" s="41"/>
    </row>
    <row r="100" spans="1:25" ht="15" x14ac:dyDescent="0.25">
      <c r="A100">
        <v>2.62</v>
      </c>
      <c r="B100">
        <v>1.53</v>
      </c>
      <c r="C100" s="29">
        <f t="shared" si="17"/>
        <v>3.5274160554807032E-2</v>
      </c>
      <c r="D100" s="30">
        <f>IF(OR($A100="",$B100=""),"",A100*'MPTO_working_2-way'!$G99)</f>
        <v>2.7124183006535945</v>
      </c>
      <c r="E100" s="32">
        <f>IF(OR($A100="",$B100=""),"",B100*'MPTO_working_2-way'!$G99)</f>
        <v>1.5839694656488548</v>
      </c>
      <c r="F100" s="30">
        <f>IF(OR($A100="",$B100=""),"",'MPTO_working_2-way'!D99)</f>
        <v>2.7469334612485432</v>
      </c>
      <c r="G100" s="32">
        <f>IF(OR($A100="",$B100=""),"",'MPTO_working_2-way'!E99)</f>
        <v>1.5724316479033458</v>
      </c>
      <c r="H100" s="30">
        <f>IF(OR($A100="",$B100=""),"",'OddsRatio_working_2-way'!M99)</f>
        <v>2.7483145522430754</v>
      </c>
      <c r="I100" s="30">
        <f>IF(OR($A100="",$B100=""),"",'OddsRatio_working_2-way'!N99)</f>
        <v>1.5719794522770554</v>
      </c>
      <c r="J100" s="30">
        <f>IF('Log_working_2-way'!$D99="","",A100^('Log_working_2-way'!$D99))</f>
        <v>2.7645578219093752</v>
      </c>
      <c r="K100" s="32">
        <f>IF('Log_working_2-way'!$D99="","",B100^('Log_working_2-way'!$D99))</f>
        <v>1.5667142145094044</v>
      </c>
      <c r="L100" s="37">
        <f t="shared" si="18"/>
        <v>0.36867469879518078</v>
      </c>
      <c r="M100" s="37">
        <f t="shared" si="19"/>
        <v>0.63132530120481933</v>
      </c>
      <c r="N100" s="38">
        <v>196</v>
      </c>
      <c r="O100" s="38">
        <f t="shared" si="20"/>
        <v>121.19083969465647</v>
      </c>
      <c r="P100" s="38">
        <f t="shared" si="21"/>
        <v>67.895424836601308</v>
      </c>
      <c r="Q100" s="38">
        <f t="shared" si="22"/>
        <v>128.10457516339869</v>
      </c>
      <c r="R100" s="38">
        <f t="shared" si="23"/>
        <v>74.809160305343511</v>
      </c>
      <c r="S100" s="39">
        <f t="shared" si="24"/>
        <v>-6.9137354687422174</v>
      </c>
      <c r="T100" s="39">
        <f t="shared" si="25"/>
        <v>-6.9137354687422032</v>
      </c>
      <c r="U100" t="s">
        <v>361</v>
      </c>
      <c r="V100" t="s">
        <v>363</v>
      </c>
      <c r="W100" t="s">
        <v>379</v>
      </c>
      <c r="X100" s="48" t="s">
        <v>416</v>
      </c>
      <c r="Y100" s="41"/>
    </row>
    <row r="101" spans="1:25" s="35" customFormat="1" ht="15" x14ac:dyDescent="0.25">
      <c r="A101">
        <v>2.21</v>
      </c>
      <c r="B101">
        <v>1.72</v>
      </c>
      <c r="C101" s="29">
        <f t="shared" si="17"/>
        <v>3.3884036620014824E-2</v>
      </c>
      <c r="D101" s="30">
        <f>IF(OR($A101="",$B101=""),"",A101*'MPTO_working_2-way'!$G100)</f>
        <v>2.2848837209302326</v>
      </c>
      <c r="E101" s="32">
        <f>IF(OR($A101="",$B101=""),"",B101*'MPTO_working_2-way'!$G100)</f>
        <v>1.7782805429864255</v>
      </c>
      <c r="F101" s="30">
        <f>IF(OR($A101="",$B101=""),"",'MPTO_working_2-way'!D100)</f>
        <v>2.2959652089876781</v>
      </c>
      <c r="G101" s="32">
        <f>IF(OR($A101="",$B101=""),"",'MPTO_working_2-way'!E100)</f>
        <v>1.7716256524981358</v>
      </c>
      <c r="H101" s="30">
        <f>IF(OR($A101="",$B101=""),"",'OddsRatio_working_2-way'!M100)</f>
        <v>2.2963624321753371</v>
      </c>
      <c r="I101" s="30">
        <f>IF(OR($A101="",$B101=""),"",'OddsRatio_working_2-way'!N100)</f>
        <v>1.7713892158398703</v>
      </c>
      <c r="J101" s="30">
        <f>IF('Log_working_2-way'!$D100="","",A101^('Log_working_2-way'!$D100))</f>
        <v>2.3014598613122459</v>
      </c>
      <c r="K101" s="32">
        <f>IF('Log_working_2-way'!$D100="","",B101^('Log_working_2-way'!$D100))</f>
        <v>1.7683679149287428</v>
      </c>
      <c r="L101" s="37">
        <f t="shared" si="18"/>
        <v>0.43765903307888038</v>
      </c>
      <c r="M101" s="37">
        <f t="shared" si="19"/>
        <v>0.56234096692111957</v>
      </c>
      <c r="N101" s="38">
        <v>197</v>
      </c>
      <c r="O101" s="38">
        <f t="shared" si="20"/>
        <v>107.85972850678733</v>
      </c>
      <c r="P101" s="38">
        <f t="shared" si="21"/>
        <v>82.465116279069761</v>
      </c>
      <c r="Q101" s="38">
        <f t="shared" si="22"/>
        <v>114.53488372093024</v>
      </c>
      <c r="R101" s="38">
        <f t="shared" si="23"/>
        <v>89.140271493212666</v>
      </c>
      <c r="S101" s="39">
        <f t="shared" si="24"/>
        <v>-6.6751552141429045</v>
      </c>
      <c r="T101" s="39">
        <f t="shared" si="25"/>
        <v>-6.6751552141429045</v>
      </c>
      <c r="U101" t="s">
        <v>374</v>
      </c>
      <c r="V101" t="s">
        <v>358</v>
      </c>
      <c r="W101" t="s">
        <v>379</v>
      </c>
      <c r="X101" s="48" t="s">
        <v>416</v>
      </c>
      <c r="Y101" s="41"/>
    </row>
    <row r="102" spans="1:25" ht="15" x14ac:dyDescent="0.25">
      <c r="A102">
        <v>2.44</v>
      </c>
      <c r="B102">
        <v>1.6</v>
      </c>
      <c r="C102" s="29">
        <f t="shared" si="17"/>
        <v>3.4836065573770503E-2</v>
      </c>
      <c r="D102" s="30">
        <f>IF(OR($A102="",$B102=""),"",A102*'MPTO_working_2-way'!$G101)</f>
        <v>2.5249999999999999</v>
      </c>
      <c r="E102" s="32">
        <f>IF(OR($A102="",$B102=""),"",B102*'MPTO_working_2-way'!$G101)</f>
        <v>1.6557377049180328</v>
      </c>
      <c r="F102" s="30">
        <f>IF(OR($A102="",$B102=""),"",'MPTO_working_2-way'!D101)</f>
        <v>2.548302872062663</v>
      </c>
      <c r="G102" s="32">
        <f>IF(OR($A102="",$B102=""),"",'MPTO_working_2-way'!E101)</f>
        <v>1.6458684654300169</v>
      </c>
      <c r="H102" s="30">
        <f>IF(OR($A102="",$B102=""),"",'OddsRatio_working_2-way'!M101)</f>
        <v>2.5491933384829668</v>
      </c>
      <c r="I102" s="30">
        <f>IF(OR($A102="",$B102=""),"",'OddsRatio_working_2-way'!N101)</f>
        <v>1.6454972243679031</v>
      </c>
      <c r="J102" s="30">
        <f>IF('Log_working_2-way'!$D101="","",A102^('Log_working_2-way'!$D101))</f>
        <v>2.5600465119993632</v>
      </c>
      <c r="K102" s="32">
        <f>IF('Log_working_2-way'!$D101="","",B102^('Log_working_2-way'!$D101))</f>
        <v>1.6410065291696188</v>
      </c>
      <c r="L102" s="37">
        <f t="shared" si="18"/>
        <v>0.39603960396039606</v>
      </c>
      <c r="M102" s="37">
        <f t="shared" si="19"/>
        <v>0.60396039603960394</v>
      </c>
      <c r="N102" s="38">
        <v>198</v>
      </c>
      <c r="O102" s="38">
        <f t="shared" si="20"/>
        <v>116.85245901639345</v>
      </c>
      <c r="P102" s="38">
        <f t="shared" si="21"/>
        <v>74.25</v>
      </c>
      <c r="Q102" s="38">
        <f t="shared" si="22"/>
        <v>123.75</v>
      </c>
      <c r="R102" s="38">
        <f t="shared" si="23"/>
        <v>81.147540983606561</v>
      </c>
      <c r="S102" s="39">
        <f t="shared" si="24"/>
        <v>-6.8975409836065467</v>
      </c>
      <c r="T102" s="39">
        <f t="shared" si="25"/>
        <v>-6.8975409836065609</v>
      </c>
      <c r="U102" t="s">
        <v>364</v>
      </c>
      <c r="V102" t="s">
        <v>362</v>
      </c>
      <c r="W102" t="s">
        <v>379</v>
      </c>
      <c r="X102" s="48" t="s">
        <v>416</v>
      </c>
      <c r="Y102" s="41"/>
    </row>
    <row r="103" spans="1:25" ht="15" x14ac:dyDescent="0.25">
      <c r="A103">
        <v>2.2400000000000002</v>
      </c>
      <c r="B103">
        <v>1.71</v>
      </c>
      <c r="C103" s="29">
        <f t="shared" si="17"/>
        <v>3.1223893065998265E-2</v>
      </c>
      <c r="D103" s="30">
        <f>IF(OR($A103="",$B103=""),"",A103*'MPTO_working_2-way'!$G102)</f>
        <v>2.3099415204678362</v>
      </c>
      <c r="E103" s="32">
        <f>IF(OR($A103="",$B103=""),"",B103*'MPTO_working_2-way'!$G102)</f>
        <v>1.763392857142857</v>
      </c>
      <c r="F103" s="30">
        <f>IF(OR($A103="",$B103=""),"",'MPTO_working_2-way'!D102)</f>
        <v>2.3211731911283482</v>
      </c>
      <c r="G103" s="32">
        <f>IF(OR($A103="",$B103=""),"",'MPTO_working_2-way'!E102)</f>
        <v>1.7569030364186771</v>
      </c>
      <c r="H103" s="30">
        <f>IF(OR($A103="",$B103=""),"",'OddsRatio_working_2-way'!M102)</f>
        <v>2.3215441245904116</v>
      </c>
      <c r="I103" s="30">
        <f>IF(OR($A103="",$B103=""),"",'OddsRatio_working_2-way'!N102)</f>
        <v>1.7566905874670904</v>
      </c>
      <c r="J103" s="30">
        <f>IF('Log_working_2-way'!$D102="","",A103^('Log_working_2-way'!$D102))</f>
        <v>2.3267011355498624</v>
      </c>
      <c r="K103" s="32">
        <f>IF('Log_working_2-way'!$D102="","",B103^('Log_working_2-way'!$D102))</f>
        <v>1.7537492606317167</v>
      </c>
      <c r="L103" s="37">
        <f t="shared" si="18"/>
        <v>0.43291139240506332</v>
      </c>
      <c r="M103" s="37">
        <f t="shared" si="19"/>
        <v>0.56708860759493673</v>
      </c>
      <c r="N103" s="38">
        <v>199</v>
      </c>
      <c r="O103" s="38">
        <f t="shared" si="20"/>
        <v>110.16071428571431</v>
      </c>
      <c r="P103" s="38">
        <f t="shared" si="21"/>
        <v>82.62573099415205</v>
      </c>
      <c r="Q103" s="38">
        <f t="shared" si="22"/>
        <v>116.37426900584795</v>
      </c>
      <c r="R103" s="38">
        <f t="shared" si="23"/>
        <v>88.839285714285708</v>
      </c>
      <c r="S103" s="39">
        <f t="shared" si="24"/>
        <v>-6.2135547201336436</v>
      </c>
      <c r="T103" s="39">
        <f t="shared" si="25"/>
        <v>-6.2135547201336578</v>
      </c>
      <c r="U103" t="s">
        <v>391</v>
      </c>
      <c r="V103" t="s">
        <v>388</v>
      </c>
      <c r="W103" t="s">
        <v>331</v>
      </c>
      <c r="X103" s="48" t="s">
        <v>416</v>
      </c>
      <c r="Y103" s="41"/>
    </row>
    <row r="104" spans="1:25" ht="15" x14ac:dyDescent="0.25">
      <c r="A104">
        <v>2.06</v>
      </c>
      <c r="B104">
        <v>1.85</v>
      </c>
      <c r="C104" s="29">
        <f t="shared" si="17"/>
        <v>2.5977433744424072E-2</v>
      </c>
      <c r="D104" s="30">
        <f>IF(OR($A104="",$B104=""),"",A104*'MPTO_working_2-way'!$G103)</f>
        <v>2.1135135135135137</v>
      </c>
      <c r="E104" s="32">
        <f>IF(OR($A104="",$B104=""),"",B104*'MPTO_working_2-way'!$G103)</f>
        <v>1.8980582524271847</v>
      </c>
      <c r="F104" s="30">
        <f>IF(OR($A104="",$B104=""),"",'MPTO_working_2-way'!D103)</f>
        <v>2.1166342682588173</v>
      </c>
      <c r="G104" s="32">
        <f>IF(OR($A104="",$B104=""),"",'MPTO_working_2-way'!E103)</f>
        <v>1.8955483710519774</v>
      </c>
      <c r="H104" s="30">
        <f>IF(OR($A104="",$B104=""),"",'OddsRatio_working_2-way'!M103)</f>
        <v>2.1167178800079327</v>
      </c>
      <c r="I104" s="30">
        <f>IF(OR($A104="",$B104=""),"",'OddsRatio_working_2-way'!N103)</f>
        <v>1.8954813188742858</v>
      </c>
      <c r="J104" s="30">
        <f>IF('Log_working_2-way'!$D103="","",A104^('Log_working_2-way'!$D103))</f>
        <v>2.1181333306010104</v>
      </c>
      <c r="K104" s="32">
        <f>IF('Log_working_2-way'!$D103="","",B104^('Log_working_2-way'!$D103))</f>
        <v>1.8943477245799318</v>
      </c>
      <c r="L104" s="37">
        <f t="shared" si="18"/>
        <v>0.47314578005115088</v>
      </c>
      <c r="M104" s="37">
        <f t="shared" si="19"/>
        <v>0.52685421994884907</v>
      </c>
      <c r="N104" s="38">
        <v>200</v>
      </c>
      <c r="O104" s="38">
        <f t="shared" si="20"/>
        <v>102.91262135922331</v>
      </c>
      <c r="P104" s="38">
        <f t="shared" si="21"/>
        <v>91.891891891891873</v>
      </c>
      <c r="Q104" s="38">
        <f t="shared" si="22"/>
        <v>108.1081081081081</v>
      </c>
      <c r="R104" s="38">
        <f t="shared" si="23"/>
        <v>97.087378640776706</v>
      </c>
      <c r="S104" s="39">
        <f t="shared" si="24"/>
        <v>-5.1954867488847896</v>
      </c>
      <c r="T104" s="39">
        <f t="shared" si="25"/>
        <v>-5.1954867488848322</v>
      </c>
      <c r="U104" t="s">
        <v>410</v>
      </c>
      <c r="V104" t="s">
        <v>408</v>
      </c>
      <c r="W104" t="s">
        <v>331</v>
      </c>
      <c r="X104" s="48" t="s">
        <v>416</v>
      </c>
      <c r="Y104" s="41"/>
    </row>
    <row r="105" spans="1:25" ht="15" x14ac:dyDescent="0.25">
      <c r="A105">
        <v>2.35</v>
      </c>
      <c r="B105">
        <v>1.66</v>
      </c>
      <c r="C105" s="29">
        <f t="shared" si="17"/>
        <v>2.7941553447834E-2</v>
      </c>
      <c r="D105" s="30">
        <f>IF(OR($A105="",$B105=""),"",A105*'MPTO_working_2-way'!$G104)</f>
        <v>2.4156626506024099</v>
      </c>
      <c r="E105" s="32">
        <f>IF(OR($A105="",$B105=""),"",B105*'MPTO_working_2-way'!$G104)</f>
        <v>1.7063829787234044</v>
      </c>
      <c r="F105" s="30">
        <f>IF(OR($A105="",$B105=""),"",'MPTO_working_2-way'!D104)</f>
        <v>2.4297726564933044</v>
      </c>
      <c r="G105" s="32">
        <f>IF(OR($A105="",$B105=""),"",'MPTO_working_2-way'!E104)</f>
        <v>1.6994118928338053</v>
      </c>
      <c r="H105" s="30">
        <f>IF(OR($A105="",$B105=""),"",'OddsRatio_working_2-way'!M104)</f>
        <v>2.4301938838683887</v>
      </c>
      <c r="I105" s="30">
        <f>IF(OR($A105="",$B105=""),"",'OddsRatio_working_2-way'!N104)</f>
        <v>1.6992058987801013</v>
      </c>
      <c r="J105" s="30">
        <f>IF('Log_working_2-way'!$D104="","",A105^('Log_working_2-way'!$D104))</f>
        <v>2.4366771636172895</v>
      </c>
      <c r="K105" s="32">
        <f>IF('Log_working_2-way'!$D104="","",B105^('Log_working_2-way'!$D104))</f>
        <v>1.6960505987873902</v>
      </c>
      <c r="L105" s="37">
        <f t="shared" si="18"/>
        <v>0.41396508728179549</v>
      </c>
      <c r="M105" s="37">
        <f t="shared" si="19"/>
        <v>0.5860349127182044</v>
      </c>
      <c r="N105" s="38">
        <v>201</v>
      </c>
      <c r="O105" s="38">
        <f t="shared" si="20"/>
        <v>115.46808510638299</v>
      </c>
      <c r="P105" s="38">
        <f t="shared" si="21"/>
        <v>79.9156626506024</v>
      </c>
      <c r="Q105" s="38">
        <f t="shared" si="22"/>
        <v>121.0843373493976</v>
      </c>
      <c r="R105" s="38">
        <f t="shared" si="23"/>
        <v>85.531914893617028</v>
      </c>
      <c r="S105" s="39">
        <f t="shared" si="24"/>
        <v>-5.616252243014614</v>
      </c>
      <c r="T105" s="39">
        <f t="shared" si="25"/>
        <v>-5.6162522430146282</v>
      </c>
      <c r="U105" t="s">
        <v>398</v>
      </c>
      <c r="V105" t="s">
        <v>386</v>
      </c>
      <c r="W105" t="s">
        <v>331</v>
      </c>
      <c r="X105" s="48" t="s">
        <v>416</v>
      </c>
      <c r="Y105" s="41"/>
    </row>
    <row r="106" spans="1:25" ht="15" x14ac:dyDescent="0.25">
      <c r="A106">
        <v>2.29</v>
      </c>
      <c r="B106">
        <v>1.69</v>
      </c>
      <c r="C106" s="29">
        <f t="shared" si="17"/>
        <v>2.8397199038784571E-2</v>
      </c>
      <c r="D106" s="30">
        <f>IF(OR($A106="",$B106=""),"",A106*'MPTO_working_2-way'!$G105)</f>
        <v>2.3550295857988166</v>
      </c>
      <c r="E106" s="32">
        <f>IF(OR($A106="",$B106=""),"",B106*'MPTO_working_2-way'!$G105)</f>
        <v>1.7379912663755459</v>
      </c>
      <c r="F106" s="30">
        <f>IF(OR($A106="",$B106=""),"",'MPTO_working_2-way'!D105)</f>
        <v>2.3669612550074923</v>
      </c>
      <c r="G106" s="32">
        <f>IF(OR($A106="",$B106=""),"",'MPTO_working_2-way'!E105)</f>
        <v>1.7315496297621977</v>
      </c>
      <c r="H106" s="30">
        <f>IF(OR($A106="",$B106=""),"",'OddsRatio_working_2-way'!M105)</f>
        <v>2.3673204516101207</v>
      </c>
      <c r="I106" s="30">
        <f>IF(OR($A106="",$B106=""),"",'OddsRatio_working_2-way'!N105)</f>
        <v>1.7313574508612271</v>
      </c>
      <c r="J106" s="30">
        <f>IF('Log_working_2-way'!$D105="","",A106^('Log_working_2-way'!$D105))</f>
        <v>2.372791853383128</v>
      </c>
      <c r="K106" s="32">
        <f>IF('Log_working_2-way'!$D105="","",B106^('Log_working_2-way'!$D105))</f>
        <v>1.7284425512400656</v>
      </c>
      <c r="L106" s="37">
        <f t="shared" si="18"/>
        <v>0.42462311557788945</v>
      </c>
      <c r="M106" s="37">
        <f t="shared" si="19"/>
        <v>0.57537688442211055</v>
      </c>
      <c r="N106" s="38">
        <v>202</v>
      </c>
      <c r="O106" s="38">
        <f t="shared" si="20"/>
        <v>113.79039301310044</v>
      </c>
      <c r="P106" s="38">
        <f t="shared" si="21"/>
        <v>82.473372781065095</v>
      </c>
      <c r="Q106" s="38">
        <f t="shared" si="22"/>
        <v>119.52662721893492</v>
      </c>
      <c r="R106" s="38">
        <f t="shared" si="23"/>
        <v>88.209606986899573</v>
      </c>
      <c r="S106" s="39">
        <f t="shared" si="24"/>
        <v>-5.736234205834478</v>
      </c>
      <c r="T106" s="39">
        <f t="shared" si="25"/>
        <v>-5.736234205834478</v>
      </c>
      <c r="U106" t="s">
        <v>389</v>
      </c>
      <c r="V106" t="s">
        <v>404</v>
      </c>
      <c r="W106" t="s">
        <v>331</v>
      </c>
      <c r="X106" s="48" t="s">
        <v>416</v>
      </c>
      <c r="Y106" s="41"/>
    </row>
    <row r="107" spans="1:25" ht="15" x14ac:dyDescent="0.25">
      <c r="A107">
        <v>1.64</v>
      </c>
      <c r="B107">
        <v>2.39</v>
      </c>
      <c r="C107" s="29">
        <f t="shared" si="17"/>
        <v>2.8166139401979873E-2</v>
      </c>
      <c r="D107" s="30">
        <f>IF(OR($A107="",$B107=""),"",A107*'MPTO_working_2-way'!$G106)</f>
        <v>1.6861924686192469</v>
      </c>
      <c r="E107" s="32">
        <f>IF(OR($A107="",$B107=""),"",B107*'MPTO_working_2-way'!$G106)</f>
        <v>2.4573170731707319</v>
      </c>
      <c r="F107" s="30">
        <f>IF(OR($A107="",$B107=""),"",'MPTO_working_2-way'!D106)</f>
        <v>1.6787733424704472</v>
      </c>
      <c r="G107" s="32">
        <f>IF(OR($A107="",$B107=""),"",'MPTO_working_2-way'!E106)</f>
        <v>2.4732458354366487</v>
      </c>
      <c r="H107" s="30">
        <f>IF(OR($A107="",$B107=""),"",'OddsRatio_working_2-way'!M106)</f>
        <v>1.6785511437439771</v>
      </c>
      <c r="I107" s="30">
        <f>IF(OR($A107="",$B107=""),"",'OddsRatio_working_2-way'!N106)</f>
        <v>2.4737282653189494</v>
      </c>
      <c r="J107" s="30">
        <f>IF('Log_working_2-way'!$D106="","",A107^('Log_working_2-way'!$D106))</f>
        <v>1.6751910363664311</v>
      </c>
      <c r="K107" s="32">
        <f>IF('Log_working_2-way'!$D106="","",B107^('Log_working_2-way'!$D106))</f>
        <v>2.4810623159062106</v>
      </c>
      <c r="L107" s="37">
        <f t="shared" si="18"/>
        <v>0.59305210918114148</v>
      </c>
      <c r="M107" s="37">
        <f t="shared" si="19"/>
        <v>0.40694789081885852</v>
      </c>
      <c r="N107" s="38">
        <v>203</v>
      </c>
      <c r="O107" s="38">
        <f t="shared" si="20"/>
        <v>79.219512195121922</v>
      </c>
      <c r="P107" s="38">
        <f t="shared" si="21"/>
        <v>118.06276150627615</v>
      </c>
      <c r="Q107" s="38">
        <f t="shared" si="22"/>
        <v>84.937238493723839</v>
      </c>
      <c r="R107" s="38">
        <f t="shared" si="23"/>
        <v>123.78048780487805</v>
      </c>
      <c r="S107" s="39">
        <f t="shared" si="24"/>
        <v>-5.7177262986019173</v>
      </c>
      <c r="T107" s="39">
        <f t="shared" si="25"/>
        <v>-5.7177262986019031</v>
      </c>
      <c r="U107" t="s">
        <v>396</v>
      </c>
      <c r="V107" t="s">
        <v>299</v>
      </c>
      <c r="W107" t="s">
        <v>331</v>
      </c>
      <c r="X107" s="48" t="s">
        <v>416</v>
      </c>
      <c r="Y107" s="41"/>
    </row>
    <row r="108" spans="1:25" ht="15" x14ac:dyDescent="0.25">
      <c r="A108">
        <v>2.0099999999999998</v>
      </c>
      <c r="B108">
        <v>1.85</v>
      </c>
      <c r="C108" s="29">
        <f t="shared" si="17"/>
        <v>3.80529783514858E-2</v>
      </c>
      <c r="D108" s="30">
        <f>IF(OR($A108="",$B108=""),"",A108*'MPTO_working_2-way'!$G107)</f>
        <v>2.086486486486486</v>
      </c>
      <c r="E108" s="32">
        <f>IF(OR($A108="",$B108=""),"",B108*'MPTO_working_2-way'!$G107)</f>
        <v>1.9203980099502489</v>
      </c>
      <c r="F108" s="30">
        <f>IF(OR($A108="",$B108=""),"",'MPTO_working_2-way'!D107)</f>
        <v>2.0899255304201207</v>
      </c>
      <c r="G108" s="32">
        <f>IF(OR($A108="",$B108=""),"",'MPTO_working_2-way'!E107)</f>
        <v>1.9174938764986464</v>
      </c>
      <c r="H108" s="30">
        <f>IF(OR($A108="",$B108=""),"",'OddsRatio_working_2-way'!M107)</f>
        <v>2.0900620597551534</v>
      </c>
      <c r="I108" s="30">
        <f>IF(OR($A108="",$B108=""),"",'OddsRatio_working_2-way'!N107)</f>
        <v>1.91737896118008</v>
      </c>
      <c r="J108" s="30">
        <f>IF('Log_working_2-way'!$D107="","",A108^('Log_working_2-way'!$D107))</f>
        <v>2.0916381493676872</v>
      </c>
      <c r="K108" s="32">
        <f>IF('Log_working_2-way'!$D107="","",B108^('Log_working_2-way'!$D107))</f>
        <v>1.9160544641822177</v>
      </c>
      <c r="L108" s="37">
        <f t="shared" si="18"/>
        <v>0.47927461139896382</v>
      </c>
      <c r="M108" s="37">
        <f t="shared" si="19"/>
        <v>0.52072538860103623</v>
      </c>
      <c r="N108" s="38">
        <v>204</v>
      </c>
      <c r="O108" s="38">
        <f t="shared" si="20"/>
        <v>102.50746268656717</v>
      </c>
      <c r="P108" s="38">
        <f t="shared" si="21"/>
        <v>93.72972972972974</v>
      </c>
      <c r="Q108" s="38">
        <f t="shared" si="22"/>
        <v>110.27027027027026</v>
      </c>
      <c r="R108" s="38">
        <f t="shared" si="23"/>
        <v>101.49253731343285</v>
      </c>
      <c r="S108" s="39">
        <f t="shared" si="24"/>
        <v>-7.7628075837030934</v>
      </c>
      <c r="T108" s="39">
        <f t="shared" si="25"/>
        <v>-7.7628075837031076</v>
      </c>
      <c r="U108" t="s">
        <v>107</v>
      </c>
      <c r="V108" t="s">
        <v>103</v>
      </c>
      <c r="W108" t="s">
        <v>123</v>
      </c>
      <c r="X108" s="48" t="s">
        <v>416</v>
      </c>
      <c r="Y108" s="41"/>
    </row>
    <row r="109" spans="1:25" ht="15" x14ac:dyDescent="0.25">
      <c r="A109">
        <v>2.31</v>
      </c>
      <c r="B109">
        <v>1.64</v>
      </c>
      <c r="C109" s="29">
        <f t="shared" si="17"/>
        <v>4.2656530461408604E-2</v>
      </c>
      <c r="D109" s="30">
        <f>IF(OR($A109="",$B109=""),"",A109*'MPTO_working_2-way'!$G108)</f>
        <v>2.4085365853658538</v>
      </c>
      <c r="E109" s="32">
        <f>IF(OR($A109="",$B109=""),"",B109*'MPTO_working_2-way'!$G108)</f>
        <v>1.7099567099567101</v>
      </c>
      <c r="F109" s="30">
        <f>IF(OR($A109="",$B109=""),"",'MPTO_working_2-way'!D108)</f>
        <v>2.4297075423294001</v>
      </c>
      <c r="G109" s="32">
        <f>IF(OR($A109="",$B109=""),"",'MPTO_working_2-way'!E108)</f>
        <v>1.6994437466355645</v>
      </c>
      <c r="H109" s="30">
        <f>IF(OR($A109="",$B109=""),"",'OddsRatio_working_2-way'!M108)</f>
        <v>2.4306903927824499</v>
      </c>
      <c r="I109" s="30">
        <f>IF(OR($A109="",$B109=""),"",'OddsRatio_working_2-way'!N108)</f>
        <v>1.6989632453288304</v>
      </c>
      <c r="J109" s="30">
        <f>IF('Log_working_2-way'!$D108="","",A109^('Log_working_2-way'!$D108))</f>
        <v>2.4405863243940802</v>
      </c>
      <c r="K109" s="32">
        <f>IF('Log_working_2-way'!$D108="","",B109^('Log_working_2-way'!$D108))</f>
        <v>1.694161802778569</v>
      </c>
      <c r="L109" s="37">
        <f t="shared" si="18"/>
        <v>0.41518987341772151</v>
      </c>
      <c r="M109" s="37">
        <f t="shared" si="19"/>
        <v>0.58481012658227838</v>
      </c>
      <c r="N109" s="38">
        <v>205</v>
      </c>
      <c r="O109" s="38">
        <f t="shared" si="20"/>
        <v>116.25541125541126</v>
      </c>
      <c r="P109" s="38">
        <f t="shared" si="21"/>
        <v>79.999999999999986</v>
      </c>
      <c r="Q109" s="38">
        <f t="shared" si="22"/>
        <v>125</v>
      </c>
      <c r="R109" s="38">
        <f t="shared" si="23"/>
        <v>88.744588744588739</v>
      </c>
      <c r="S109" s="39">
        <f t="shared" si="24"/>
        <v>-8.7445887445887394</v>
      </c>
      <c r="T109" s="39">
        <f t="shared" si="25"/>
        <v>-8.7445887445887536</v>
      </c>
      <c r="U109" t="s">
        <v>93</v>
      </c>
      <c r="V109" t="s">
        <v>120</v>
      </c>
      <c r="W109" t="s">
        <v>123</v>
      </c>
      <c r="X109" s="48" t="s">
        <v>416</v>
      </c>
      <c r="Y109" s="41"/>
    </row>
    <row r="110" spans="1:25" ht="15" x14ac:dyDescent="0.25">
      <c r="A110">
        <v>2</v>
      </c>
      <c r="B110">
        <v>1.86</v>
      </c>
      <c r="C110" s="29">
        <f t="shared" si="17"/>
        <v>3.7634408602150504E-2</v>
      </c>
      <c r="D110" s="30">
        <f>IF(OR($A110="",$B110=""),"",A110*'MPTO_working_2-way'!$G109)</f>
        <v>2.075268817204301</v>
      </c>
      <c r="E110" s="32">
        <f>IF(OR($A110="",$B110=""),"",B110*'MPTO_working_2-way'!$G109)</f>
        <v>1.93</v>
      </c>
      <c r="F110" s="30">
        <f>IF(OR($A110="",$B110=""),"",'MPTO_working_2-way'!D109)</f>
        <v>2.0782122905027931</v>
      </c>
      <c r="G110" s="32">
        <f>IF(OR($A110="",$B110=""),"",'MPTO_working_2-way'!E109)</f>
        <v>1.927461139896373</v>
      </c>
      <c r="H110" s="30">
        <f>IF(OR($A110="",$B110=""),"",'OddsRatio_working_2-way'!M109)</f>
        <v>2.078327732034384</v>
      </c>
      <c r="I110" s="30">
        <f>IF(OR($A110="",$B110=""),"",'OddsRatio_working_2-way'!N109)</f>
        <v>1.9273618495495706</v>
      </c>
      <c r="J110" s="30">
        <f>IF('Log_working_2-way'!$D109="","",A110^('Log_working_2-way'!$D109))</f>
        <v>2.079675649103816</v>
      </c>
      <c r="K110" s="32">
        <f>IF('Log_working_2-way'!$D109="","",B110^('Log_working_2-way'!$D109))</f>
        <v>1.9262040880795479</v>
      </c>
      <c r="L110" s="37">
        <f t="shared" si="18"/>
        <v>0.48186528497409326</v>
      </c>
      <c r="M110" s="37">
        <f t="shared" si="19"/>
        <v>0.5181347150259068</v>
      </c>
      <c r="N110" s="38">
        <v>206</v>
      </c>
      <c r="O110" s="38">
        <f t="shared" si="20"/>
        <v>103</v>
      </c>
      <c r="P110" s="38">
        <f t="shared" si="21"/>
        <v>95.247311827956992</v>
      </c>
      <c r="Q110" s="38">
        <f t="shared" si="22"/>
        <v>110.75268817204301</v>
      </c>
      <c r="R110" s="38">
        <f t="shared" si="23"/>
        <v>103</v>
      </c>
      <c r="S110" s="39">
        <f t="shared" si="24"/>
        <v>-7.7526881720430083</v>
      </c>
      <c r="T110" s="39">
        <f t="shared" si="25"/>
        <v>-7.7526881720430083</v>
      </c>
      <c r="U110" t="s">
        <v>122</v>
      </c>
      <c r="V110" t="s">
        <v>115</v>
      </c>
      <c r="W110" t="s">
        <v>123</v>
      </c>
      <c r="X110" s="48" t="s">
        <v>416</v>
      </c>
      <c r="Y110" s="41"/>
    </row>
    <row r="111" spans="1:25" ht="15" x14ac:dyDescent="0.25">
      <c r="A111">
        <v>2.56</v>
      </c>
      <c r="B111">
        <v>1.53</v>
      </c>
      <c r="C111" s="29">
        <f t="shared" si="17"/>
        <v>4.4219771241829964E-2</v>
      </c>
      <c r="D111" s="30">
        <f>IF(OR($A111="",$B111=""),"",A111*'MPTO_working_2-way'!$G110)</f>
        <v>2.6732026143790848</v>
      </c>
      <c r="E111" s="32">
        <f>IF(OR($A111="",$B111=""),"",B111*'MPTO_working_2-way'!$G110)</f>
        <v>1.5976562499999998</v>
      </c>
      <c r="F111" s="30">
        <f>IF(OR($A111="",$B111=""),"",'MPTO_working_2-way'!D110)</f>
        <v>2.7135929056394623</v>
      </c>
      <c r="G111" s="32">
        <f>IF(OR($A111="",$B111=""),"",'MPTO_working_2-way'!E110)</f>
        <v>1.5835691760329909</v>
      </c>
      <c r="H111" s="30">
        <f>IF(OR($A111="",$B111=""),"",'OddsRatio_working_2-way'!M110)</f>
        <v>2.7156328938368763</v>
      </c>
      <c r="I111" s="30">
        <f>IF(OR($A111="",$B111=""),"",'OddsRatio_working_2-way'!N110)</f>
        <v>1.5828752780343234</v>
      </c>
      <c r="J111" s="30">
        <f>IF('Log_working_2-way'!$D110="","",A111^('Log_working_2-way'!$D110))</f>
        <v>2.7348434621970585</v>
      </c>
      <c r="K111" s="32">
        <f>IF('Log_working_2-way'!$D110="","",B111^('Log_working_2-way'!$D110))</f>
        <v>1.5764208827996882</v>
      </c>
      <c r="L111" s="37">
        <f t="shared" si="18"/>
        <v>0.37408312958435208</v>
      </c>
      <c r="M111" s="37">
        <f t="shared" si="19"/>
        <v>0.62591687041564803</v>
      </c>
      <c r="N111" s="38">
        <v>207</v>
      </c>
      <c r="O111" s="38">
        <f t="shared" si="20"/>
        <v>126.14062499999999</v>
      </c>
      <c r="P111" s="38">
        <f t="shared" si="21"/>
        <v>71.70588235294116</v>
      </c>
      <c r="Q111" s="38">
        <f t="shared" si="22"/>
        <v>135.29411764705881</v>
      </c>
      <c r="R111" s="38">
        <f t="shared" si="23"/>
        <v>80.859375</v>
      </c>
      <c r="S111" s="39">
        <f t="shared" si="24"/>
        <v>-9.153492647058826</v>
      </c>
      <c r="T111" s="39">
        <f t="shared" si="25"/>
        <v>-9.1534926470588402</v>
      </c>
      <c r="U111" t="s">
        <v>108</v>
      </c>
      <c r="V111" t="s">
        <v>110</v>
      </c>
      <c r="W111" t="s">
        <v>123</v>
      </c>
      <c r="X111" s="48" t="s">
        <v>416</v>
      </c>
      <c r="Y111" s="41"/>
    </row>
    <row r="112" spans="1:25" ht="15" x14ac:dyDescent="0.25">
      <c r="A112">
        <v>2.12</v>
      </c>
      <c r="B112">
        <v>1.75</v>
      </c>
      <c r="C112" s="29">
        <f t="shared" si="17"/>
        <v>4.3126684636118462E-2</v>
      </c>
      <c r="D112" s="30">
        <f>IF(OR($A112="",$B112=""),"",A112*'MPTO_working_2-way'!$G111)</f>
        <v>2.2114285714285713</v>
      </c>
      <c r="E112" s="32">
        <f>IF(OR($A112="",$B112=""),"",B112*'MPTO_working_2-way'!$G111)</f>
        <v>1.8254716981132073</v>
      </c>
      <c r="F112" s="30">
        <f>IF(OR($A112="",$B112=""),"",'MPTO_working_2-way'!D111)</f>
        <v>2.2215568862275448</v>
      </c>
      <c r="G112" s="32">
        <f>IF(OR($A112="",$B112=""),"",'MPTO_working_2-way'!E111)</f>
        <v>1.8186274509803919</v>
      </c>
      <c r="H112" s="30">
        <f>IF(OR($A112="",$B112=""),"",'OddsRatio_working_2-way'!M111)</f>
        <v>2.2220201853215569</v>
      </c>
      <c r="I112" s="30">
        <f>IF(OR($A112="",$B112=""),"",'OddsRatio_working_2-way'!N111)</f>
        <v>1.8183170883849711</v>
      </c>
      <c r="J112" s="30">
        <f>IF('Log_working_2-way'!$D111="","",A112^('Log_working_2-way'!$D111))</f>
        <v>2.2267095575120122</v>
      </c>
      <c r="K112" s="32">
        <f>IF('Log_working_2-way'!$D111="","",B112^('Log_working_2-way'!$D111))</f>
        <v>1.8151888879286393</v>
      </c>
      <c r="L112" s="37">
        <f t="shared" si="18"/>
        <v>0.45219638242894061</v>
      </c>
      <c r="M112" s="37">
        <f t="shared" si="19"/>
        <v>0.54780361757105955</v>
      </c>
      <c r="N112" s="38">
        <v>208</v>
      </c>
      <c r="O112" s="38">
        <f t="shared" si="20"/>
        <v>109.88679245283019</v>
      </c>
      <c r="P112" s="38">
        <f t="shared" si="21"/>
        <v>89.142857142857139</v>
      </c>
      <c r="Q112" s="38">
        <f t="shared" si="22"/>
        <v>118.85714285714285</v>
      </c>
      <c r="R112" s="38">
        <f t="shared" si="23"/>
        <v>98.113207547169807</v>
      </c>
      <c r="S112" s="39">
        <f t="shared" si="24"/>
        <v>-8.9703504043126543</v>
      </c>
      <c r="T112" s="39">
        <f t="shared" si="25"/>
        <v>-8.9703504043126685</v>
      </c>
      <c r="U112" t="s">
        <v>117</v>
      </c>
      <c r="V112" t="s">
        <v>94</v>
      </c>
      <c r="W112" t="s">
        <v>123</v>
      </c>
      <c r="X112" s="48" t="s">
        <v>416</v>
      </c>
      <c r="Y112" s="41"/>
    </row>
    <row r="113" spans="1:25" s="35" customFormat="1" ht="15" x14ac:dyDescent="0.25">
      <c r="A113">
        <v>1.6</v>
      </c>
      <c r="B113">
        <v>2.4500000000000002</v>
      </c>
      <c r="C113" s="29">
        <f t="shared" si="17"/>
        <v>3.3163265306122458E-2</v>
      </c>
      <c r="D113" s="30">
        <f>IF(OR($A113="",$B113=""),"",A113*'MPTO_working_2-way'!$G112)</f>
        <v>1.653061224489796</v>
      </c>
      <c r="E113" s="32">
        <f>IF(OR($A113="",$B113=""),"",B113*'MPTO_working_2-way'!$G112)</f>
        <v>2.53125</v>
      </c>
      <c r="F113" s="30">
        <f>IF(OR($A113="",$B113=""),"",'MPTO_working_2-way'!D112)</f>
        <v>1.6436058700209644</v>
      </c>
      <c r="G113" s="32">
        <f>IF(OR($A113="",$B113=""),"",'MPTO_working_2-way'!E112)</f>
        <v>2.5537459283387625</v>
      </c>
      <c r="H113" s="30">
        <f>IF(OR($A113="",$B113=""),"",'OddsRatio_working_2-way'!M112)</f>
        <v>1.643267520902677</v>
      </c>
      <c r="I113" s="30">
        <f>IF(OR($A113="",$B113=""),"",'OddsRatio_working_2-way'!N112)</f>
        <v>2.5545631755148031</v>
      </c>
      <c r="J113" s="30">
        <f>IF('Log_working_2-way'!$D112="","",A113^('Log_working_2-way'!$D112))</f>
        <v>1.6389689112690746</v>
      </c>
      <c r="K113" s="32">
        <f>IF('Log_working_2-way'!$D112="","",B113^('Log_working_2-way'!$D112))</f>
        <v>2.5650213685886376</v>
      </c>
      <c r="L113" s="37">
        <f t="shared" si="18"/>
        <v>0.60493827160493829</v>
      </c>
      <c r="M113" s="37">
        <f t="shared" si="19"/>
        <v>0.39506172839506171</v>
      </c>
      <c r="N113" s="38">
        <v>209</v>
      </c>
      <c r="O113" s="38">
        <f t="shared" si="20"/>
        <v>78.375000000000028</v>
      </c>
      <c r="P113" s="38">
        <f t="shared" si="21"/>
        <v>123.69387755102042</v>
      </c>
      <c r="Q113" s="38">
        <f t="shared" si="22"/>
        <v>85.306122448979579</v>
      </c>
      <c r="R113" s="38">
        <f t="shared" si="23"/>
        <v>130.625</v>
      </c>
      <c r="S113" s="39">
        <f t="shared" si="24"/>
        <v>-6.9311224489795507</v>
      </c>
      <c r="T113" s="39">
        <f t="shared" si="25"/>
        <v>-6.9311224489795791</v>
      </c>
      <c r="U113" t="s">
        <v>244</v>
      </c>
      <c r="V113" t="s">
        <v>305</v>
      </c>
      <c r="W113" t="s">
        <v>332</v>
      </c>
      <c r="X113" s="48" t="s">
        <v>416</v>
      </c>
      <c r="Y113" s="41"/>
    </row>
    <row r="114" spans="1:25" ht="15" x14ac:dyDescent="0.25">
      <c r="A114">
        <v>1.81</v>
      </c>
      <c r="B114">
        <v>2.08</v>
      </c>
      <c r="C114" s="29">
        <f t="shared" si="17"/>
        <v>3.3255418614534626E-2</v>
      </c>
      <c r="D114" s="30">
        <f>IF(OR($A114="",$B114=""),"",A114*'MPTO_working_2-way'!$G113)</f>
        <v>1.8701923076923077</v>
      </c>
      <c r="E114" s="32">
        <f>IF(OR($A114="",$B114=""),"",B114*'MPTO_working_2-way'!$G113)</f>
        <v>2.1491712707182322</v>
      </c>
      <c r="F114" s="30">
        <f>IF(OR($A114="",$B114=""),"",'MPTO_working_2-way'!D113)</f>
        <v>1.8661643699811639</v>
      </c>
      <c r="G114" s="32">
        <f>IF(OR($A114="",$B114=""),"",'MPTO_working_2-way'!E113)</f>
        <v>2.1545152798443401</v>
      </c>
      <c r="H114" s="30">
        <f>IF(OR($A114="",$B114=""),"",'OddsRatio_working_2-way'!M113)</f>
        <v>1.8660254037844384</v>
      </c>
      <c r="I114" s="30">
        <f>IF(OR($A114="",$B114=""),"",'OddsRatio_working_2-way'!N113)</f>
        <v>2.1547005383792519</v>
      </c>
      <c r="J114" s="30">
        <f>IF('Log_working_2-way'!$D113="","",A114^('Log_working_2-way'!$D113))</f>
        <v>1.8641966683390954</v>
      </c>
      <c r="K114" s="32">
        <f>IF('Log_working_2-way'!$D113="","",B114^('Log_working_2-way'!$D113))</f>
        <v>2.1571440120474694</v>
      </c>
      <c r="L114" s="37">
        <f t="shared" si="18"/>
        <v>0.53470437017994854</v>
      </c>
      <c r="M114" s="37">
        <f t="shared" si="19"/>
        <v>0.46529562982005135</v>
      </c>
      <c r="N114" s="38">
        <v>210</v>
      </c>
      <c r="O114" s="38">
        <f t="shared" si="20"/>
        <v>93.977900552486204</v>
      </c>
      <c r="P114" s="38">
        <f t="shared" si="21"/>
        <v>109.03846153846153</v>
      </c>
      <c r="Q114" s="38">
        <f t="shared" si="22"/>
        <v>100.96153846153845</v>
      </c>
      <c r="R114" s="38">
        <f t="shared" si="23"/>
        <v>116.02209944751382</v>
      </c>
      <c r="S114" s="39">
        <f t="shared" si="24"/>
        <v>-6.9836379090522485</v>
      </c>
      <c r="T114" s="39">
        <f t="shared" si="25"/>
        <v>-6.9836379090522911</v>
      </c>
      <c r="U114" t="s">
        <v>238</v>
      </c>
      <c r="V114" t="s">
        <v>300</v>
      </c>
      <c r="W114" t="s">
        <v>332</v>
      </c>
      <c r="X114" s="48" t="s">
        <v>416</v>
      </c>
      <c r="Y114" s="41"/>
    </row>
    <row r="115" spans="1:25" ht="15" x14ac:dyDescent="0.25">
      <c r="A115">
        <v>1.64</v>
      </c>
      <c r="B115">
        <v>2.36</v>
      </c>
      <c r="C115" s="29">
        <f t="shared" si="17"/>
        <v>3.3484911120297722E-2</v>
      </c>
      <c r="D115" s="30">
        <f>IF(OR($A115="",$B115=""),"",A115*'MPTO_working_2-way'!$G114)</f>
        <v>1.6949152542372881</v>
      </c>
      <c r="E115" s="32">
        <f>IF(OR($A115="",$B115=""),"",B115*'MPTO_working_2-way'!$G114)</f>
        <v>2.4390243902439024</v>
      </c>
      <c r="F115" s="30">
        <f>IF(OR($A115="",$B115=""),"",'MPTO_working_2-way'!D114)</f>
        <v>1.6863018473335656</v>
      </c>
      <c r="G115" s="32">
        <f>IF(OR($A115="",$B115=""),"",'MPTO_working_2-way'!E114)</f>
        <v>2.4570848146267141</v>
      </c>
      <c r="H115" s="30">
        <f>IF(OR($A115="",$B115=""),"",'OddsRatio_working_2-way'!M114)</f>
        <v>1.6859943405700353</v>
      </c>
      <c r="I115" s="30">
        <f>IF(OR($A115="",$B115=""),"",'OddsRatio_working_2-way'!N114)</f>
        <v>2.4577379737113252</v>
      </c>
      <c r="J115" s="30">
        <f>IF('Log_working_2-way'!$D114="","",A115^('Log_working_2-way'!$D114))</f>
        <v>1.6820816748919711</v>
      </c>
      <c r="K115" s="32">
        <f>IF('Log_working_2-way'!$D114="","",B115^('Log_working_2-way'!$D114))</f>
        <v>2.4661000827478752</v>
      </c>
      <c r="L115" s="37">
        <f t="shared" si="18"/>
        <v>0.59000000000000008</v>
      </c>
      <c r="M115" s="37">
        <f t="shared" si="19"/>
        <v>0.41000000000000003</v>
      </c>
      <c r="N115" s="38">
        <v>211</v>
      </c>
      <c r="O115" s="38">
        <f t="shared" si="20"/>
        <v>82.34146341463412</v>
      </c>
      <c r="P115" s="38">
        <f t="shared" si="21"/>
        <v>121.59322033898306</v>
      </c>
      <c r="Q115" s="38">
        <f t="shared" si="22"/>
        <v>89.406779661016955</v>
      </c>
      <c r="R115" s="38">
        <f t="shared" si="23"/>
        <v>128.65853658536585</v>
      </c>
      <c r="S115" s="39">
        <f t="shared" si="24"/>
        <v>-7.0653162463828352</v>
      </c>
      <c r="T115" s="39">
        <f t="shared" si="25"/>
        <v>-7.0653162463827925</v>
      </c>
      <c r="U115" t="s">
        <v>320</v>
      </c>
      <c r="V115" t="s">
        <v>302</v>
      </c>
      <c r="W115" t="s">
        <v>332</v>
      </c>
      <c r="X115" s="48" t="s">
        <v>416</v>
      </c>
      <c r="Y115" s="41"/>
    </row>
    <row r="116" spans="1:25" ht="15" x14ac:dyDescent="0.25">
      <c r="A116">
        <v>1.96</v>
      </c>
      <c r="B116">
        <v>1.93</v>
      </c>
      <c r="C116" s="29">
        <f t="shared" si="17"/>
        <v>2.8338796658559762E-2</v>
      </c>
      <c r="D116" s="30">
        <f>IF(OR($A116="",$B116=""),"",A116*'MPTO_working_2-way'!$G115)</f>
        <v>2.0155440414507773</v>
      </c>
      <c r="E116" s="32">
        <f>IF(OR($A116="",$B116=""),"",B116*'MPTO_working_2-way'!$G115)</f>
        <v>1.9846938775510203</v>
      </c>
      <c r="F116" s="30">
        <f>IF(OR($A116="",$B116=""),"",'MPTO_working_2-way'!D115)</f>
        <v>2.0159880622468553</v>
      </c>
      <c r="G116" s="32">
        <f>IF(OR($A116="",$B116=""),"",'MPTO_working_2-way'!E115)</f>
        <v>1.9842635333613092</v>
      </c>
      <c r="H116" s="30">
        <f>IF(OR($A116="",$B116=""),"",'OddsRatio_working_2-way'!M115)</f>
        <v>2.0160010160015238</v>
      </c>
      <c r="I116" s="30">
        <f>IF(OR($A116="",$B116=""),"",'OddsRatio_working_2-way'!N115)</f>
        <v>1.9842509842514759</v>
      </c>
      <c r="J116" s="30">
        <f>IF('Log_working_2-way'!$D115="","",A116^('Log_working_2-way'!$D115))</f>
        <v>2.0162023284286739</v>
      </c>
      <c r="K116" s="32">
        <f>IF('Log_working_2-way'!$D115="","",B116^('Log_working_2-way'!$D115))</f>
        <v>1.9840560014719333</v>
      </c>
      <c r="L116" s="37">
        <f t="shared" si="18"/>
        <v>0.49614395886889456</v>
      </c>
      <c r="M116" s="37">
        <f t="shared" si="19"/>
        <v>0.50385604113110538</v>
      </c>
      <c r="N116" s="38">
        <v>212</v>
      </c>
      <c r="O116" s="38">
        <f t="shared" si="20"/>
        <v>103.83673469387755</v>
      </c>
      <c r="P116" s="38">
        <f t="shared" si="21"/>
        <v>102.15544041450777</v>
      </c>
      <c r="Q116" s="38">
        <f t="shared" si="22"/>
        <v>109.84455958549225</v>
      </c>
      <c r="R116" s="38">
        <f t="shared" si="23"/>
        <v>108.16326530612245</v>
      </c>
      <c r="S116" s="39">
        <f t="shared" si="24"/>
        <v>-6.0078248916147032</v>
      </c>
      <c r="T116" s="39">
        <f t="shared" si="25"/>
        <v>-6.007824891614689</v>
      </c>
      <c r="U116" t="s">
        <v>317</v>
      </c>
      <c r="V116" t="s">
        <v>243</v>
      </c>
      <c r="W116" t="s">
        <v>332</v>
      </c>
      <c r="X116" s="48" t="s">
        <v>416</v>
      </c>
      <c r="Y116" s="41"/>
    </row>
    <row r="117" spans="1:25" ht="15" x14ac:dyDescent="0.25">
      <c r="A117">
        <v>1.45</v>
      </c>
      <c r="B117">
        <v>2.9</v>
      </c>
      <c r="C117" s="29">
        <f t="shared" si="17"/>
        <v>3.4482758620689724E-2</v>
      </c>
      <c r="D117" s="30">
        <f>IF(OR($A117="",$B117=""),"",A117*'MPTO_working_2-way'!$G116)</f>
        <v>1.5</v>
      </c>
      <c r="E117" s="32">
        <f>IF(OR($A117="",$B117=""),"",B117*'MPTO_working_2-way'!$G116)</f>
        <v>3</v>
      </c>
      <c r="F117" s="30">
        <f>IF(OR($A117="",$B117=""),"",'MPTO_working_2-way'!D116)</f>
        <v>1.4871794871794872</v>
      </c>
      <c r="G117" s="32">
        <f>IF(OR($A117="",$B117=""),"",'MPTO_working_2-way'!E116)</f>
        <v>3.0526315789473686</v>
      </c>
      <c r="H117" s="30">
        <f>IF(OR($A117="",$B117=""),"",'OddsRatio_working_2-way'!M116)</f>
        <v>1.4866642633922875</v>
      </c>
      <c r="I117" s="30">
        <f>IF(OR($A117="",$B117=""),"",'OddsRatio_working_2-way'!N116)</f>
        <v>3.0548046676563252</v>
      </c>
      <c r="J117" s="30">
        <f>IF('Log_working_2-way'!$D116="","",A117^('Log_working_2-way'!$D116))</f>
        <v>1.4807838821001689</v>
      </c>
      <c r="K117" s="32">
        <f>IF('Log_working_2-way'!$D116="","",B117^('Log_working_2-way'!$D116))</f>
        <v>3.0799366144127549</v>
      </c>
      <c r="L117" s="37">
        <f t="shared" si="18"/>
        <v>0.66666666666666663</v>
      </c>
      <c r="M117" s="37">
        <f t="shared" si="19"/>
        <v>0.33333333333333331</v>
      </c>
      <c r="N117" s="38">
        <v>213</v>
      </c>
      <c r="O117" s="38">
        <f t="shared" si="20"/>
        <v>66.10344827586205</v>
      </c>
      <c r="P117" s="38">
        <f t="shared" si="21"/>
        <v>139.55172413793102</v>
      </c>
      <c r="Q117" s="38">
        <f t="shared" si="22"/>
        <v>73.448275862068968</v>
      </c>
      <c r="R117" s="38">
        <f t="shared" si="23"/>
        <v>146.89655172413794</v>
      </c>
      <c r="S117" s="39">
        <f t="shared" si="24"/>
        <v>-7.3448275862069181</v>
      </c>
      <c r="T117" s="39">
        <f t="shared" si="25"/>
        <v>-7.3448275862069181</v>
      </c>
      <c r="U117" t="s">
        <v>136</v>
      </c>
      <c r="V117" t="s">
        <v>247</v>
      </c>
      <c r="W117" t="s">
        <v>321</v>
      </c>
      <c r="X117" s="48" t="s">
        <v>417</v>
      </c>
      <c r="Y117" s="41"/>
    </row>
    <row r="118" spans="1:25" ht="15" x14ac:dyDescent="0.25">
      <c r="A118">
        <v>1.33</v>
      </c>
      <c r="B118">
        <v>3.4</v>
      </c>
      <c r="C118" s="29">
        <f t="shared" si="17"/>
        <v>4.5997346306943854E-2</v>
      </c>
      <c r="D118" s="30">
        <f>IF(OR($A118="",$B118=""),"",A118*'MPTO_working_2-way'!$G117)</f>
        <v>1.3911764705882355</v>
      </c>
      <c r="E118" s="32">
        <f>IF(OR($A118="",$B118=""),"",B118*'MPTO_working_2-way'!$G117)</f>
        <v>3.5563909774436091</v>
      </c>
      <c r="F118" s="30">
        <f>IF(OR($A118="",$B118=""),"",'MPTO_working_2-way'!D117)</f>
        <v>1.3719660194174759</v>
      </c>
      <c r="G118" s="32">
        <f>IF(OR($A118="",$B118=""),"",'MPTO_working_2-way'!E117)</f>
        <v>3.6884176182707997</v>
      </c>
      <c r="H118" s="30">
        <f>IF(OR($A118="",$B118=""),"",'OddsRatio_working_2-way'!M117)</f>
        <v>1.3708099243547833</v>
      </c>
      <c r="I118" s="30">
        <f>IF(OR($A118="",$B118=""),"",'OddsRatio_working_2-way'!N117)</f>
        <v>3.696799449852969</v>
      </c>
      <c r="J118" s="30">
        <f>IF('Log_working_2-way'!$D117="","",A118^('Log_working_2-way'!$D117))</f>
        <v>1.3618579282443346</v>
      </c>
      <c r="K118" s="32">
        <f>IF('Log_working_2-way'!$D117="","",B118^('Log_working_2-way'!$D117))</f>
        <v>3.7635155179167374</v>
      </c>
      <c r="L118" s="37">
        <f t="shared" si="18"/>
        <v>0.71881606765327688</v>
      </c>
      <c r="M118" s="37">
        <f t="shared" si="19"/>
        <v>0.28118393234672306</v>
      </c>
      <c r="N118" s="38">
        <v>214</v>
      </c>
      <c r="O118" s="38">
        <f t="shared" si="20"/>
        <v>53.097744360902254</v>
      </c>
      <c r="P118" s="38">
        <f t="shared" si="21"/>
        <v>151.05882352941177</v>
      </c>
      <c r="Q118" s="38">
        <f t="shared" si="22"/>
        <v>62.941176470588239</v>
      </c>
      <c r="R118" s="38">
        <f t="shared" si="23"/>
        <v>160.90225563909775</v>
      </c>
      <c r="S118" s="39">
        <f t="shared" si="24"/>
        <v>-9.8434321096859847</v>
      </c>
      <c r="T118" s="39">
        <f t="shared" si="25"/>
        <v>-9.8434321096859776</v>
      </c>
      <c r="U118" t="s">
        <v>139</v>
      </c>
      <c r="V118" t="s">
        <v>135</v>
      </c>
      <c r="W118" t="s">
        <v>321</v>
      </c>
      <c r="X118" s="48" t="s">
        <v>417</v>
      </c>
      <c r="Y118" s="41"/>
    </row>
    <row r="119" spans="1:25" ht="15" x14ac:dyDescent="0.25">
      <c r="A119">
        <v>1.49</v>
      </c>
      <c r="B119">
        <v>2.72</v>
      </c>
      <c r="C119" s="29">
        <f t="shared" si="17"/>
        <v>3.8787998420844794E-2</v>
      </c>
      <c r="D119" s="30">
        <f>IF(OR($A119="",$B119=""),"",A119*'MPTO_working_2-way'!$G118)</f>
        <v>1.5477941176470587</v>
      </c>
      <c r="E119" s="32">
        <f>IF(OR($A119="",$B119=""),"",B119*'MPTO_working_2-way'!$G118)</f>
        <v>2.825503355704698</v>
      </c>
      <c r="F119" s="30">
        <f>IF(OR($A119="",$B119=""),"",'MPTO_working_2-way'!D118)</f>
        <v>1.5343378511395471</v>
      </c>
      <c r="G119" s="32">
        <f>IF(OR($A119="",$B119=""),"",'MPTO_working_2-way'!E118)</f>
        <v>2.871475131075528</v>
      </c>
      <c r="H119" s="30">
        <f>IF(OR($A119="",$B119=""),"",'OddsRatio_working_2-way'!M118)</f>
        <v>1.5337449961641161</v>
      </c>
      <c r="I119" s="30">
        <f>IF(OR($A119="",$B119=""),"",'OddsRatio_working_2-way'!N118)</f>
        <v>2.8735538640862863</v>
      </c>
      <c r="J119" s="30">
        <f>IF('Log_working_2-way'!$D118="","",A119^('Log_working_2-way'!$D118))</f>
        <v>1.5275818810140851</v>
      </c>
      <c r="K119" s="32">
        <f>IF('Log_working_2-way'!$D118="","",B119^('Log_working_2-way'!$D118))</f>
        <v>2.8954403780457492</v>
      </c>
      <c r="L119" s="37">
        <f t="shared" si="18"/>
        <v>0.64608076009501192</v>
      </c>
      <c r="M119" s="37">
        <f t="shared" si="19"/>
        <v>0.35391923990498814</v>
      </c>
      <c r="N119" s="38">
        <v>215</v>
      </c>
      <c r="O119" s="38">
        <f t="shared" si="20"/>
        <v>70.704697986577202</v>
      </c>
      <c r="P119" s="38">
        <f t="shared" si="21"/>
        <v>135.95588235294119</v>
      </c>
      <c r="Q119" s="38">
        <f t="shared" si="22"/>
        <v>79.044117647058812</v>
      </c>
      <c r="R119" s="38">
        <f t="shared" si="23"/>
        <v>144.29530201342283</v>
      </c>
      <c r="S119" s="39">
        <f t="shared" si="24"/>
        <v>-8.3394196604816102</v>
      </c>
      <c r="T119" s="39">
        <f t="shared" si="25"/>
        <v>-8.3394196604816386</v>
      </c>
      <c r="U119" t="s">
        <v>145</v>
      </c>
      <c r="V119" t="s">
        <v>245</v>
      </c>
      <c r="W119" t="s">
        <v>321</v>
      </c>
      <c r="X119" s="48" t="s">
        <v>417</v>
      </c>
      <c r="Y119" s="41"/>
    </row>
    <row r="120" spans="1:25" ht="15" x14ac:dyDescent="0.25">
      <c r="A120">
        <v>1.36</v>
      </c>
      <c r="B120">
        <v>3.27</v>
      </c>
      <c r="C120" s="29">
        <f t="shared" si="17"/>
        <v>4.1104515200575564E-2</v>
      </c>
      <c r="D120" s="30">
        <f>IF(OR($A120="",$B120=""),"",A120*'MPTO_working_2-way'!$G119)</f>
        <v>1.415902140672783</v>
      </c>
      <c r="E120" s="32">
        <f>IF(OR($A120="",$B120=""),"",B120*'MPTO_working_2-way'!$G119)</f>
        <v>3.4044117647058822</v>
      </c>
      <c r="F120" s="30">
        <f>IF(OR($A120="",$B120=""),"",'MPTO_working_2-way'!D119)</f>
        <v>1.3991065248851697</v>
      </c>
      <c r="G120" s="32">
        <f>IF(OR($A120="",$B120=""),"",'MPTO_working_2-way'!E119)</f>
        <v>3.5055967207945762</v>
      </c>
      <c r="H120" s="30">
        <f>IF(OR($A120="",$B120=""),"",'OddsRatio_working_2-way'!M119)</f>
        <v>1.3982339869599831</v>
      </c>
      <c r="I120" s="30">
        <f>IF(OR($A120="",$B120=""),"",'OddsRatio_working_2-way'!N119)</f>
        <v>3.5110865288865609</v>
      </c>
      <c r="J120" s="30">
        <f>IF('Log_working_2-way'!$D119="","",A120^('Log_working_2-way'!$D119))</f>
        <v>1.3904441783282842</v>
      </c>
      <c r="K120" s="32">
        <f>IF('Log_working_2-way'!$D119="","",B120^('Log_working_2-way'!$D119))</f>
        <v>3.5611855817069182</v>
      </c>
      <c r="L120" s="37">
        <f t="shared" si="18"/>
        <v>0.70626349892008633</v>
      </c>
      <c r="M120" s="37">
        <f t="shared" si="19"/>
        <v>0.29373650107991361</v>
      </c>
      <c r="N120" s="38">
        <v>216</v>
      </c>
      <c r="O120" s="38">
        <f t="shared" si="20"/>
        <v>57.176470588235325</v>
      </c>
      <c r="P120" s="38">
        <f t="shared" si="21"/>
        <v>149.94495412844037</v>
      </c>
      <c r="Q120" s="38">
        <f t="shared" si="22"/>
        <v>66.055045871559628</v>
      </c>
      <c r="R120" s="38">
        <f t="shared" si="23"/>
        <v>158.8235294117647</v>
      </c>
      <c r="S120" s="39">
        <f t="shared" si="24"/>
        <v>-8.8785752833243023</v>
      </c>
      <c r="T120" s="39">
        <f t="shared" si="25"/>
        <v>-8.8785752833243237</v>
      </c>
      <c r="U120" t="s">
        <v>129</v>
      </c>
      <c r="V120" t="s">
        <v>253</v>
      </c>
      <c r="W120" t="s">
        <v>322</v>
      </c>
      <c r="X120" s="48" t="s">
        <v>417</v>
      </c>
      <c r="Y120" s="41"/>
    </row>
    <row r="121" spans="1:25" ht="15" x14ac:dyDescent="0.25">
      <c r="A121">
        <v>1.7</v>
      </c>
      <c r="B121">
        <v>2.25</v>
      </c>
      <c r="C121" s="29">
        <f t="shared" si="17"/>
        <v>3.2679738562091387E-2</v>
      </c>
      <c r="D121" s="30">
        <f>IF(OR($A121="",$B121=""),"",A121*'MPTO_working_2-way'!$G120)</f>
        <v>1.7555555555555553</v>
      </c>
      <c r="E121" s="32">
        <f>IF(OR($A121="",$B121=""),"",B121*'MPTO_working_2-way'!$G120)</f>
        <v>2.3235294117647056</v>
      </c>
      <c r="F121" s="30">
        <f>IF(OR($A121="",$B121=""),"",'MPTO_working_2-way'!D120)</f>
        <v>1.7485714285714284</v>
      </c>
      <c r="G121" s="32">
        <f>IF(OR($A121="",$B121=""),"",'MPTO_working_2-way'!E120)</f>
        <v>2.3358778625954195</v>
      </c>
      <c r="H121" s="30">
        <f>IF(OR($A121="",$B121=""),"",'OddsRatio_working_2-way'!M120)</f>
        <v>1.7483314773547878</v>
      </c>
      <c r="I121" s="30">
        <f>IF(OR($A121="",$B121=""),"",'OddsRatio_working_2-way'!N120)</f>
        <v>2.3363062095621219</v>
      </c>
      <c r="J121" s="30">
        <f>IF('Log_working_2-way'!$D120="","",A121^('Log_working_2-way'!$D120))</f>
        <v>1.7451629298644922</v>
      </c>
      <c r="K121" s="32">
        <f>IF('Log_working_2-way'!$D120="","",B121^('Log_working_2-way'!$D120))</f>
        <v>2.3419883892799152</v>
      </c>
      <c r="L121" s="37">
        <f t="shared" si="18"/>
        <v>0.569620253164557</v>
      </c>
      <c r="M121" s="37">
        <f t="shared" si="19"/>
        <v>0.43037974683544311</v>
      </c>
      <c r="N121" s="38">
        <v>217</v>
      </c>
      <c r="O121" s="38">
        <f t="shared" si="20"/>
        <v>89.35294117647058</v>
      </c>
      <c r="P121" s="38">
        <f t="shared" si="21"/>
        <v>120.55555555555554</v>
      </c>
      <c r="Q121" s="38">
        <f t="shared" si="22"/>
        <v>96.444444444444443</v>
      </c>
      <c r="R121" s="38">
        <f t="shared" si="23"/>
        <v>127.64705882352942</v>
      </c>
      <c r="S121" s="39">
        <f t="shared" si="24"/>
        <v>-7.091503267973863</v>
      </c>
      <c r="T121" s="39">
        <f t="shared" si="25"/>
        <v>-7.0915032679738772</v>
      </c>
      <c r="U121" t="s">
        <v>147</v>
      </c>
      <c r="V121" t="s">
        <v>250</v>
      </c>
      <c r="W121" t="s">
        <v>322</v>
      </c>
      <c r="X121" s="48" t="s">
        <v>417</v>
      </c>
      <c r="Y121" s="41"/>
    </row>
    <row r="122" spans="1:25" ht="15" x14ac:dyDescent="0.25">
      <c r="A122">
        <v>1.71</v>
      </c>
      <c r="B122">
        <v>2.2200000000000002</v>
      </c>
      <c r="C122" s="29">
        <f t="shared" si="17"/>
        <v>3.5245772087877381E-2</v>
      </c>
      <c r="D122" s="30">
        <f>IF(OR($A122="",$B122=""),"",A122*'MPTO_working_2-way'!$G121)</f>
        <v>1.7702702702702702</v>
      </c>
      <c r="E122" s="32">
        <f>IF(OR($A122="",$B122=""),"",B122*'MPTO_working_2-way'!$G121)</f>
        <v>2.2982456140350882</v>
      </c>
      <c r="F122" s="30">
        <f>IF(OR($A122="",$B122=""),"",'MPTO_working_2-way'!D121)</f>
        <v>1.7631322279503969</v>
      </c>
      <c r="G122" s="32">
        <f>IF(OR($A122="",$B122=""),"",'MPTO_working_2-way'!E121)</f>
        <v>2.3103888990323171</v>
      </c>
      <c r="H122" s="30">
        <f>IF(OR($A122="",$B122=""),"",'OddsRatio_working_2-way'!M121)</f>
        <v>1.7628677559805201</v>
      </c>
      <c r="I122" s="30">
        <f>IF(OR($A122="",$B122=""),"",'OddsRatio_working_2-way'!N121)</f>
        <v>2.310843186332725</v>
      </c>
      <c r="J122" s="30">
        <f>IF('Log_working_2-way'!$D121="","",A122^('Log_working_2-way'!$D121))</f>
        <v>1.7596240997267032</v>
      </c>
      <c r="K122" s="32">
        <f>IF('Log_working_2-way'!$D121="","",B122^('Log_working_2-way'!$D121))</f>
        <v>2.3164405926032319</v>
      </c>
      <c r="L122" s="37">
        <f t="shared" si="18"/>
        <v>0.56488549618320616</v>
      </c>
      <c r="M122" s="37">
        <f t="shared" si="19"/>
        <v>0.43511450381679379</v>
      </c>
      <c r="N122" s="38">
        <v>218</v>
      </c>
      <c r="O122" s="38">
        <f t="shared" si="20"/>
        <v>90.514619883040908</v>
      </c>
      <c r="P122" s="38">
        <f t="shared" si="21"/>
        <v>119.8018018018018</v>
      </c>
      <c r="Q122" s="38">
        <f t="shared" si="22"/>
        <v>98.198198198198185</v>
      </c>
      <c r="R122" s="38">
        <f t="shared" si="23"/>
        <v>127.48538011695906</v>
      </c>
      <c r="S122" s="39">
        <f t="shared" si="24"/>
        <v>-7.683578315157277</v>
      </c>
      <c r="T122" s="39">
        <f t="shared" si="25"/>
        <v>-7.6835783151572628</v>
      </c>
      <c r="U122" t="s">
        <v>251</v>
      </c>
      <c r="V122" t="s">
        <v>126</v>
      </c>
      <c r="W122" t="s">
        <v>322</v>
      </c>
      <c r="X122" s="48" t="s">
        <v>417</v>
      </c>
      <c r="Y122" s="41"/>
    </row>
    <row r="123" spans="1:25" ht="15" x14ac:dyDescent="0.25">
      <c r="A123">
        <v>1.59</v>
      </c>
      <c r="B123">
        <v>2.5</v>
      </c>
      <c r="C123" s="29">
        <f t="shared" si="17"/>
        <v>2.8930817610062887E-2</v>
      </c>
      <c r="D123" s="30">
        <f>IF(OR($A123="",$B123=""),"",A123*'MPTO_working_2-way'!$G122)</f>
        <v>1.6360000000000001</v>
      </c>
      <c r="E123" s="32">
        <f>IF(OR($A123="",$B123=""),"",B123*'MPTO_working_2-way'!$G122)</f>
        <v>2.5723270440251573</v>
      </c>
      <c r="F123" s="30">
        <f>IF(OR($A123="",$B123=""),"",'MPTO_working_2-way'!D122)</f>
        <v>1.6274309109518936</v>
      </c>
      <c r="G123" s="32">
        <f>IF(OR($A123="",$B123=""),"",'MPTO_working_2-way'!E122)</f>
        <v>2.5938009787928222</v>
      </c>
      <c r="H123" s="30">
        <f>IF(OR($A123="",$B123=""),"",'OddsRatio_working_2-way'!M122)</f>
        <v>1.6271629240742262</v>
      </c>
      <c r="I123" s="30">
        <f>IF(OR($A123="",$B123=""),"",'OddsRatio_working_2-way'!N122)</f>
        <v>2.594482010358202</v>
      </c>
      <c r="J123" s="30">
        <f>IF('Log_working_2-way'!$D122="","",A123^('Log_working_2-way'!$D122))</f>
        <v>1.6232742032249983</v>
      </c>
      <c r="K123" s="32">
        <f>IF('Log_working_2-way'!$D122="","",B123^('Log_working_2-way'!$D122))</f>
        <v>2.6044302729451743</v>
      </c>
      <c r="L123" s="37">
        <f t="shared" si="18"/>
        <v>0.6112469437652811</v>
      </c>
      <c r="M123" s="37">
        <f t="shared" si="19"/>
        <v>0.38875305623471879</v>
      </c>
      <c r="N123" s="38">
        <v>219</v>
      </c>
      <c r="O123" s="38">
        <f t="shared" si="20"/>
        <v>81.264150943396245</v>
      </c>
      <c r="P123" s="38">
        <f t="shared" si="21"/>
        <v>131.4</v>
      </c>
      <c r="Q123" s="38">
        <f t="shared" si="22"/>
        <v>87.600000000000009</v>
      </c>
      <c r="R123" s="38">
        <f t="shared" si="23"/>
        <v>137.73584905660377</v>
      </c>
      <c r="S123" s="39">
        <f t="shared" si="24"/>
        <v>-6.3358490566037631</v>
      </c>
      <c r="T123" s="39">
        <f t="shared" si="25"/>
        <v>-6.3358490566037631</v>
      </c>
      <c r="U123" t="s">
        <v>308</v>
      </c>
      <c r="V123" t="s">
        <v>378</v>
      </c>
      <c r="W123" t="s">
        <v>325</v>
      </c>
      <c r="X123" s="48" t="s">
        <v>417</v>
      </c>
      <c r="Y123" s="41"/>
    </row>
    <row r="124" spans="1:25" ht="15" x14ac:dyDescent="0.25">
      <c r="A124">
        <v>2.02</v>
      </c>
      <c r="B124">
        <v>1.89</v>
      </c>
      <c r="C124" s="29">
        <f t="shared" si="17"/>
        <v>2.4150034051024338E-2</v>
      </c>
      <c r="D124" s="30">
        <f>IF(OR($A124="",$B124=""),"",A124*'MPTO_working_2-way'!$G123)</f>
        <v>2.0687830687830693</v>
      </c>
      <c r="E124" s="32">
        <f>IF(OR($A124="",$B124=""),"",B124*'MPTO_working_2-way'!$G123)</f>
        <v>1.9356435643564358</v>
      </c>
      <c r="F124" s="30">
        <f>IF(OR($A124="",$B124=""),"",'MPTO_working_2-way'!D123)</f>
        <v>2.0705027387602368</v>
      </c>
      <c r="G124" s="32">
        <f>IF(OR($A124="",$B124=""),"",'MPTO_working_2-way'!E123)</f>
        <v>1.9341405339682862</v>
      </c>
      <c r="H124" s="30">
        <f>IF(OR($A124="",$B124=""),"",'OddsRatio_working_2-way'!M123)</f>
        <v>2.0705453823777571</v>
      </c>
      <c r="I124" s="30">
        <f>IF(OR($A124="",$B124=""),"",'OddsRatio_working_2-way'!N123)</f>
        <v>1.9341033238394147</v>
      </c>
      <c r="J124" s="30">
        <f>IF('Log_working_2-way'!$D123="","",A124^('Log_working_2-way'!$D123))</f>
        <v>2.0713231559049405</v>
      </c>
      <c r="K124" s="32">
        <f>IF('Log_working_2-way'!$D123="","",B124^('Log_working_2-way'!$D123))</f>
        <v>1.9334251710029571</v>
      </c>
      <c r="L124" s="37">
        <f t="shared" si="18"/>
        <v>0.48337595907928377</v>
      </c>
      <c r="M124" s="37">
        <f t="shared" si="19"/>
        <v>0.51662404092071612</v>
      </c>
      <c r="N124" s="38">
        <v>220</v>
      </c>
      <c r="O124" s="38">
        <f t="shared" si="20"/>
        <v>111.08910891089107</v>
      </c>
      <c r="P124" s="38">
        <f t="shared" si="21"/>
        <v>103.59788359788359</v>
      </c>
      <c r="Q124" s="38">
        <f t="shared" si="22"/>
        <v>116.40211640211642</v>
      </c>
      <c r="R124" s="38">
        <f t="shared" si="23"/>
        <v>108.91089108910892</v>
      </c>
      <c r="S124" s="39">
        <f t="shared" si="24"/>
        <v>-5.3130074912253491</v>
      </c>
      <c r="T124" s="39">
        <f t="shared" si="25"/>
        <v>-5.3130074912253207</v>
      </c>
      <c r="U124" t="s">
        <v>161</v>
      </c>
      <c r="V124" t="s">
        <v>344</v>
      </c>
      <c r="W124" t="s">
        <v>325</v>
      </c>
      <c r="X124" s="48" t="s">
        <v>417</v>
      </c>
      <c r="Y124" s="41"/>
    </row>
    <row r="125" spans="1:25" ht="15" x14ac:dyDescent="0.25">
      <c r="A125">
        <v>1.86</v>
      </c>
      <c r="B125">
        <v>2.06</v>
      </c>
      <c r="C125" s="29">
        <f t="shared" si="17"/>
        <v>2.3071301806034006E-2</v>
      </c>
      <c r="D125" s="30">
        <f>IF(OR($A125="",$B125=""),"",A125*'MPTO_working_2-way'!$G124)</f>
        <v>1.9029126213592233</v>
      </c>
      <c r="E125" s="32">
        <f>IF(OR($A125="",$B125=""),"",B125*'MPTO_working_2-way'!$G124)</f>
        <v>2.10752688172043</v>
      </c>
      <c r="F125" s="30">
        <f>IF(OR($A125="",$B125=""),"",'MPTO_working_2-way'!D124)</f>
        <v>1.9007838079174522</v>
      </c>
      <c r="G125" s="32">
        <f>IF(OR($A125="",$B125=""),"",'MPTO_working_2-way'!E124)</f>
        <v>2.1101442890186144</v>
      </c>
      <c r="H125" s="30">
        <f>IF(OR($A125="",$B125=""),"",'OddsRatio_working_2-way'!M124)</f>
        <v>1.9007334537569818</v>
      </c>
      <c r="I125" s="30">
        <f>IF(OR($A125="",$B125=""),"",'OddsRatio_working_2-way'!N124)</f>
        <v>2.1102063499795354</v>
      </c>
      <c r="J125" s="30">
        <f>IF('Log_working_2-way'!$D124="","",A125^('Log_working_2-way'!$D124))</f>
        <v>1.8997740637852691</v>
      </c>
      <c r="K125" s="32">
        <f>IF('Log_working_2-way'!$D124="","",B125^('Log_working_2-way'!$D124))</f>
        <v>2.1113901147506824</v>
      </c>
      <c r="L125" s="37">
        <f t="shared" si="18"/>
        <v>0.52551020408163263</v>
      </c>
      <c r="M125" s="37">
        <f t="shared" si="19"/>
        <v>0.47448979591836737</v>
      </c>
      <c r="N125" s="38">
        <v>221</v>
      </c>
      <c r="O125" s="38">
        <f t="shared" si="20"/>
        <v>102.18279569892472</v>
      </c>
      <c r="P125" s="38">
        <f t="shared" si="21"/>
        <v>113.71844660194175</v>
      </c>
      <c r="Q125" s="38">
        <f t="shared" si="22"/>
        <v>107.28155339805825</v>
      </c>
      <c r="R125" s="38">
        <f t="shared" si="23"/>
        <v>118.81720430107526</v>
      </c>
      <c r="S125" s="39">
        <f t="shared" si="24"/>
        <v>-5.0987576991335288</v>
      </c>
      <c r="T125" s="39">
        <f t="shared" si="25"/>
        <v>-5.0987576991335146</v>
      </c>
      <c r="U125" t="s">
        <v>156</v>
      </c>
      <c r="V125" t="s">
        <v>255</v>
      </c>
      <c r="W125" t="s">
        <v>325</v>
      </c>
      <c r="X125" s="48" t="s">
        <v>417</v>
      </c>
      <c r="Y125" s="41"/>
    </row>
    <row r="126" spans="1:25" ht="15" x14ac:dyDescent="0.25">
      <c r="A126">
        <v>1.48</v>
      </c>
      <c r="B126">
        <v>2.75</v>
      </c>
      <c r="C126" s="29">
        <f t="shared" si="17"/>
        <v>3.9312039312039193E-2</v>
      </c>
      <c r="D126" s="30">
        <f>IF(OR($A126="",$B126=""),"",A126*'MPTO_working_2-way'!$G125)</f>
        <v>1.5381818181818181</v>
      </c>
      <c r="E126" s="32">
        <f>IF(OR($A126="",$B126=""),"",B126*'MPTO_working_2-way'!$G125)</f>
        <v>2.8581081081081079</v>
      </c>
      <c r="F126" s="30">
        <f>IF(OR($A126="",$B126=""),"",'MPTO_working_2-way'!D125)</f>
        <v>1.5243445692883895</v>
      </c>
      <c r="G126" s="32">
        <f>IF(OR($A126="",$B126=""),"",'MPTO_working_2-way'!E125)</f>
        <v>2.907142857142857</v>
      </c>
      <c r="H126" s="30">
        <f>IF(OR($A126="",$B126=""),"",'OddsRatio_working_2-way'!M125)</f>
        <v>1.5237229365663816</v>
      </c>
      <c r="I126" s="30">
        <f>IF(OR($A126="",$B126=""),"",'OddsRatio_working_2-way'!N125)</f>
        <v>2.9094065395649333</v>
      </c>
      <c r="J126" s="30">
        <f>IF('Log_working_2-way'!$D125="","",A126^('Log_working_2-way'!$D125))</f>
        <v>1.5173801218505167</v>
      </c>
      <c r="K126" s="32">
        <f>IF('Log_working_2-way'!$D125="","",B126^('Log_working_2-way'!$D125))</f>
        <v>2.9328148836151597</v>
      </c>
      <c r="L126" s="37">
        <f t="shared" si="18"/>
        <v>0.65011820330969272</v>
      </c>
      <c r="M126" s="37">
        <f t="shared" si="19"/>
        <v>0.34988179669030733</v>
      </c>
      <c r="N126" s="38">
        <v>222</v>
      </c>
      <c r="O126" s="38">
        <f t="shared" si="20"/>
        <v>72</v>
      </c>
      <c r="P126" s="38">
        <f t="shared" si="21"/>
        <v>141.27272727272728</v>
      </c>
      <c r="Q126" s="38">
        <f t="shared" si="22"/>
        <v>80.727272727272734</v>
      </c>
      <c r="R126" s="38">
        <f t="shared" si="23"/>
        <v>150</v>
      </c>
      <c r="S126" s="39">
        <f t="shared" si="24"/>
        <v>-8.7272727272727337</v>
      </c>
      <c r="T126" s="39">
        <f t="shared" si="25"/>
        <v>-8.7272727272727195</v>
      </c>
      <c r="U126" t="s">
        <v>346</v>
      </c>
      <c r="V126" t="s">
        <v>257</v>
      </c>
      <c r="W126" t="s">
        <v>325</v>
      </c>
      <c r="X126" s="48" t="s">
        <v>417</v>
      </c>
      <c r="Y126" s="41"/>
    </row>
    <row r="127" spans="1:25" ht="15" x14ac:dyDescent="0.25">
      <c r="A127">
        <v>2.02</v>
      </c>
      <c r="B127">
        <v>1.8</v>
      </c>
      <c r="C127" s="29">
        <f t="shared" si="17"/>
        <v>5.0605060506050625E-2</v>
      </c>
      <c r="D127" s="30">
        <f>IF(OR($A127="",$B127=""),"",A127*'MPTO_working_2-way'!$G126)</f>
        <v>2.1222222222222222</v>
      </c>
      <c r="E127" s="32">
        <f>IF(OR($A127="",$B127=""),"",B127*'MPTO_working_2-way'!$G126)</f>
        <v>1.8910891089108912</v>
      </c>
      <c r="F127" s="30">
        <f>IF(OR($A127="",$B127=""),"",'MPTO_working_2-way'!D126)</f>
        <v>2.1288056206088992</v>
      </c>
      <c r="G127" s="32">
        <f>IF(OR($A127="",$B127=""),"",'MPTO_working_2-way'!E126)</f>
        <v>1.8858921161825728</v>
      </c>
      <c r="H127" s="30">
        <f>IF(OR($A127="",$B127=""),"",'OddsRatio_working_2-way'!M126)</f>
        <v>2.1291589790636212</v>
      </c>
      <c r="I127" s="30">
        <f>IF(OR($A127="",$B127=""),"",'OddsRatio_working_2-way'!N126)</f>
        <v>1.8856148855400954</v>
      </c>
      <c r="J127" s="30">
        <f>IF('Log_working_2-way'!$D126="","",A127^('Log_working_2-way'!$D126))</f>
        <v>2.1322170385907109</v>
      </c>
      <c r="K127" s="32">
        <f>IF('Log_working_2-way'!$D126="","",B127^('Log_working_2-way'!$D126))</f>
        <v>1.8832228856435711</v>
      </c>
      <c r="L127" s="37">
        <f t="shared" si="18"/>
        <v>0.47120418848167539</v>
      </c>
      <c r="M127" s="37">
        <f t="shared" si="19"/>
        <v>0.52879581151832455</v>
      </c>
      <c r="N127" s="38">
        <v>223</v>
      </c>
      <c r="O127" s="38">
        <f t="shared" si="20"/>
        <v>112.6039603960396</v>
      </c>
      <c r="P127" s="38">
        <f t="shared" si="21"/>
        <v>99.111111111111128</v>
      </c>
      <c r="Q127" s="38">
        <f t="shared" si="22"/>
        <v>123.8888888888889</v>
      </c>
      <c r="R127" s="38">
        <f t="shared" si="23"/>
        <v>110.39603960396039</v>
      </c>
      <c r="S127" s="39">
        <f t="shared" si="24"/>
        <v>-11.284928492849303</v>
      </c>
      <c r="T127" s="39">
        <f t="shared" si="25"/>
        <v>-11.284928492849261</v>
      </c>
      <c r="U127" t="s">
        <v>335</v>
      </c>
      <c r="V127" t="s">
        <v>340</v>
      </c>
      <c r="W127" t="s">
        <v>71</v>
      </c>
      <c r="X127" s="48" t="s">
        <v>417</v>
      </c>
      <c r="Y127" s="41"/>
    </row>
    <row r="128" spans="1:25" ht="15" x14ac:dyDescent="0.25">
      <c r="A128">
        <v>1.56</v>
      </c>
      <c r="B128">
        <v>2.58</v>
      </c>
      <c r="C128" s="29">
        <f t="shared" si="17"/>
        <v>2.8622540250447193E-2</v>
      </c>
      <c r="D128" s="30">
        <f>IF(OR($A128="",$B128=""),"",A128*'MPTO_working_2-way'!$G127)</f>
        <v>1.6046511627906976</v>
      </c>
      <c r="E128" s="32">
        <f>IF(OR($A128="",$B128=""),"",B128*'MPTO_working_2-way'!$G127)</f>
        <v>2.6538461538461537</v>
      </c>
      <c r="F128" s="30">
        <f>IF(OR($A128="",$B128=""),"",'MPTO_working_2-way'!D127)</f>
        <v>1.5956232159847763</v>
      </c>
      <c r="G128" s="32">
        <f>IF(OR($A128="",$B128=""),"",'MPTO_working_2-way'!E127)</f>
        <v>2.678913738019169</v>
      </c>
      <c r="H128" s="30">
        <f>IF(OR($A128="",$B128=""),"",'OddsRatio_working_2-way'!M127)</f>
        <v>1.5953405577875872</v>
      </c>
      <c r="I128" s="30">
        <f>IF(OR($A128="",$B128=""),"",'OddsRatio_working_2-way'!N127)</f>
        <v>2.679710859472122</v>
      </c>
      <c r="J128" s="30">
        <f>IF('Log_working_2-way'!$D127="","",A128^('Log_working_2-way'!$D127))</f>
        <v>1.5912388194309171</v>
      </c>
      <c r="K128" s="32">
        <f>IF('Log_working_2-way'!$D127="","",B128^('Log_working_2-way'!$D127))</f>
        <v>2.6913639076718487</v>
      </c>
      <c r="L128" s="37">
        <f t="shared" si="18"/>
        <v>0.62318840579710144</v>
      </c>
      <c r="M128" s="37">
        <f t="shared" si="19"/>
        <v>0.37681159420289856</v>
      </c>
      <c r="N128" s="38">
        <v>224</v>
      </c>
      <c r="O128" s="38">
        <f t="shared" si="20"/>
        <v>80.410256410256395</v>
      </c>
      <c r="P128" s="38">
        <f t="shared" si="21"/>
        <v>137.17829457364343</v>
      </c>
      <c r="Q128" s="38">
        <f t="shared" si="22"/>
        <v>86.821705426356587</v>
      </c>
      <c r="R128" s="38">
        <f t="shared" si="23"/>
        <v>143.58974358974359</v>
      </c>
      <c r="S128" s="39">
        <f t="shared" si="24"/>
        <v>-6.4114490161001925</v>
      </c>
      <c r="T128" s="39">
        <f t="shared" si="25"/>
        <v>-6.411449016100164</v>
      </c>
      <c r="U128" t="s">
        <v>264</v>
      </c>
      <c r="V128" t="s">
        <v>270</v>
      </c>
      <c r="W128" t="s">
        <v>326</v>
      </c>
      <c r="X128" s="48" t="s">
        <v>417</v>
      </c>
      <c r="Y128" s="41"/>
    </row>
    <row r="129" spans="1:25" s="35" customFormat="1" ht="15" x14ac:dyDescent="0.25">
      <c r="A129">
        <v>1.99</v>
      </c>
      <c r="B129">
        <v>1.91</v>
      </c>
      <c r="C129" s="29">
        <f t="shared" si="17"/>
        <v>2.6072772238153963E-2</v>
      </c>
      <c r="D129" s="30">
        <f>IF(OR($A129="",$B129=""),"",A129*'MPTO_working_2-way'!$G128)</f>
        <v>2.0418848167539263</v>
      </c>
      <c r="E129" s="32">
        <f>IF(OR($A129="",$B129=""),"",B129*'MPTO_working_2-way'!$G128)</f>
        <v>1.959798994974874</v>
      </c>
      <c r="F129" s="30">
        <f>IF(OR($A129="",$B129=""),"",'MPTO_working_2-way'!D128)</f>
        <v>2.0430003493778384</v>
      </c>
      <c r="G129" s="32">
        <f>IF(OR($A129="",$B129=""),"",'MPTO_working_2-way'!E128)</f>
        <v>1.9587724496895047</v>
      </c>
      <c r="H129" s="30">
        <f>IF(OR($A129="",$B129=""),"",'OddsRatio_working_2-way'!M128)</f>
        <v>2.043030243047673</v>
      </c>
      <c r="I129" s="30">
        <f>IF(OR($A129="",$B129=""),"",'OddsRatio_working_2-way'!N128)</f>
        <v>1.9587449708822042</v>
      </c>
      <c r="J129" s="30">
        <f>IF('Log_working_2-way'!$D128="","",A129^('Log_working_2-way'!$D128))</f>
        <v>2.0435353200492536</v>
      </c>
      <c r="K129" s="32">
        <f>IF('Log_working_2-way'!$D128="","",B129^('Log_working_2-way'!$D128))</f>
        <v>1.9582809328895501</v>
      </c>
      <c r="L129" s="37">
        <f t="shared" si="18"/>
        <v>0.48974358974358984</v>
      </c>
      <c r="M129" s="37">
        <f t="shared" si="19"/>
        <v>0.51025641025641033</v>
      </c>
      <c r="N129" s="38">
        <v>225</v>
      </c>
      <c r="O129" s="38">
        <f t="shared" si="20"/>
        <v>111.93467336683416</v>
      </c>
      <c r="P129" s="38">
        <f t="shared" si="21"/>
        <v>107.19895287958116</v>
      </c>
      <c r="Q129" s="38">
        <f t="shared" si="22"/>
        <v>117.80104712041884</v>
      </c>
      <c r="R129" s="38">
        <f t="shared" si="23"/>
        <v>113.06532663316582</v>
      </c>
      <c r="S129" s="39">
        <f t="shared" si="24"/>
        <v>-5.866373753584682</v>
      </c>
      <c r="T129" s="39">
        <f t="shared" si="25"/>
        <v>-5.8663737535846678</v>
      </c>
      <c r="U129" t="s">
        <v>271</v>
      </c>
      <c r="V129" t="s">
        <v>188</v>
      </c>
      <c r="W129" t="s">
        <v>326</v>
      </c>
      <c r="X129" s="48" t="s">
        <v>417</v>
      </c>
      <c r="Y129" s="41"/>
    </row>
    <row r="130" spans="1:25" ht="15" x14ac:dyDescent="0.25">
      <c r="A130">
        <v>1.74</v>
      </c>
      <c r="B130">
        <v>2.21</v>
      </c>
      <c r="C130" s="29">
        <f t="shared" si="17"/>
        <v>2.720133146096626E-2</v>
      </c>
      <c r="D130" s="30">
        <f>IF(OR($A130="",$B130=""),"",A130*'MPTO_working_2-way'!$G129)</f>
        <v>1.7873303167420813</v>
      </c>
      <c r="E130" s="32">
        <f>IF(OR($A130="",$B130=""),"",B130*'MPTO_working_2-way'!$G129)</f>
        <v>2.2701149425287355</v>
      </c>
      <c r="F130" s="30">
        <f>IF(OR($A130="",$B130=""),"",'MPTO_working_2-way'!D129)</f>
        <v>1.7821754646150993</v>
      </c>
      <c r="G130" s="32">
        <f>IF(OR($A130="",$B130=""),"",'MPTO_working_2-way'!E129)</f>
        <v>2.2784855128281092</v>
      </c>
      <c r="H130" s="30">
        <f>IF(OR($A130="",$B130=""),"",'OddsRatio_working_2-way'!M129)</f>
        <v>1.7820295697311479</v>
      </c>
      <c r="I130" s="30">
        <f>IF(OR($A130="",$B130=""),"",'OddsRatio_working_2-way'!N129)</f>
        <v>2.2787240261820116</v>
      </c>
      <c r="J130" s="30">
        <f>IF('Log_working_2-way'!$D129="","",A130^('Log_working_2-way'!$D129))</f>
        <v>1.7796998822901224</v>
      </c>
      <c r="K130" s="32">
        <f>IF('Log_working_2-way'!$D129="","",B130^('Log_working_2-way'!$D129))</f>
        <v>2.2825447620471673</v>
      </c>
      <c r="L130" s="37">
        <f t="shared" si="18"/>
        <v>0.55949367088607604</v>
      </c>
      <c r="M130" s="37">
        <f t="shared" si="19"/>
        <v>0.44050632911392407</v>
      </c>
      <c r="N130" s="38">
        <v>226</v>
      </c>
      <c r="O130" s="38">
        <f t="shared" si="20"/>
        <v>96.114942528735625</v>
      </c>
      <c r="P130" s="38">
        <f t="shared" si="21"/>
        <v>123.73755656108597</v>
      </c>
      <c r="Q130" s="38">
        <f t="shared" si="22"/>
        <v>102.26244343891403</v>
      </c>
      <c r="R130" s="38">
        <f t="shared" si="23"/>
        <v>129.88505747126436</v>
      </c>
      <c r="S130" s="39">
        <f t="shared" si="24"/>
        <v>-6.1475009101784082</v>
      </c>
      <c r="T130" s="39">
        <f t="shared" si="25"/>
        <v>-6.147500910178394</v>
      </c>
      <c r="U130" t="s">
        <v>262</v>
      </c>
      <c r="V130" t="s">
        <v>266</v>
      </c>
      <c r="W130" t="s">
        <v>326</v>
      </c>
      <c r="X130" s="48" t="s">
        <v>417</v>
      </c>
      <c r="Y130" s="41"/>
    </row>
    <row r="131" spans="1:25" ht="15" x14ac:dyDescent="0.25">
      <c r="A131">
        <v>2.09</v>
      </c>
      <c r="B131">
        <v>1.81</v>
      </c>
      <c r="C131" s="29">
        <f t="shared" ref="C131:C167" si="26">IF(OR($A131="",$B131=""),"",(1/A131)+(1/B131)-1)</f>
        <v>3.0955087366835166E-2</v>
      </c>
      <c r="D131" s="30">
        <f>IF(OR($A131="",$B131=""),"",A131*'MPTO_working_2-way'!$G130)</f>
        <v>2.1546961325966851</v>
      </c>
      <c r="E131" s="32">
        <f>IF(OR($A131="",$B131=""),"",B131*'MPTO_working_2-way'!$G130)</f>
        <v>1.8660287081339717</v>
      </c>
      <c r="F131" s="30">
        <f>IF(OR($A131="",$B131=""),"",'MPTO_working_2-way'!D130)</f>
        <v>2.159867538325388</v>
      </c>
      <c r="G131" s="32">
        <f>IF(OR($A131="",$B131=""),"",'MPTO_working_2-way'!E130)</f>
        <v>1.8621674173619833</v>
      </c>
      <c r="H131" s="30">
        <f>IF(OR($A131="",$B131=""),"",'OddsRatio_working_2-way'!M130)</f>
        <v>2.1600340565456171</v>
      </c>
      <c r="I131" s="30">
        <f>IF(OR($A131="",$B131=""),"",'OddsRatio_working_2-way'!N130)</f>
        <v>1.8620436566990362</v>
      </c>
      <c r="J131" s="30">
        <f>IF('Log_working_2-way'!$D130="","",A131^('Log_working_2-way'!$D130))</f>
        <v>2.1623937828196005</v>
      </c>
      <c r="K131" s="32">
        <f>IF('Log_working_2-way'!$D130="","",B131^('Log_working_2-way'!$D130))</f>
        <v>1.8602936584659731</v>
      </c>
      <c r="L131" s="37">
        <f t="shared" si="18"/>
        <v>0.46410256410256412</v>
      </c>
      <c r="M131" s="37">
        <f t="shared" si="19"/>
        <v>0.53589743589743577</v>
      </c>
      <c r="N131" s="38">
        <v>227</v>
      </c>
      <c r="O131" s="38">
        <f t="shared" si="20"/>
        <v>118.38755980861242</v>
      </c>
      <c r="P131" s="38">
        <f t="shared" si="21"/>
        <v>101.58563535911603</v>
      </c>
      <c r="Q131" s="38">
        <f t="shared" si="22"/>
        <v>125.41436464088399</v>
      </c>
      <c r="R131" s="38">
        <f t="shared" si="23"/>
        <v>108.61244019138758</v>
      </c>
      <c r="S131" s="39">
        <f t="shared" si="24"/>
        <v>-7.0268048322715657</v>
      </c>
      <c r="T131" s="39">
        <f t="shared" si="25"/>
        <v>-7.0268048322715515</v>
      </c>
      <c r="U131" t="s">
        <v>269</v>
      </c>
      <c r="V131" t="s">
        <v>261</v>
      </c>
      <c r="W131" t="s">
        <v>326</v>
      </c>
      <c r="X131" s="48" t="s">
        <v>417</v>
      </c>
      <c r="Y131" s="41"/>
    </row>
    <row r="132" spans="1:25" ht="15" x14ac:dyDescent="0.25">
      <c r="A132">
        <v>1.83</v>
      </c>
      <c r="B132">
        <v>2.08</v>
      </c>
      <c r="C132" s="29">
        <f t="shared" si="26"/>
        <v>2.7217318200924545E-2</v>
      </c>
      <c r="D132" s="30">
        <f>IF(OR($A132="",$B132=""),"",A132*'MPTO_working_2-way'!$G131)</f>
        <v>1.8798076923076921</v>
      </c>
      <c r="E132" s="32">
        <f>IF(OR($A132="",$B132=""),"",B132*'MPTO_working_2-way'!$G131)</f>
        <v>2.136612021857923</v>
      </c>
      <c r="F132" s="30">
        <f>IF(OR($A132="",$B132=""),"",'MPTO_working_2-way'!D131)</f>
        <v>1.8767379942806428</v>
      </c>
      <c r="G132" s="32">
        <f>IF(OR($A132="",$B132=""),"",'MPTO_working_2-way'!E131)</f>
        <v>2.1405916094927453</v>
      </c>
      <c r="H132" s="30">
        <f>IF(OR($A132="",$B132=""),"",'OddsRatio_working_2-way'!M131)</f>
        <v>1.8766518798921943</v>
      </c>
      <c r="I132" s="30">
        <f>IF(OR($A132="",$B132=""),"",'OddsRatio_working_2-way'!N131)</f>
        <v>2.1407036509440598</v>
      </c>
      <c r="J132" s="30">
        <f>IF('Log_working_2-way'!$D131="","",A132^('Log_working_2-way'!$D131))</f>
        <v>1.875264356990918</v>
      </c>
      <c r="K132" s="32">
        <f>IF('Log_working_2-way'!$D131="","",B132^('Log_working_2-way'!$D131))</f>
        <v>2.1425119645428072</v>
      </c>
      <c r="L132" s="37">
        <f t="shared" si="18"/>
        <v>0.53196930946291565</v>
      </c>
      <c r="M132" s="37">
        <f t="shared" si="19"/>
        <v>0.46803069053708451</v>
      </c>
      <c r="N132" s="38">
        <v>228</v>
      </c>
      <c r="O132" s="38">
        <f t="shared" si="20"/>
        <v>103.40983606557377</v>
      </c>
      <c r="P132" s="38">
        <f t="shared" si="21"/>
        <v>118.38461538461537</v>
      </c>
      <c r="Q132" s="38">
        <f t="shared" si="22"/>
        <v>109.6153846153846</v>
      </c>
      <c r="R132" s="38">
        <f t="shared" si="23"/>
        <v>124.59016393442622</v>
      </c>
      <c r="S132" s="39">
        <f t="shared" si="24"/>
        <v>-6.2055485498108283</v>
      </c>
      <c r="T132" s="39">
        <f t="shared" si="25"/>
        <v>-6.2055485498108425</v>
      </c>
      <c r="U132" t="s">
        <v>273</v>
      </c>
      <c r="V132" t="s">
        <v>190</v>
      </c>
      <c r="W132" t="s">
        <v>326</v>
      </c>
      <c r="X132" s="48" t="s">
        <v>417</v>
      </c>
      <c r="Y132" s="41"/>
    </row>
    <row r="133" spans="1:25" ht="15" x14ac:dyDescent="0.25">
      <c r="A133">
        <v>1.43</v>
      </c>
      <c r="B133">
        <v>2.97</v>
      </c>
      <c r="C133" s="29">
        <f t="shared" si="26"/>
        <v>3.6001036001036102E-2</v>
      </c>
      <c r="D133" s="30">
        <f>IF(OR($A133="",$B133=""),"",A133*'MPTO_working_2-way'!$G132)</f>
        <v>1.4814814814814816</v>
      </c>
      <c r="E133" s="32">
        <f>IF(OR($A133="",$B133=""),"",B133*'MPTO_working_2-way'!$G132)</f>
        <v>3.0769230769230775</v>
      </c>
      <c r="F133" s="30">
        <f>IF(OR($A133="",$B133=""),"",'MPTO_working_2-way'!D132)</f>
        <v>1.4677817905341191</v>
      </c>
      <c r="G133" s="32">
        <f>IF(OR($A133="",$B133=""),"",'MPTO_working_2-way'!E132)</f>
        <v>3.1377488825680628</v>
      </c>
      <c r="H133" s="30">
        <f>IF(OR($A133="",$B133=""),"",'OddsRatio_working_2-way'!M132)</f>
        <v>1.4671981503335889</v>
      </c>
      <c r="I133" s="30">
        <f>IF(OR($A133="",$B133=""),"",'OddsRatio_working_2-way'!N132)</f>
        <v>3.1404194329236534</v>
      </c>
      <c r="J133" s="30">
        <f>IF('Log_working_2-way'!$D132="","",A133^('Log_working_2-way'!$D132))</f>
        <v>1.4609004052097585</v>
      </c>
      <c r="K133" s="32">
        <f>IF('Log_working_2-way'!$D132="","",B133^('Log_working_2-way'!$D132))</f>
        <v>3.1696661332816229</v>
      </c>
      <c r="L133" s="37">
        <f t="shared" ref="L133:L167" si="27">(1/D133)</f>
        <v>0.67499999999999993</v>
      </c>
      <c r="M133" s="37">
        <f t="shared" ref="M133:M167" si="28">(1/E133)</f>
        <v>0.32499999999999996</v>
      </c>
      <c r="N133" s="38">
        <v>229</v>
      </c>
      <c r="O133" s="38">
        <f t="shared" ref="O133:O167" si="29">(1/A133)*((N133*A133)-N133)</f>
        <v>68.860139860139853</v>
      </c>
      <c r="P133" s="38">
        <f t="shared" ref="P133:P167" si="30">(1/B133)*((N133*B133)-N133)</f>
        <v>151.89562289562289</v>
      </c>
      <c r="Q133" s="38">
        <f t="shared" ref="Q133:Q167" si="31">(1/B133)*N133</f>
        <v>77.104377104377093</v>
      </c>
      <c r="R133" s="38">
        <f t="shared" ref="R133:R167" si="32">(1/A133)*N133</f>
        <v>160.13986013986016</v>
      </c>
      <c r="S133" s="39">
        <f t="shared" ref="S133:S167" si="33">O133-Q133</f>
        <v>-8.2442372442372402</v>
      </c>
      <c r="T133" s="39">
        <f t="shared" ref="T133:T167" si="34">P133-R133</f>
        <v>-8.2442372442372687</v>
      </c>
      <c r="U133" t="s">
        <v>272</v>
      </c>
      <c r="V133" t="s">
        <v>268</v>
      </c>
      <c r="W133" t="s">
        <v>326</v>
      </c>
      <c r="X133" s="48" t="s">
        <v>417</v>
      </c>
      <c r="Y133" s="41"/>
    </row>
    <row r="134" spans="1:25" s="35" customFormat="1" ht="15" x14ac:dyDescent="0.25">
      <c r="A134">
        <v>1.98</v>
      </c>
      <c r="B134">
        <v>1.83</v>
      </c>
      <c r="C134" s="29">
        <f t="shared" si="26"/>
        <v>5.1498592482198902E-2</v>
      </c>
      <c r="D134" s="30">
        <f>IF(OR($A134="",$B134=""),"",A134*'MPTO_working_2-way'!$G133)</f>
        <v>2.081967213114754</v>
      </c>
      <c r="E134" s="32">
        <f>IF(OR($A134="",$B134=""),"",B134*'MPTO_working_2-way'!$G133)</f>
        <v>1.9242424242424241</v>
      </c>
      <c r="F134" s="30">
        <f>IF(OR($A134="",$B134=""),"",'MPTO_working_2-way'!D133)</f>
        <v>2.0863707030575225</v>
      </c>
      <c r="G134" s="32">
        <f>IF(OR($A134="",$B134=""),"",'MPTO_working_2-way'!E133)</f>
        <v>1.9204961043091109</v>
      </c>
      <c r="H134" s="30">
        <f>IF(OR($A134="",$B134=""),"",'OddsRatio_working_2-way'!M133)</f>
        <v>2.0866107359888657</v>
      </c>
      <c r="I134" s="30">
        <f>IF(OR($A134="",$B134=""),"",'OddsRatio_working_2-way'!N133)</f>
        <v>1.9202927661946518</v>
      </c>
      <c r="J134" s="30">
        <f>IF('Log_working_2-way'!$D133="","",A134^('Log_working_2-way'!$D133))</f>
        <v>2.0886540321581353</v>
      </c>
      <c r="K134" s="32">
        <f>IF('Log_working_2-way'!$D133="","",B134^('Log_working_2-way'!$D133))</f>
        <v>1.9185654675033876</v>
      </c>
      <c r="L134" s="37">
        <f t="shared" si="27"/>
        <v>0.48031496062992129</v>
      </c>
      <c r="M134" s="37">
        <f t="shared" si="28"/>
        <v>0.51968503937007882</v>
      </c>
      <c r="N134" s="38">
        <v>230</v>
      </c>
      <c r="O134" s="38">
        <f t="shared" si="29"/>
        <v>113.83838383838383</v>
      </c>
      <c r="P134" s="38">
        <f t="shared" si="30"/>
        <v>104.31693989071039</v>
      </c>
      <c r="Q134" s="38">
        <f t="shared" si="31"/>
        <v>125.6830601092896</v>
      </c>
      <c r="R134" s="38">
        <f t="shared" si="32"/>
        <v>116.16161616161617</v>
      </c>
      <c r="S134" s="39">
        <f t="shared" si="33"/>
        <v>-11.844676270905765</v>
      </c>
      <c r="T134" s="39">
        <f t="shared" si="34"/>
        <v>-11.844676270905779</v>
      </c>
      <c r="U134" t="s">
        <v>400</v>
      </c>
      <c r="V134" t="s">
        <v>392</v>
      </c>
      <c r="W134" t="s">
        <v>412</v>
      </c>
      <c r="X134" s="48" t="s">
        <v>417</v>
      </c>
      <c r="Y134" s="41"/>
    </row>
    <row r="135" spans="1:25" s="35" customFormat="1" ht="15" x14ac:dyDescent="0.25">
      <c r="A135">
        <v>2.4</v>
      </c>
      <c r="B135">
        <v>1.56</v>
      </c>
      <c r="C135" s="29">
        <f t="shared" si="26"/>
        <v>5.7692307692307709E-2</v>
      </c>
      <c r="D135" s="30">
        <f>IF(OR($A135="",$B135=""),"",A135*'MPTO_working_2-way'!$G134)</f>
        <v>2.5384615384615383</v>
      </c>
      <c r="E135" s="32">
        <f>IF(OR($A135="",$B135=""),"",B135*'MPTO_working_2-way'!$G134)</f>
        <v>1.6500000000000001</v>
      </c>
      <c r="F135" s="30">
        <f>IF(OR($A135="",$B135=""),"",'MPTO_working_2-way'!D134)</f>
        <v>2.5785123966942147</v>
      </c>
      <c r="G135" s="32">
        <f>IF(OR($A135="",$B135=""),"",'MPTO_working_2-way'!E134)</f>
        <v>1.6335078534031415</v>
      </c>
      <c r="H135" s="30">
        <f>IF(OR($A135="",$B135=""),"",'OddsRatio_working_2-way'!M134)</f>
        <v>2.5811388300841895</v>
      </c>
      <c r="I135" s="30">
        <f>IF(OR($A135="",$B135=""),"",'OddsRatio_working_2-way'!N134)</f>
        <v>1.6324555320336762</v>
      </c>
      <c r="J135" s="30">
        <f>IF('Log_working_2-way'!$D134="","",A135^('Log_working_2-way'!$D134))</f>
        <v>2.6003788977836684</v>
      </c>
      <c r="K135" s="32">
        <f>IF('Log_working_2-way'!$D134="","",B135^('Log_working_2-way'!$D134))</f>
        <v>1.6248520280906342</v>
      </c>
      <c r="L135" s="37">
        <f t="shared" si="27"/>
        <v>0.39393939393939398</v>
      </c>
      <c r="M135" s="37">
        <f t="shared" si="28"/>
        <v>0.60606060606060597</v>
      </c>
      <c r="N135" s="38">
        <v>231</v>
      </c>
      <c r="O135" s="38">
        <f t="shared" si="29"/>
        <v>134.75</v>
      </c>
      <c r="P135" s="38">
        <f t="shared" si="30"/>
        <v>82.92307692307692</v>
      </c>
      <c r="Q135" s="38">
        <f t="shared" si="31"/>
        <v>148.07692307692307</v>
      </c>
      <c r="R135" s="38">
        <f t="shared" si="32"/>
        <v>96.25</v>
      </c>
      <c r="S135" s="39">
        <f t="shared" si="33"/>
        <v>-13.326923076923066</v>
      </c>
      <c r="T135" s="39">
        <f t="shared" si="34"/>
        <v>-13.32692307692308</v>
      </c>
      <c r="U135" t="s">
        <v>381</v>
      </c>
      <c r="V135" t="s">
        <v>384</v>
      </c>
      <c r="W135" t="s">
        <v>412</v>
      </c>
      <c r="X135" s="48" t="s">
        <v>417</v>
      </c>
      <c r="Y135" s="41"/>
    </row>
    <row r="136" spans="1:25" ht="15" x14ac:dyDescent="0.25">
      <c r="A136">
        <v>2.31</v>
      </c>
      <c r="B136">
        <v>1.61</v>
      </c>
      <c r="C136" s="29">
        <f t="shared" si="26"/>
        <v>5.4018445322792985E-2</v>
      </c>
      <c r="D136" s="30">
        <f>IF(OR($A136="",$B136=""),"",A136*'MPTO_working_2-way'!$G135)</f>
        <v>2.4347826086956519</v>
      </c>
      <c r="E136" s="32">
        <f>IF(OR($A136="",$B136=""),"",B136*'MPTO_working_2-way'!$G135)</f>
        <v>1.6969696969696968</v>
      </c>
      <c r="F136" s="30">
        <f>IF(OR($A136="",$B136=""),"",'MPTO_working_2-way'!D135)</f>
        <v>2.4637143519591929</v>
      </c>
      <c r="G136" s="32">
        <f>IF(OR($A136="",$B136=""),"",'MPTO_working_2-way'!E135)</f>
        <v>1.6831934104229367</v>
      </c>
      <c r="H136" s="30">
        <f>IF(OR($A136="",$B136=""),"",'OddsRatio_working_2-way'!M135)</f>
        <v>2.4654490723346738</v>
      </c>
      <c r="I136" s="30">
        <f>IF(OR($A136="",$B136=""),"",'OddsRatio_working_2-way'!N135)</f>
        <v>1.6823846825375197</v>
      </c>
      <c r="J136" s="30">
        <f>IF('Log_working_2-way'!$D135="","",A136^('Log_working_2-way'!$D135))</f>
        <v>2.4791843192012233</v>
      </c>
      <c r="K136" s="32">
        <f>IF('Log_working_2-way'!$D135="","",B136^('Log_working_2-way'!$D135))</f>
        <v>1.6760482699931432</v>
      </c>
      <c r="L136" s="37">
        <f t="shared" si="27"/>
        <v>0.41071428571428575</v>
      </c>
      <c r="M136" s="37">
        <f t="shared" si="28"/>
        <v>0.5892857142857143</v>
      </c>
      <c r="N136" s="38">
        <v>232</v>
      </c>
      <c r="O136" s="38">
        <f t="shared" si="29"/>
        <v>131.56709956709955</v>
      </c>
      <c r="P136" s="38">
        <f t="shared" si="30"/>
        <v>87.900621118012438</v>
      </c>
      <c r="Q136" s="38">
        <f t="shared" si="31"/>
        <v>144.09937888198758</v>
      </c>
      <c r="R136" s="38">
        <f t="shared" si="32"/>
        <v>100.43290043290042</v>
      </c>
      <c r="S136" s="39">
        <f t="shared" si="33"/>
        <v>-12.532279314888029</v>
      </c>
      <c r="T136" s="39">
        <f t="shared" si="34"/>
        <v>-12.532279314887987</v>
      </c>
      <c r="U136" t="s">
        <v>385</v>
      </c>
      <c r="V136" t="s">
        <v>382</v>
      </c>
      <c r="W136" t="s">
        <v>412</v>
      </c>
      <c r="X136" s="48" t="s">
        <v>417</v>
      </c>
      <c r="Y136" s="41"/>
    </row>
    <row r="137" spans="1:25" s="35" customFormat="1" ht="15" x14ac:dyDescent="0.25">
      <c r="A137">
        <v>2.4700000000000002</v>
      </c>
      <c r="B137">
        <v>1.53</v>
      </c>
      <c r="C137" s="29">
        <f t="shared" si="26"/>
        <v>5.845307083697171E-2</v>
      </c>
      <c r="D137" s="30">
        <f>IF(OR($A137="",$B137=""),"",A137*'MPTO_working_2-way'!$G136)</f>
        <v>2.6143790849673203</v>
      </c>
      <c r="E137" s="32">
        <f>IF(OR($A137="",$B137=""),"",B137*'MPTO_working_2-way'!$G136)</f>
        <v>1.6194331983805668</v>
      </c>
      <c r="F137" s="30">
        <f>IF(OR($A137="",$B137=""),"",'MPTO_working_2-way'!D136)</f>
        <v>2.6621816772920996</v>
      </c>
      <c r="G137" s="32">
        <f>IF(OR($A137="",$B137=""),"",'MPTO_working_2-way'!E136)</f>
        <v>1.6016189527664173</v>
      </c>
      <c r="H137" s="30">
        <f>IF(OR($A137="",$B137=""),"",'OddsRatio_working_2-way'!M136)</f>
        <v>2.665408330008102</v>
      </c>
      <c r="I137" s="30">
        <f>IF(OR($A137="",$B137=""),"",'OddsRatio_working_2-way'!N136)</f>
        <v>1.6004533434723087</v>
      </c>
      <c r="J137" s="30">
        <f>IF('Log_working_2-way'!$D136="","",A137^('Log_working_2-way'!$D136))</f>
        <v>2.6885220368567726</v>
      </c>
      <c r="K137" s="32">
        <f>IF('Log_working_2-way'!$D136="","",B137^('Log_working_2-way'!$D136))</f>
        <v>1.5922339052518071</v>
      </c>
      <c r="L137" s="37">
        <f t="shared" si="27"/>
        <v>0.38250000000000001</v>
      </c>
      <c r="M137" s="37">
        <f t="shared" si="28"/>
        <v>0.61750000000000005</v>
      </c>
      <c r="N137" s="38">
        <v>233</v>
      </c>
      <c r="O137" s="38">
        <f t="shared" si="29"/>
        <v>138.66801619433198</v>
      </c>
      <c r="P137" s="38">
        <f t="shared" si="30"/>
        <v>80.712418300653596</v>
      </c>
      <c r="Q137" s="38">
        <f t="shared" si="31"/>
        <v>152.28758169934642</v>
      </c>
      <c r="R137" s="38">
        <f t="shared" si="32"/>
        <v>94.331983805668017</v>
      </c>
      <c r="S137" s="39">
        <f t="shared" si="33"/>
        <v>-13.619565505014435</v>
      </c>
      <c r="T137" s="39">
        <f t="shared" si="34"/>
        <v>-13.619565505014421</v>
      </c>
      <c r="U137" t="s">
        <v>383</v>
      </c>
      <c r="V137" t="s">
        <v>380</v>
      </c>
      <c r="W137" t="s">
        <v>412</v>
      </c>
      <c r="X137" s="48" t="s">
        <v>417</v>
      </c>
      <c r="Y137" s="41"/>
    </row>
    <row r="138" spans="1:25" ht="15" x14ac:dyDescent="0.25">
      <c r="A138">
        <v>1.54</v>
      </c>
      <c r="B138">
        <v>2.62</v>
      </c>
      <c r="C138" s="29">
        <f t="shared" si="26"/>
        <v>3.1030038663626414E-2</v>
      </c>
      <c r="D138" s="30">
        <f>IF(OR($A138="",$B138=""),"",A138*'MPTO_working_2-way'!$G137)</f>
        <v>1.5877862595419847</v>
      </c>
      <c r="E138" s="32">
        <f>IF(OR($A138="",$B138=""),"",B138*'MPTO_working_2-way'!$G137)</f>
        <v>2.7012987012987013</v>
      </c>
      <c r="F138" s="30">
        <f>IF(OR($A138="",$B138=""),"",'MPTO_working_2-way'!D137)</f>
        <v>1.5776960975991241</v>
      </c>
      <c r="G138" s="32">
        <f>IF(OR($A138="",$B138=""),"",'MPTO_working_2-way'!E137)</f>
        <v>2.7310139434141059</v>
      </c>
      <c r="H138" s="30">
        <f>IF(OR($A138="",$B138=""),"",'OddsRatio_working_2-way'!M137)</f>
        <v>1.5773502691896257</v>
      </c>
      <c r="I138" s="30">
        <f>IF(OR($A138="",$B138=""),"",'OddsRatio_working_2-way'!N137)</f>
        <v>2.7320508075688776</v>
      </c>
      <c r="J138" s="30">
        <f>IF('Log_working_2-way'!$D137="","",A138^('Log_working_2-way'!$D137))</f>
        <v>1.5727564248411574</v>
      </c>
      <c r="K138" s="32">
        <f>IF('Log_working_2-way'!$D137="","",B138^('Log_working_2-way'!$D137))</f>
        <v>2.7459428766377578</v>
      </c>
      <c r="L138" s="37">
        <f t="shared" si="27"/>
        <v>0.62980769230769229</v>
      </c>
      <c r="M138" s="37">
        <f t="shared" si="28"/>
        <v>0.37019230769230771</v>
      </c>
      <c r="N138" s="38">
        <v>234</v>
      </c>
      <c r="O138" s="38">
        <f t="shared" si="29"/>
        <v>82.05194805194806</v>
      </c>
      <c r="P138" s="38">
        <f t="shared" si="30"/>
        <v>144.68702290076337</v>
      </c>
      <c r="Q138" s="38">
        <f t="shared" si="31"/>
        <v>89.312977099236633</v>
      </c>
      <c r="R138" s="38">
        <f t="shared" si="32"/>
        <v>151.94805194805195</v>
      </c>
      <c r="S138" s="39">
        <f t="shared" si="33"/>
        <v>-7.2610290472885737</v>
      </c>
      <c r="T138" s="39">
        <f t="shared" si="34"/>
        <v>-7.2610290472885879</v>
      </c>
      <c r="U138" t="s">
        <v>209</v>
      </c>
      <c r="V138" t="s">
        <v>276</v>
      </c>
      <c r="W138" t="s">
        <v>328</v>
      </c>
      <c r="X138" s="48" t="s">
        <v>417</v>
      </c>
      <c r="Y138" s="41"/>
    </row>
    <row r="139" spans="1:25" ht="15" x14ac:dyDescent="0.25">
      <c r="A139">
        <v>1.82</v>
      </c>
      <c r="B139">
        <v>2.09</v>
      </c>
      <c r="C139" s="29">
        <f t="shared" si="26"/>
        <v>2.7919448972080652E-2</v>
      </c>
      <c r="D139" s="30">
        <f>IF(OR($A139="",$B139=""),"",A139*'MPTO_working_2-way'!$G138)</f>
        <v>1.8708133971291869</v>
      </c>
      <c r="E139" s="32">
        <f>IF(OR($A139="",$B139=""),"",B139*'MPTO_working_2-way'!$G138)</f>
        <v>2.1483516483516483</v>
      </c>
      <c r="F139" s="30">
        <f>IF(OR($A139="",$B139=""),"",'MPTO_working_2-way'!D138)</f>
        <v>1.8674456281604401</v>
      </c>
      <c r="G139" s="32">
        <f>IF(OR($A139="",$B139=""),"",'MPTO_working_2-way'!E138)</f>
        <v>2.152810006225593</v>
      </c>
      <c r="H139" s="30">
        <f>IF(OR($A139="",$B139=""),"",'OddsRatio_working_2-way'!M138)</f>
        <v>1.8673485908108987</v>
      </c>
      <c r="I139" s="30">
        <f>IF(OR($A139="",$B139=""),"",'OddsRatio_working_2-way'!N138)</f>
        <v>2.1529389804681456</v>
      </c>
      <c r="J139" s="30">
        <f>IF('Log_working_2-way'!$D138="","",A139^('Log_working_2-way'!$D138))</f>
        <v>1.8658256434588982</v>
      </c>
      <c r="K139" s="32">
        <f>IF('Log_working_2-way'!$D138="","",B139^('Log_working_2-way'!$D138))</f>
        <v>2.1549669469306498</v>
      </c>
      <c r="L139" s="37">
        <f t="shared" si="27"/>
        <v>0.53452685421994872</v>
      </c>
      <c r="M139" s="37">
        <f t="shared" si="28"/>
        <v>0.46547314578005117</v>
      </c>
      <c r="N139" s="38">
        <v>235</v>
      </c>
      <c r="O139" s="38">
        <f t="shared" si="29"/>
        <v>105.87912087912086</v>
      </c>
      <c r="P139" s="38">
        <f t="shared" si="30"/>
        <v>122.55980861244019</v>
      </c>
      <c r="Q139" s="38">
        <f t="shared" si="31"/>
        <v>112.44019138755982</v>
      </c>
      <c r="R139" s="38">
        <f t="shared" si="32"/>
        <v>129.1208791208791</v>
      </c>
      <c r="S139" s="39">
        <f t="shared" si="33"/>
        <v>-6.5610705084389593</v>
      </c>
      <c r="T139" s="39">
        <f t="shared" si="34"/>
        <v>-6.5610705084389025</v>
      </c>
      <c r="U139" t="s">
        <v>210</v>
      </c>
      <c r="V139" t="s">
        <v>314</v>
      </c>
      <c r="W139" t="s">
        <v>328</v>
      </c>
      <c r="X139" s="48" t="s">
        <v>417</v>
      </c>
      <c r="Y139" s="41"/>
    </row>
    <row r="140" spans="1:25" ht="15" x14ac:dyDescent="0.25">
      <c r="A140">
        <v>2.1</v>
      </c>
      <c r="B140">
        <v>1.81</v>
      </c>
      <c r="C140" s="29">
        <f t="shared" si="26"/>
        <v>2.8676664035780064E-2</v>
      </c>
      <c r="D140" s="30">
        <f>IF(OR($A140="",$B140=""),"",A140*'MPTO_working_2-way'!$G139)</f>
        <v>2.160220994475138</v>
      </c>
      <c r="E140" s="32">
        <f>IF(OR($A140="",$B140=""),"",B140*'MPTO_working_2-way'!$G139)</f>
        <v>1.861904761904762</v>
      </c>
      <c r="F140" s="30">
        <f>IF(OR($A140="",$B140=""),"",'MPTO_working_2-way'!D139)</f>
        <v>2.1651951011107946</v>
      </c>
      <c r="G140" s="32">
        <f>IF(OR($A140="",$B140=""),"",'MPTO_working_2-way'!E139)</f>
        <v>1.858225372769494</v>
      </c>
      <c r="H140" s="30">
        <f>IF(OR($A140="",$B140=""),"",'OddsRatio_working_2-way'!M139)</f>
        <v>2.1653431646335015</v>
      </c>
      <c r="I140" s="30">
        <f>IF(OR($A140="",$B140=""),"",'OddsRatio_working_2-way'!N139)</f>
        <v>1.8581163303210331</v>
      </c>
      <c r="J140" s="30">
        <f>IF('Log_working_2-way'!$D139="","",A140^('Log_working_2-way'!$D139))</f>
        <v>2.1676082555034109</v>
      </c>
      <c r="K140" s="32">
        <f>IF('Log_working_2-way'!$D139="","",B140^('Log_working_2-way'!$D139))</f>
        <v>1.8564516354578522</v>
      </c>
      <c r="L140" s="37">
        <f t="shared" si="27"/>
        <v>0.46291560102301793</v>
      </c>
      <c r="M140" s="37">
        <f t="shared" si="28"/>
        <v>0.53708439897698212</v>
      </c>
      <c r="N140" s="38">
        <v>236</v>
      </c>
      <c r="O140" s="38">
        <f t="shared" si="29"/>
        <v>123.61904761904762</v>
      </c>
      <c r="P140" s="38">
        <f t="shared" si="30"/>
        <v>105.61325966850831</v>
      </c>
      <c r="Q140" s="38">
        <f t="shared" si="31"/>
        <v>130.38674033149172</v>
      </c>
      <c r="R140" s="38">
        <f t="shared" si="32"/>
        <v>112.38095238095238</v>
      </c>
      <c r="S140" s="39">
        <f t="shared" si="33"/>
        <v>-6.7676927124441022</v>
      </c>
      <c r="T140" s="39">
        <f t="shared" si="34"/>
        <v>-6.7676927124440738</v>
      </c>
      <c r="U140" t="s">
        <v>213</v>
      </c>
      <c r="V140" t="s">
        <v>279</v>
      </c>
      <c r="W140" t="s">
        <v>328</v>
      </c>
      <c r="X140" s="48" t="s">
        <v>417</v>
      </c>
      <c r="Y140" s="41"/>
    </row>
    <row r="141" spans="1:25" ht="15" x14ac:dyDescent="0.25">
      <c r="A141">
        <v>1.73</v>
      </c>
      <c r="B141">
        <v>2.2200000000000002</v>
      </c>
      <c r="C141" s="29">
        <f t="shared" si="26"/>
        <v>2.8485132531375301E-2</v>
      </c>
      <c r="D141" s="30">
        <f>IF(OR($A141="",$B141=""),"",A141*'MPTO_working_2-way'!$G140)</f>
        <v>1.7792792792792793</v>
      </c>
      <c r="E141" s="32">
        <f>IF(OR($A141="",$B141=""),"",B141*'MPTO_working_2-way'!$G140)</f>
        <v>2.2832369942196533</v>
      </c>
      <c r="F141" s="30">
        <f>IF(OR($A141="",$B141=""),"",'MPTO_working_2-way'!D140)</f>
        <v>1.7737034129219971</v>
      </c>
      <c r="G141" s="32">
        <f>IF(OR($A141="",$B141=""),"",'MPTO_working_2-way'!E140)</f>
        <v>2.2924849280725841</v>
      </c>
      <c r="H141" s="30">
        <f>IF(OR($A141="",$B141=""),"",'OddsRatio_working_2-way'!M140)</f>
        <v>1.7735377532723946</v>
      </c>
      <c r="I141" s="30">
        <f>IF(OR($A141="",$B141=""),"",'OddsRatio_working_2-way'!N140)</f>
        <v>2.2927617246470167</v>
      </c>
      <c r="J141" s="30">
        <f>IF('Log_working_2-way'!$D140="","",A141^('Log_working_2-way'!$D140))</f>
        <v>1.771015496161394</v>
      </c>
      <c r="K141" s="32">
        <f>IF('Log_working_2-way'!$D140="","",B141^('Log_working_2-way'!$D140))</f>
        <v>2.2969907932831721</v>
      </c>
      <c r="L141" s="37">
        <f t="shared" si="27"/>
        <v>0.5620253164556962</v>
      </c>
      <c r="M141" s="37">
        <f t="shared" si="28"/>
        <v>0.43797468354430374</v>
      </c>
      <c r="N141" s="38">
        <v>237</v>
      </c>
      <c r="O141" s="38">
        <f t="shared" si="29"/>
        <v>100.00578034682081</v>
      </c>
      <c r="P141" s="38">
        <f t="shared" si="30"/>
        <v>130.24324324324328</v>
      </c>
      <c r="Q141" s="38">
        <f t="shared" si="31"/>
        <v>106.75675675675674</v>
      </c>
      <c r="R141" s="38">
        <f t="shared" si="32"/>
        <v>136.99421965317921</v>
      </c>
      <c r="S141" s="39">
        <f t="shared" si="33"/>
        <v>-6.7509764099359302</v>
      </c>
      <c r="T141" s="39">
        <f t="shared" si="34"/>
        <v>-6.7509764099359302</v>
      </c>
      <c r="U141" t="s">
        <v>311</v>
      </c>
      <c r="V141" t="s">
        <v>313</v>
      </c>
      <c r="W141" t="s">
        <v>328</v>
      </c>
      <c r="X141" s="48" t="s">
        <v>417</v>
      </c>
      <c r="Y141" s="41"/>
    </row>
    <row r="142" spans="1:25" ht="15" x14ac:dyDescent="0.25">
      <c r="A142">
        <v>1.95</v>
      </c>
      <c r="B142">
        <v>1.93</v>
      </c>
      <c r="C142" s="29">
        <f t="shared" si="26"/>
        <v>3.0955227846419575E-2</v>
      </c>
      <c r="D142" s="30">
        <f>IF(OR($A142="",$B142=""),"",A142*'MPTO_working_2-way'!$G141)</f>
        <v>2.0103626943005182</v>
      </c>
      <c r="E142" s="32">
        <f>IF(OR($A142="",$B142=""),"",B142*'MPTO_working_2-way'!$G141)</f>
        <v>1.9897435897435898</v>
      </c>
      <c r="F142" s="30">
        <f>IF(OR($A142="",$B142=""),"",'MPTO_working_2-way'!D141)</f>
        <v>2.0106851876586083</v>
      </c>
      <c r="G142" s="32">
        <f>IF(OR($A142="",$B142=""),"",'MPTO_working_2-way'!E141)</f>
        <v>1.9894277785119598</v>
      </c>
      <c r="H142" s="30">
        <f>IF(OR($A142="",$B142=""),"",'OddsRatio_working_2-way'!M141)</f>
        <v>2.0106954914038573</v>
      </c>
      <c r="I142" s="30">
        <f>IF(OR($A142="",$B142=""),"",'OddsRatio_working_2-way'!N141)</f>
        <v>1.9894176915848294</v>
      </c>
      <c r="J142" s="30">
        <f>IF('Log_working_2-way'!$D141="","",A142^('Log_working_2-way'!$D141))</f>
        <v>2.0108420160403986</v>
      </c>
      <c r="K142" s="32">
        <f>IF('Log_working_2-way'!$D141="","",B142^('Log_working_2-way'!$D141))</f>
        <v>1.9892742724695103</v>
      </c>
      <c r="L142" s="37">
        <f t="shared" si="27"/>
        <v>0.49742268041237114</v>
      </c>
      <c r="M142" s="37">
        <f t="shared" si="28"/>
        <v>0.50257731958762886</v>
      </c>
      <c r="N142" s="38">
        <v>238</v>
      </c>
      <c r="O142" s="38">
        <f t="shared" si="29"/>
        <v>115.94871794871794</v>
      </c>
      <c r="P142" s="38">
        <f t="shared" si="30"/>
        <v>114.6839378238342</v>
      </c>
      <c r="Q142" s="38">
        <f t="shared" si="31"/>
        <v>123.31606217616581</v>
      </c>
      <c r="R142" s="38">
        <f t="shared" si="32"/>
        <v>122.05128205128207</v>
      </c>
      <c r="S142" s="39">
        <f t="shared" si="33"/>
        <v>-7.3673442274478731</v>
      </c>
      <c r="T142" s="39">
        <f t="shared" si="34"/>
        <v>-7.3673442274478731</v>
      </c>
      <c r="U142" t="s">
        <v>350</v>
      </c>
      <c r="V142" t="s">
        <v>373</v>
      </c>
      <c r="W142" t="s">
        <v>330</v>
      </c>
      <c r="X142" s="48" t="s">
        <v>417</v>
      </c>
      <c r="Y142" s="41"/>
    </row>
    <row r="143" spans="1:25" ht="15" x14ac:dyDescent="0.25">
      <c r="A143">
        <v>1.63</v>
      </c>
      <c r="B143">
        <v>2.39</v>
      </c>
      <c r="C143" s="29">
        <f t="shared" si="26"/>
        <v>3.19069743563416E-2</v>
      </c>
      <c r="D143" s="30">
        <f>IF(OR($A143="",$B143=""),"",A143*'MPTO_working_2-way'!$G142)</f>
        <v>1.6820083682008367</v>
      </c>
      <c r="E143" s="32">
        <f>IF(OR($A143="",$B143=""),"",B143*'MPTO_working_2-way'!$G142)</f>
        <v>2.4662576687116564</v>
      </c>
      <c r="F143" s="30">
        <f>IF(OR($A143="",$B143=""),"",'MPTO_working_2-way'!D142)</f>
        <v>1.6735184827201064</v>
      </c>
      <c r="G143" s="32">
        <f>IF(OR($A143="",$B143=""),"",'MPTO_working_2-way'!E142)</f>
        <v>2.4847402493861024</v>
      </c>
      <c r="H143" s="30">
        <f>IF(OR($A143="",$B143=""),"",'OddsRatio_working_2-way'!M142)</f>
        <v>1.6732290918193764</v>
      </c>
      <c r="I143" s="30">
        <f>IF(OR($A143="",$B143=""),"",'OddsRatio_working_2-way'!N142)</f>
        <v>2.4853784724268779</v>
      </c>
      <c r="J143" s="30">
        <f>IF('Log_working_2-way'!$D142="","",A143^('Log_working_2-way'!$D142))</f>
        <v>1.6693751275261461</v>
      </c>
      <c r="K143" s="32">
        <f>IF('Log_working_2-way'!$D142="","",B143^('Log_working_2-way'!$D142))</f>
        <v>2.4939306210789667</v>
      </c>
      <c r="L143" s="37">
        <f t="shared" si="27"/>
        <v>0.59452736318407962</v>
      </c>
      <c r="M143" s="37">
        <f t="shared" si="28"/>
        <v>0.40547263681592038</v>
      </c>
      <c r="N143" s="38">
        <v>239</v>
      </c>
      <c r="O143" s="38">
        <f t="shared" si="29"/>
        <v>92.374233128834348</v>
      </c>
      <c r="P143" s="38">
        <f t="shared" si="30"/>
        <v>139</v>
      </c>
      <c r="Q143" s="38">
        <f t="shared" si="31"/>
        <v>100</v>
      </c>
      <c r="R143" s="38">
        <f t="shared" si="32"/>
        <v>146.62576687116564</v>
      </c>
      <c r="S143" s="39">
        <f t="shared" si="33"/>
        <v>-7.6257668711656521</v>
      </c>
      <c r="T143" s="39">
        <f t="shared" si="34"/>
        <v>-7.6257668711656379</v>
      </c>
      <c r="U143" t="s">
        <v>352</v>
      </c>
      <c r="V143" t="s">
        <v>351</v>
      </c>
      <c r="W143" t="s">
        <v>330</v>
      </c>
      <c r="X143" s="48" t="s">
        <v>417</v>
      </c>
      <c r="Y143" s="41"/>
    </row>
    <row r="144" spans="1:25" ht="15" x14ac:dyDescent="0.25">
      <c r="A144">
        <v>1.76</v>
      </c>
      <c r="B144">
        <v>2.14</v>
      </c>
      <c r="C144" s="29">
        <f t="shared" si="26"/>
        <v>3.5471537807986397E-2</v>
      </c>
      <c r="D144" s="30">
        <f>IF(OR($A144="",$B144=""),"",A144*'MPTO_working_2-way'!$G143)</f>
        <v>1.8224299065420562</v>
      </c>
      <c r="E144" s="32">
        <f>IF(OR($A144="",$B144=""),"",B144*'MPTO_working_2-way'!$G143)</f>
        <v>2.2159090909090908</v>
      </c>
      <c r="F144" s="30">
        <f>IF(OR($A144="",$B144=""),"",'MPTO_working_2-way'!D143)</f>
        <v>1.8167084699980707</v>
      </c>
      <c r="G144" s="32">
        <f>IF(OR($A144="",$B144=""),"",'MPTO_working_2-way'!E143)</f>
        <v>2.2244271202456889</v>
      </c>
      <c r="H144" s="30">
        <f>IF(OR($A144="",$B144=""),"",'OddsRatio_working_2-way'!M143)</f>
        <v>1.8164965809277254</v>
      </c>
      <c r="I144" s="30">
        <f>IF(OR($A144="",$B144=""),"",'OddsRatio_working_2-way'!N143)</f>
        <v>2.2247448713915889</v>
      </c>
      <c r="J144" s="30">
        <f>IF('Log_working_2-way'!$D143="","",A144^('Log_working_2-way'!$D143))</f>
        <v>1.8138959157983681</v>
      </c>
      <c r="K144" s="32">
        <f>IF('Log_working_2-way'!$D143="","",B144^('Log_working_2-way'!$D143))</f>
        <v>2.2286583340561452</v>
      </c>
      <c r="L144" s="37">
        <f t="shared" si="27"/>
        <v>0.54871794871794866</v>
      </c>
      <c r="M144" s="37">
        <f t="shared" si="28"/>
        <v>0.45128205128205129</v>
      </c>
      <c r="N144" s="38">
        <v>240</v>
      </c>
      <c r="O144" s="38">
        <f t="shared" si="29"/>
        <v>103.63636363636363</v>
      </c>
      <c r="P144" s="38">
        <f t="shared" si="30"/>
        <v>127.85046728971963</v>
      </c>
      <c r="Q144" s="38">
        <f t="shared" si="31"/>
        <v>112.14953271028037</v>
      </c>
      <c r="R144" s="38">
        <f t="shared" si="32"/>
        <v>136.36363636363637</v>
      </c>
      <c r="S144" s="39">
        <f t="shared" si="33"/>
        <v>-8.5131690739167425</v>
      </c>
      <c r="T144" s="39">
        <f t="shared" si="34"/>
        <v>-8.5131690739167425</v>
      </c>
      <c r="U144" t="s">
        <v>368</v>
      </c>
      <c r="V144" t="s">
        <v>353</v>
      </c>
      <c r="W144" t="s">
        <v>330</v>
      </c>
      <c r="X144" s="48" t="s">
        <v>417</v>
      </c>
      <c r="Y144" s="41"/>
    </row>
    <row r="145" spans="1:25" ht="15" x14ac:dyDescent="0.25">
      <c r="A145">
        <v>1.58</v>
      </c>
      <c r="B145">
        <v>2.4900000000000002</v>
      </c>
      <c r="C145" s="29">
        <f t="shared" si="26"/>
        <v>3.4517818107874465E-2</v>
      </c>
      <c r="D145" s="30">
        <f>IF(OR($A145="",$B145=""),"",A145*'MPTO_working_2-way'!$G144)</f>
        <v>1.6345381526104417</v>
      </c>
      <c r="E145" s="32">
        <f>IF(OR($A145="",$B145=""),"",B145*'MPTO_working_2-way'!$G144)</f>
        <v>2.5759493670886076</v>
      </c>
      <c r="F145" s="30">
        <f>IF(OR($A145="",$B145=""),"",'MPTO_working_2-way'!D144)</f>
        <v>1.6242929689112753</v>
      </c>
      <c r="G145" s="32">
        <f>IF(OR($A145="",$B145=""),"",'MPTO_working_2-way'!E144)</f>
        <v>2.6018120494676276</v>
      </c>
      <c r="H145" s="30">
        <f>IF(OR($A145="",$B145=""),"",'OddsRatio_working_2-way'!M144)</f>
        <v>1.6239084427754149</v>
      </c>
      <c r="I145" s="30">
        <f>IF(OR($A145="",$B145=""),"",'OddsRatio_working_2-way'!N144)</f>
        <v>2.6027992754058067</v>
      </c>
      <c r="J145" s="30">
        <f>IF('Log_working_2-way'!$D144="","",A145^('Log_working_2-way'!$D144))</f>
        <v>1.6192445352091833</v>
      </c>
      <c r="K145" s="32">
        <f>IF('Log_working_2-way'!$D144="","",B145^('Log_working_2-way'!$D144))</f>
        <v>2.6148709324694677</v>
      </c>
      <c r="L145" s="37">
        <f t="shared" si="27"/>
        <v>0.6117936117936118</v>
      </c>
      <c r="M145" s="37">
        <f t="shared" si="28"/>
        <v>0.3882063882063882</v>
      </c>
      <c r="N145" s="38">
        <v>241</v>
      </c>
      <c r="O145" s="38">
        <f t="shared" si="29"/>
        <v>88.468354430379762</v>
      </c>
      <c r="P145" s="38">
        <f t="shared" si="30"/>
        <v>144.21285140562247</v>
      </c>
      <c r="Q145" s="38">
        <f t="shared" si="31"/>
        <v>96.787148594377499</v>
      </c>
      <c r="R145" s="38">
        <f t="shared" si="32"/>
        <v>152.53164556962022</v>
      </c>
      <c r="S145" s="39">
        <f t="shared" si="33"/>
        <v>-8.3187941639977367</v>
      </c>
      <c r="T145" s="39">
        <f t="shared" si="34"/>
        <v>-8.318794163997751</v>
      </c>
      <c r="U145" t="s">
        <v>369</v>
      </c>
      <c r="V145" t="s">
        <v>357</v>
      </c>
      <c r="W145" t="s">
        <v>330</v>
      </c>
      <c r="X145" s="48" t="s">
        <v>417</v>
      </c>
      <c r="Y145" s="41"/>
    </row>
    <row r="146" spans="1:25" s="35" customFormat="1" ht="15" x14ac:dyDescent="0.25">
      <c r="A146">
        <v>1.91</v>
      </c>
      <c r="B146">
        <v>1.98</v>
      </c>
      <c r="C146" s="29">
        <f t="shared" si="26"/>
        <v>2.861071447458885E-2</v>
      </c>
      <c r="D146" s="30">
        <f>IF(OR($A146="",$B146=""),"",A146*'MPTO_working_2-way'!$G145)</f>
        <v>1.9646464646464645</v>
      </c>
      <c r="E146" s="32">
        <f>IF(OR($A146="",$B146=""),"",B146*'MPTO_working_2-way'!$G145)</f>
        <v>2.0366492146596857</v>
      </c>
      <c r="F146" s="30">
        <f>IF(OR($A146="",$B146=""),"",'MPTO_working_2-way'!D145)</f>
        <v>1.9636533568721115</v>
      </c>
      <c r="G146" s="32">
        <f>IF(OR($A146="",$B146=""),"",'MPTO_working_2-way'!E145)</f>
        <v>2.0377175494369308</v>
      </c>
      <c r="H146" s="30">
        <f>IF(OR($A146="",$B146=""),"",'OddsRatio_working_2-way'!M145)</f>
        <v>1.9636241116594322</v>
      </c>
      <c r="I146" s="30">
        <f>IF(OR($A146="",$B146=""),"",'OddsRatio_working_2-way'!N145)</f>
        <v>2.0377490433255412</v>
      </c>
      <c r="J146" s="30">
        <f>IF('Log_working_2-way'!$D145="","",A146^('Log_working_2-way'!$D145))</f>
        <v>1.9631742210121639</v>
      </c>
      <c r="K146" s="32">
        <f>IF('Log_working_2-way'!$D145="","",B146^('Log_working_2-way'!$D145))</f>
        <v>2.0382337672504618</v>
      </c>
      <c r="L146" s="37">
        <f t="shared" si="27"/>
        <v>0.50899742930591263</v>
      </c>
      <c r="M146" s="37">
        <f t="shared" si="28"/>
        <v>0.49100257069408743</v>
      </c>
      <c r="N146" s="38">
        <v>242</v>
      </c>
      <c r="O146" s="38">
        <f t="shared" si="29"/>
        <v>115.29842931937171</v>
      </c>
      <c r="P146" s="38">
        <f t="shared" si="30"/>
        <v>119.77777777777777</v>
      </c>
      <c r="Q146" s="38">
        <f t="shared" si="31"/>
        <v>122.22222222222223</v>
      </c>
      <c r="R146" s="38">
        <f t="shared" si="32"/>
        <v>126.70157068062827</v>
      </c>
      <c r="S146" s="39">
        <f t="shared" si="33"/>
        <v>-6.9237929028505221</v>
      </c>
      <c r="T146" s="39">
        <f t="shared" si="34"/>
        <v>-6.9237929028504936</v>
      </c>
      <c r="U146" t="s">
        <v>232</v>
      </c>
      <c r="V146" t="s">
        <v>293</v>
      </c>
      <c r="W146" t="s">
        <v>324</v>
      </c>
      <c r="X146" s="48" t="s">
        <v>417</v>
      </c>
      <c r="Y146" s="41"/>
    </row>
    <row r="147" spans="1:25" ht="15" x14ac:dyDescent="0.25">
      <c r="A147">
        <v>2</v>
      </c>
      <c r="B147">
        <v>1.89</v>
      </c>
      <c r="C147" s="29">
        <f t="shared" si="26"/>
        <v>2.9100529100529293E-2</v>
      </c>
      <c r="D147" s="30">
        <f>IF(OR($A147="",$B147=""),"",A147*'MPTO_working_2-way'!$G146)</f>
        <v>2.0582010582010586</v>
      </c>
      <c r="E147" s="32">
        <f>IF(OR($A147="",$B147=""),"",B147*'MPTO_working_2-way'!$G146)</f>
        <v>1.9450000000000003</v>
      </c>
      <c r="F147" s="30">
        <f>IF(OR($A147="",$B147=""),"",'MPTO_working_2-way'!D146)</f>
        <v>2.0599455040871937</v>
      </c>
      <c r="G147" s="32">
        <f>IF(OR($A147="",$B147=""),"",'MPTO_working_2-way'!E146)</f>
        <v>1.9434447300771212</v>
      </c>
      <c r="H147" s="30">
        <f>IF(OR($A147="",$B147=""),"",'OddsRatio_working_2-way'!M146)</f>
        <v>2.0599978800063603</v>
      </c>
      <c r="I147" s="30">
        <f>IF(OR($A147="",$B147=""),"",'OddsRatio_working_2-way'!N146)</f>
        <v>1.9433981132056606</v>
      </c>
      <c r="J147" s="30">
        <f>IF('Log_working_2-way'!$D146="","",A147^('Log_working_2-way'!$D146))</f>
        <v>2.0607901501181232</v>
      </c>
      <c r="K147" s="32">
        <f>IF('Log_working_2-way'!$D146="","",B147^('Log_working_2-way'!$D146))</f>
        <v>1.9426935194379702</v>
      </c>
      <c r="L147" s="37">
        <f t="shared" si="27"/>
        <v>0.48586118251928012</v>
      </c>
      <c r="M147" s="37">
        <f t="shared" si="28"/>
        <v>0.51413881748071977</v>
      </c>
      <c r="N147" s="38">
        <v>243</v>
      </c>
      <c r="O147" s="38">
        <f t="shared" si="29"/>
        <v>121.5</v>
      </c>
      <c r="P147" s="38">
        <f t="shared" si="30"/>
        <v>114.42857142857143</v>
      </c>
      <c r="Q147" s="38">
        <f t="shared" si="31"/>
        <v>128.57142857142858</v>
      </c>
      <c r="R147" s="38">
        <f t="shared" si="32"/>
        <v>121.5</v>
      </c>
      <c r="S147" s="39">
        <f t="shared" si="33"/>
        <v>-7.0714285714285836</v>
      </c>
      <c r="T147" s="39">
        <f t="shared" si="34"/>
        <v>-7.0714285714285694</v>
      </c>
      <c r="U147" t="s">
        <v>234</v>
      </c>
      <c r="V147" t="s">
        <v>292</v>
      </c>
      <c r="W147" t="s">
        <v>324</v>
      </c>
      <c r="X147" s="48" t="s">
        <v>417</v>
      </c>
      <c r="Y147" s="41"/>
    </row>
    <row r="148" spans="1:25" ht="15" x14ac:dyDescent="0.25">
      <c r="A148">
        <v>1.81</v>
      </c>
      <c r="B148">
        <v>2.08</v>
      </c>
      <c r="C148" s="29">
        <f t="shared" si="26"/>
        <v>3.3255418614534626E-2</v>
      </c>
      <c r="D148" s="30">
        <f>IF(OR($A148="",$B148=""),"",A148*'MPTO_working_2-way'!$G147)</f>
        <v>1.8701923076923077</v>
      </c>
      <c r="E148" s="32">
        <f>IF(OR($A148="",$B148=""),"",B148*'MPTO_working_2-way'!$G147)</f>
        <v>2.1491712707182322</v>
      </c>
      <c r="F148" s="30">
        <f>IF(OR($A148="",$B148=""),"",'MPTO_working_2-way'!D147)</f>
        <v>1.8661643699811639</v>
      </c>
      <c r="G148" s="32">
        <f>IF(OR($A148="",$B148=""),"",'MPTO_working_2-way'!E147)</f>
        <v>2.1545152798443401</v>
      </c>
      <c r="H148" s="30">
        <f>IF(OR($A148="",$B148=""),"",'OddsRatio_working_2-way'!M147)</f>
        <v>1.8660254037844384</v>
      </c>
      <c r="I148" s="30">
        <f>IF(OR($A148="",$B148=""),"",'OddsRatio_working_2-way'!N147)</f>
        <v>2.1547005383792519</v>
      </c>
      <c r="J148" s="30">
        <f>IF('Log_working_2-way'!$D147="","",A148^('Log_working_2-way'!$D147))</f>
        <v>1.8641966683390954</v>
      </c>
      <c r="K148" s="32">
        <f>IF('Log_working_2-way'!$D147="","",B148^('Log_working_2-way'!$D147))</f>
        <v>2.1571440120474694</v>
      </c>
      <c r="L148" s="37">
        <f t="shared" si="27"/>
        <v>0.53470437017994854</v>
      </c>
      <c r="M148" s="37">
        <f t="shared" si="28"/>
        <v>0.46529562982005135</v>
      </c>
      <c r="N148" s="38">
        <v>244</v>
      </c>
      <c r="O148" s="38">
        <f t="shared" si="29"/>
        <v>109.19337016574586</v>
      </c>
      <c r="P148" s="38">
        <f t="shared" si="30"/>
        <v>126.69230769230769</v>
      </c>
      <c r="Q148" s="38">
        <f t="shared" si="31"/>
        <v>117.30769230769229</v>
      </c>
      <c r="R148" s="38">
        <f t="shared" si="32"/>
        <v>134.80662983425415</v>
      </c>
      <c r="S148" s="39">
        <f t="shared" si="33"/>
        <v>-8.1143221419464311</v>
      </c>
      <c r="T148" s="39">
        <f t="shared" si="34"/>
        <v>-8.1143221419464595</v>
      </c>
      <c r="U148" t="s">
        <v>132</v>
      </c>
      <c r="V148" t="s">
        <v>231</v>
      </c>
      <c r="W148" t="s">
        <v>324</v>
      </c>
      <c r="X148" s="48" t="s">
        <v>417</v>
      </c>
      <c r="Y148" s="41"/>
    </row>
    <row r="149" spans="1:25" ht="15" x14ac:dyDescent="0.25">
      <c r="A149">
        <v>2.13</v>
      </c>
      <c r="B149">
        <v>1.77</v>
      </c>
      <c r="C149" s="29">
        <f t="shared" si="26"/>
        <v>3.4455319487546765E-2</v>
      </c>
      <c r="D149" s="30">
        <f>IF(OR($A149="",$B149=""),"",A149*'MPTO_working_2-way'!$G148)</f>
        <v>2.2033898305084745</v>
      </c>
      <c r="E149" s="32">
        <f>IF(OR($A149="",$B149=""),"",B149*'MPTO_working_2-way'!$G148)</f>
        <v>1.8309859154929577</v>
      </c>
      <c r="F149" s="30">
        <f>IF(OR($A149="",$B149=""),"",'MPTO_working_2-way'!D148)</f>
        <v>2.2111375032990233</v>
      </c>
      <c r="G149" s="32">
        <f>IF(OR($A149="",$B149=""),"",'MPTO_working_2-way'!E148)</f>
        <v>1.8256700806275876</v>
      </c>
      <c r="H149" s="30">
        <f>IF(OR($A149="",$B149=""),"",'OddsRatio_working_2-way'!M148)</f>
        <v>2.2114175446692466</v>
      </c>
      <c r="I149" s="30">
        <f>IF(OR($A149="",$B149=""),"",'OddsRatio_working_2-way'!N148)</f>
        <v>1.8254792118542653</v>
      </c>
      <c r="J149" s="30">
        <f>IF('Log_working_2-way'!$D148="","",A149^('Log_working_2-way'!$D148))</f>
        <v>2.2149715784230573</v>
      </c>
      <c r="K149" s="32">
        <f>IF('Log_working_2-way'!$D148="","",B149^('Log_working_2-way'!$D148))</f>
        <v>1.8230645208160881</v>
      </c>
      <c r="L149" s="37">
        <f t="shared" si="27"/>
        <v>0.45384615384615384</v>
      </c>
      <c r="M149" s="37">
        <f t="shared" si="28"/>
        <v>0.5461538461538461</v>
      </c>
      <c r="N149" s="38">
        <v>245</v>
      </c>
      <c r="O149" s="38">
        <f t="shared" si="29"/>
        <v>129.97652582159625</v>
      </c>
      <c r="P149" s="38">
        <f t="shared" si="30"/>
        <v>106.5819209039548</v>
      </c>
      <c r="Q149" s="38">
        <f t="shared" si="31"/>
        <v>138.4180790960452</v>
      </c>
      <c r="R149" s="38">
        <f t="shared" si="32"/>
        <v>115.02347417840376</v>
      </c>
      <c r="S149" s="39">
        <f t="shared" si="33"/>
        <v>-8.4415532744489497</v>
      </c>
      <c r="T149" s="39">
        <f t="shared" si="34"/>
        <v>-8.4415532744489639</v>
      </c>
      <c r="U149" t="s">
        <v>316</v>
      </c>
      <c r="V149" t="s">
        <v>297</v>
      </c>
      <c r="W149" t="s">
        <v>324</v>
      </c>
      <c r="X149" s="48" t="s">
        <v>417</v>
      </c>
      <c r="Y149" s="41"/>
    </row>
    <row r="150" spans="1:25" ht="15" x14ac:dyDescent="0.25">
      <c r="A150">
        <v>1.57</v>
      </c>
      <c r="B150">
        <v>2.48</v>
      </c>
      <c r="C150" s="29">
        <f t="shared" si="26"/>
        <v>4.0168481610848517E-2</v>
      </c>
      <c r="D150" s="30">
        <f>IF(OR($A150="",$B150=""),"",A150*'MPTO_working_2-way'!$G149)</f>
        <v>1.6330645161290323</v>
      </c>
      <c r="E150" s="32">
        <f>IF(OR($A150="",$B150=""),"",B150*'MPTO_working_2-way'!$G149)</f>
        <v>2.5796178343949041</v>
      </c>
      <c r="F150" s="30">
        <f>IF(OR($A150="",$B150=""),"",'MPTO_working_2-way'!D149)</f>
        <v>1.6211174952119245</v>
      </c>
      <c r="G150" s="32">
        <f>IF(OR($A150="",$B150=""),"",'MPTO_working_2-way'!E149)</f>
        <v>2.6100013406622868</v>
      </c>
      <c r="H150" s="30">
        <f>IF(OR($A150="",$B150=""),"",'OddsRatio_working_2-way'!M149)</f>
        <v>1.6205925677408124</v>
      </c>
      <c r="I150" s="30">
        <f>IF(OR($A150="",$B150=""),"",'OddsRatio_working_2-way'!N149)</f>
        <v>2.6113631583445658</v>
      </c>
      <c r="J150" s="30">
        <f>IF('Log_working_2-way'!$D149="","",A150^('Log_working_2-way'!$D149))</f>
        <v>1.6151367349354802</v>
      </c>
      <c r="K150" s="32">
        <f>IF('Log_working_2-way'!$D149="","",B150^('Log_working_2-way'!$D149))</f>
        <v>2.625654823076816</v>
      </c>
      <c r="L150" s="37">
        <f t="shared" si="27"/>
        <v>0.61234567901234571</v>
      </c>
      <c r="M150" s="37">
        <f t="shared" si="28"/>
        <v>0.3876543209876544</v>
      </c>
      <c r="N150" s="38">
        <v>246</v>
      </c>
      <c r="O150" s="38">
        <f t="shared" si="29"/>
        <v>89.312101910828034</v>
      </c>
      <c r="P150" s="38">
        <f t="shared" si="30"/>
        <v>146.80645161290326</v>
      </c>
      <c r="Q150" s="38">
        <f t="shared" si="31"/>
        <v>99.193548387096783</v>
      </c>
      <c r="R150" s="38">
        <f t="shared" si="32"/>
        <v>156.68789808917197</v>
      </c>
      <c r="S150" s="39">
        <f t="shared" si="33"/>
        <v>-9.8814464762687493</v>
      </c>
      <c r="T150" s="39">
        <f t="shared" si="34"/>
        <v>-9.8814464762687066</v>
      </c>
      <c r="U150" t="s">
        <v>359</v>
      </c>
      <c r="V150" t="s">
        <v>376</v>
      </c>
      <c r="W150" t="s">
        <v>379</v>
      </c>
      <c r="X150" s="48" t="s">
        <v>417</v>
      </c>
      <c r="Y150" s="41"/>
    </row>
    <row r="151" spans="1:25" ht="15" x14ac:dyDescent="0.25">
      <c r="A151">
        <v>2.85</v>
      </c>
      <c r="B151">
        <v>1.48</v>
      </c>
      <c r="C151" s="29">
        <f t="shared" si="26"/>
        <v>2.6552868658131779E-2</v>
      </c>
      <c r="D151" s="30">
        <f>IF(OR($A151="",$B151=""),"",A151*'MPTO_working_2-way'!$G150)</f>
        <v>2.9256756756756759</v>
      </c>
      <c r="E151" s="32">
        <f>IF(OR($A151="",$B151=""),"",B151*'MPTO_working_2-way'!$G150)</f>
        <v>1.5192982456140349</v>
      </c>
      <c r="F151" s="30">
        <f>IF(OR($A151="",$B151=""),"",'MPTO_working_2-way'!D150)</f>
        <v>2.9620786516853932</v>
      </c>
      <c r="G151" s="32">
        <f>IF(OR($A151="",$B151=""),"",'MPTO_working_2-way'!E150)</f>
        <v>1.509663564781675</v>
      </c>
      <c r="H151" s="30">
        <f>IF(OR($A151="",$B151=""),"",'OddsRatio_working_2-way'!M150)</f>
        <v>2.9632031648982911</v>
      </c>
      <c r="I151" s="30">
        <f>IF(OR($A151="",$B151=""),"",'OddsRatio_working_2-way'!N150)</f>
        <v>1.5093716319736108</v>
      </c>
      <c r="J151" s="30">
        <f>IF('Log_working_2-way'!$D150="","",A151^('Log_working_2-way'!$D150))</f>
        <v>2.980297131345937</v>
      </c>
      <c r="K151" s="32">
        <f>IF('Log_working_2-way'!$D150="","",B151^('Log_working_2-way'!$D150))</f>
        <v>1.5049747253435137</v>
      </c>
      <c r="L151" s="37">
        <f t="shared" si="27"/>
        <v>0.34180138568129326</v>
      </c>
      <c r="M151" s="37">
        <f t="shared" si="28"/>
        <v>0.65819861431870674</v>
      </c>
      <c r="N151" s="38">
        <v>247</v>
      </c>
      <c r="O151" s="38">
        <f t="shared" si="29"/>
        <v>160.33333333333334</v>
      </c>
      <c r="P151" s="38">
        <f t="shared" si="30"/>
        <v>80.108108108108112</v>
      </c>
      <c r="Q151" s="38">
        <f t="shared" si="31"/>
        <v>166.89189189189187</v>
      </c>
      <c r="R151" s="38">
        <f t="shared" si="32"/>
        <v>86.666666666666657</v>
      </c>
      <c r="S151" s="39">
        <f t="shared" si="33"/>
        <v>-6.5585585585585306</v>
      </c>
      <c r="T151" s="39">
        <f t="shared" si="34"/>
        <v>-6.5585585585585449</v>
      </c>
      <c r="U151" t="s">
        <v>395</v>
      </c>
      <c r="V151" t="s">
        <v>298</v>
      </c>
      <c r="W151" t="s">
        <v>331</v>
      </c>
      <c r="X151" s="48" t="s">
        <v>417</v>
      </c>
      <c r="Y151" s="41"/>
    </row>
    <row r="152" spans="1:25" ht="15" x14ac:dyDescent="0.25">
      <c r="A152">
        <v>2.12</v>
      </c>
      <c r="B152">
        <v>1.79</v>
      </c>
      <c r="C152" s="29">
        <f t="shared" si="26"/>
        <v>3.0357331084642114E-2</v>
      </c>
      <c r="D152" s="30">
        <f>IF(OR($A152="",$B152=""),"",A152*'MPTO_working_2-way'!$G151)</f>
        <v>2.1843575418994412</v>
      </c>
      <c r="E152" s="32">
        <f>IF(OR($A152="",$B152=""),"",B152*'MPTO_working_2-way'!$G151)</f>
        <v>1.8443396226415094</v>
      </c>
      <c r="F152" s="30">
        <f>IF(OR($A152="",$B152=""),"",'MPTO_working_2-way'!D151)</f>
        <v>2.1904871854075272</v>
      </c>
      <c r="G152" s="32">
        <f>IF(OR($A152="",$B152=""),"",'MPTO_working_2-way'!E151)</f>
        <v>1.8399922420480992</v>
      </c>
      <c r="H152" s="30">
        <f>IF(OR($A152="",$B152=""),"",'OddsRatio_working_2-way'!M151)</f>
        <v>2.1906811155751749</v>
      </c>
      <c r="I152" s="30">
        <f>IF(OR($A152="",$B152=""),"",'OddsRatio_working_2-way'!N151)</f>
        <v>1.8398554297360612</v>
      </c>
      <c r="J152" s="30">
        <f>IF('Log_working_2-way'!$D151="","",A152^('Log_working_2-way'!$D151))</f>
        <v>2.1934793420182777</v>
      </c>
      <c r="K152" s="32">
        <f>IF('Log_working_2-way'!$D151="","",B152^('Log_working_2-way'!$D151))</f>
        <v>1.8378863083703576</v>
      </c>
      <c r="L152" s="37">
        <f t="shared" si="27"/>
        <v>0.45780051150895146</v>
      </c>
      <c r="M152" s="37">
        <f t="shared" si="28"/>
        <v>0.5421994884910486</v>
      </c>
      <c r="N152" s="38">
        <v>248</v>
      </c>
      <c r="O152" s="38">
        <f t="shared" si="29"/>
        <v>131.01886792452828</v>
      </c>
      <c r="P152" s="38">
        <f t="shared" si="30"/>
        <v>109.45251396648045</v>
      </c>
      <c r="Q152" s="38">
        <f t="shared" si="31"/>
        <v>138.54748603351953</v>
      </c>
      <c r="R152" s="38">
        <f t="shared" si="32"/>
        <v>116.98113207547169</v>
      </c>
      <c r="S152" s="39">
        <f t="shared" si="33"/>
        <v>-7.5286181089912532</v>
      </c>
      <c r="T152" s="39">
        <f t="shared" si="34"/>
        <v>-7.528618108991239</v>
      </c>
      <c r="U152" t="s">
        <v>405</v>
      </c>
      <c r="V152" t="s">
        <v>397</v>
      </c>
      <c r="W152" t="s">
        <v>331</v>
      </c>
      <c r="X152" s="48" t="s">
        <v>417</v>
      </c>
      <c r="Y152" s="41"/>
    </row>
    <row r="153" spans="1:25" ht="15" x14ac:dyDescent="0.25">
      <c r="A153">
        <v>2.16</v>
      </c>
      <c r="B153">
        <v>1.76</v>
      </c>
      <c r="C153" s="29">
        <f t="shared" si="26"/>
        <v>3.1144781144781142E-2</v>
      </c>
      <c r="D153" s="30">
        <f>IF(OR($A153="",$B153=""),"",A153*'MPTO_working_2-way'!$G152)</f>
        <v>2.2272727272727275</v>
      </c>
      <c r="E153" s="32">
        <f>IF(OR($A153="",$B153=""),"",B153*'MPTO_working_2-way'!$G152)</f>
        <v>1.8148148148148149</v>
      </c>
      <c r="F153" s="30">
        <f>IF(OR($A153="",$B153=""),"",'MPTO_working_2-way'!D152)</f>
        <v>2.235183443085607</v>
      </c>
      <c r="G153" s="32">
        <f>IF(OR($A153="",$B153=""),"",'MPTO_working_2-way'!E152)</f>
        <v>1.8095963442498098</v>
      </c>
      <c r="H153" s="30">
        <f>IF(OR($A153="",$B153=""),"",'OddsRatio_working_2-way'!M152)</f>
        <v>2.2354415362426847</v>
      </c>
      <c r="I153" s="30">
        <f>IF(OR($A153="",$B153=""),"",'OddsRatio_working_2-way'!N152)</f>
        <v>1.8094272134003797</v>
      </c>
      <c r="J153" s="30">
        <f>IF('Log_working_2-way'!$D152="","",A153^('Log_working_2-way'!$D152))</f>
        <v>2.2390614409549543</v>
      </c>
      <c r="K153" s="32">
        <f>IF('Log_working_2-way'!$D152="","",B153^('Log_working_2-way'!$D152))</f>
        <v>1.8070624804765649</v>
      </c>
      <c r="L153" s="37">
        <f t="shared" si="27"/>
        <v>0.44897959183673464</v>
      </c>
      <c r="M153" s="37">
        <f t="shared" si="28"/>
        <v>0.55102040816326525</v>
      </c>
      <c r="N153" s="38">
        <v>249</v>
      </c>
      <c r="O153" s="38">
        <f t="shared" si="29"/>
        <v>133.72222222222223</v>
      </c>
      <c r="P153" s="38">
        <f t="shared" si="30"/>
        <v>107.52272727272728</v>
      </c>
      <c r="Q153" s="38">
        <f t="shared" si="31"/>
        <v>141.47727272727275</v>
      </c>
      <c r="R153" s="38">
        <f t="shared" si="32"/>
        <v>115.27777777777777</v>
      </c>
      <c r="S153" s="39">
        <f t="shared" si="33"/>
        <v>-7.7550505050505194</v>
      </c>
      <c r="T153" s="39">
        <f t="shared" si="34"/>
        <v>-7.755050505050491</v>
      </c>
      <c r="U153" t="s">
        <v>407</v>
      </c>
      <c r="V153" t="s">
        <v>387</v>
      </c>
      <c r="W153" t="s">
        <v>331</v>
      </c>
      <c r="X153" s="48" t="s">
        <v>417</v>
      </c>
      <c r="Y153" s="41"/>
    </row>
    <row r="154" spans="1:25" s="35" customFormat="1" ht="15" x14ac:dyDescent="0.25">
      <c r="A154">
        <v>1.94</v>
      </c>
      <c r="B154">
        <v>1.96</v>
      </c>
      <c r="C154" s="29">
        <f t="shared" si="26"/>
        <v>2.5667999158426325E-2</v>
      </c>
      <c r="D154" s="30">
        <f>IF(OR($A154="",$B154=""),"",A154*'MPTO_working_2-way'!$G153)</f>
        <v>1.989795918367347</v>
      </c>
      <c r="E154" s="32">
        <f>IF(OR($A154="",$B154=""),"",B154*'MPTO_working_2-way'!$G153)</f>
        <v>2.0103092783505154</v>
      </c>
      <c r="F154" s="30">
        <f>IF(OR($A154="",$B154=""),"",'MPTO_working_2-way'!D153)</f>
        <v>1.9895353704478862</v>
      </c>
      <c r="G154" s="32">
        <f>IF(OR($A154="",$B154=""),"",'MPTO_working_2-way'!E153)</f>
        <v>2.0105752961082914</v>
      </c>
      <c r="H154" s="30">
        <f>IF(OR($A154="",$B154=""),"",'OddsRatio_working_2-way'!M153)</f>
        <v>1.9895285072531594</v>
      </c>
      <c r="I154" s="30">
        <f>IF(OR($A154="",$B154=""),"",'OddsRatio_working_2-way'!N153)</f>
        <v>2.0105823052798226</v>
      </c>
      <c r="J154" s="30">
        <f>IF('Log_working_2-way'!$D153="","",A154^('Log_working_2-way'!$D153))</f>
        <v>1.9894107081664238</v>
      </c>
      <c r="K154" s="32">
        <f>IF('Log_working_2-way'!$D153="","",B154^('Log_working_2-way'!$D153))</f>
        <v>2.0107026250536491</v>
      </c>
      <c r="L154" s="37">
        <f t="shared" si="27"/>
        <v>0.50256410256410255</v>
      </c>
      <c r="M154" s="37">
        <f t="shared" si="28"/>
        <v>0.49743589743589745</v>
      </c>
      <c r="N154" s="38">
        <v>250</v>
      </c>
      <c r="O154" s="38">
        <f t="shared" si="29"/>
        <v>121.13402061855672</v>
      </c>
      <c r="P154" s="38">
        <f t="shared" si="30"/>
        <v>122.44897959183673</v>
      </c>
      <c r="Q154" s="38">
        <f t="shared" si="31"/>
        <v>127.55102040816327</v>
      </c>
      <c r="R154" s="38">
        <f t="shared" si="32"/>
        <v>128.86597938144331</v>
      </c>
      <c r="S154" s="39">
        <f t="shared" si="33"/>
        <v>-6.4169997896065496</v>
      </c>
      <c r="T154" s="39">
        <f t="shared" si="34"/>
        <v>-6.416999789606578</v>
      </c>
      <c r="U154" t="s">
        <v>411</v>
      </c>
      <c r="V154" t="s">
        <v>406</v>
      </c>
      <c r="W154" t="s">
        <v>331</v>
      </c>
      <c r="X154" s="48" t="s">
        <v>417</v>
      </c>
      <c r="Y154" s="41"/>
    </row>
    <row r="155" spans="1:25" ht="15" x14ac:dyDescent="0.25">
      <c r="A155">
        <v>1.99</v>
      </c>
      <c r="B155">
        <v>1.86</v>
      </c>
      <c r="C155" s="29">
        <f t="shared" si="26"/>
        <v>4.0146971416220811E-2</v>
      </c>
      <c r="D155" s="30">
        <f>IF(OR($A155="",$B155=""),"",A155*'MPTO_working_2-way'!$G154)</f>
        <v>2.0698924731182795</v>
      </c>
      <c r="E155" s="32">
        <f>IF(OR($A155="",$B155=""),"",B155*'MPTO_working_2-way'!$G154)</f>
        <v>1.9346733668341709</v>
      </c>
      <c r="F155" s="30">
        <f>IF(OR($A155="",$B155=""),"",'MPTO_working_2-way'!D154)</f>
        <v>2.0728005824046591</v>
      </c>
      <c r="G155" s="32">
        <f>IF(OR($A155="",$B155=""),"",'MPTO_working_2-way'!E154)</f>
        <v>1.9321396878425641</v>
      </c>
      <c r="H155" s="30">
        <f>IF(OR($A155="",$B155=""),"",'OddsRatio_working_2-way'!M154)</f>
        <v>2.0729225464578858</v>
      </c>
      <c r="I155" s="30">
        <f>IF(OR($A155="",$B155=""),"",'OddsRatio_working_2-way'!N154)</f>
        <v>1.9320337272260424</v>
      </c>
      <c r="J155" s="30">
        <f>IF('Log_working_2-way'!$D154="","",A155^('Log_working_2-way'!$D154))</f>
        <v>2.0742570920821759</v>
      </c>
      <c r="K155" s="32">
        <f>IF('Log_working_2-way'!$D154="","",B155^('Log_working_2-way'!$D154))</f>
        <v>1.9308758651633173</v>
      </c>
      <c r="L155" s="37">
        <f t="shared" si="27"/>
        <v>0.48311688311688311</v>
      </c>
      <c r="M155" s="37">
        <f t="shared" si="28"/>
        <v>0.51688311688311683</v>
      </c>
      <c r="N155" s="38">
        <v>251</v>
      </c>
      <c r="O155" s="38">
        <f t="shared" si="29"/>
        <v>124.86934673366834</v>
      </c>
      <c r="P155" s="38">
        <f t="shared" si="30"/>
        <v>116.05376344086021</v>
      </c>
      <c r="Q155" s="38">
        <f t="shared" si="31"/>
        <v>134.94623655913978</v>
      </c>
      <c r="R155" s="38">
        <f t="shared" si="32"/>
        <v>126.13065326633165</v>
      </c>
      <c r="S155" s="39">
        <f t="shared" si="33"/>
        <v>-10.07688982547144</v>
      </c>
      <c r="T155" s="39">
        <f t="shared" si="34"/>
        <v>-10.07688982547144</v>
      </c>
      <c r="U155" t="s">
        <v>105</v>
      </c>
      <c r="V155" t="s">
        <v>119</v>
      </c>
      <c r="W155" t="s">
        <v>123</v>
      </c>
      <c r="X155" s="48" t="s">
        <v>417</v>
      </c>
      <c r="Y155" s="41"/>
    </row>
    <row r="156" spans="1:25" ht="15" x14ac:dyDescent="0.25">
      <c r="A156">
        <v>1.88</v>
      </c>
      <c r="B156">
        <v>1.97</v>
      </c>
      <c r="C156" s="29">
        <f t="shared" si="26"/>
        <v>3.9529106814990778E-2</v>
      </c>
      <c r="D156" s="30">
        <f>IF(OR($A156="",$B156=""),"",A156*'MPTO_working_2-way'!$G155)</f>
        <v>1.9543147208121825</v>
      </c>
      <c r="E156" s="32">
        <f>IF(OR($A156="",$B156=""),"",B156*'MPTO_working_2-way'!$G155)</f>
        <v>2.0478723404255317</v>
      </c>
      <c r="F156" s="30">
        <f>IF(OR($A156="",$B156=""),"",'MPTO_working_2-way'!D155)</f>
        <v>1.9525516659637281</v>
      </c>
      <c r="G156" s="32">
        <f>IF(OR($A156="",$B156=""),"",'MPTO_working_2-way'!E155)</f>
        <v>2.049811822005756</v>
      </c>
      <c r="H156" s="30">
        <f>IF(OR($A156="",$B156=""),"",'OddsRatio_working_2-way'!M155)</f>
        <v>1.9524791309238021</v>
      </c>
      <c r="I156" s="30">
        <f>IF(OR($A156="",$B156=""),"",'OddsRatio_working_2-way'!N155)</f>
        <v>2.049891769313736</v>
      </c>
      <c r="J156" s="30">
        <f>IF('Log_working_2-way'!$D155="","",A156^('Log_working_2-way'!$D155))</f>
        <v>1.9516734382679068</v>
      </c>
      <c r="K156" s="32">
        <f>IF('Log_working_2-way'!$D155="","",B156^('Log_working_2-way'!$D155))</f>
        <v>2.0507806142198279</v>
      </c>
      <c r="L156" s="37">
        <f t="shared" si="27"/>
        <v>0.51168831168831175</v>
      </c>
      <c r="M156" s="37">
        <f t="shared" si="28"/>
        <v>0.48831168831168836</v>
      </c>
      <c r="N156" s="38">
        <v>252</v>
      </c>
      <c r="O156" s="38">
        <f t="shared" si="29"/>
        <v>117.95744680851062</v>
      </c>
      <c r="P156" s="38">
        <f t="shared" si="30"/>
        <v>124.08121827411166</v>
      </c>
      <c r="Q156" s="38">
        <f t="shared" si="31"/>
        <v>127.91878172588832</v>
      </c>
      <c r="R156" s="38">
        <f t="shared" si="32"/>
        <v>134.04255319148936</v>
      </c>
      <c r="S156" s="39">
        <f t="shared" si="33"/>
        <v>-9.9613349173776982</v>
      </c>
      <c r="T156" s="39">
        <f t="shared" si="34"/>
        <v>-9.9613349173776982</v>
      </c>
      <c r="U156" t="s">
        <v>118</v>
      </c>
      <c r="V156" t="s">
        <v>111</v>
      </c>
      <c r="W156" t="s">
        <v>123</v>
      </c>
      <c r="X156" s="48" t="s">
        <v>417</v>
      </c>
      <c r="Y156" s="41"/>
    </row>
    <row r="157" spans="1:25" ht="15" x14ac:dyDescent="0.25">
      <c r="A157">
        <v>2.2400000000000002</v>
      </c>
      <c r="B157">
        <v>1.68</v>
      </c>
      <c r="C157" s="29">
        <f t="shared" si="26"/>
        <v>4.1666666666666519E-2</v>
      </c>
      <c r="D157" s="30">
        <f>IF(OR($A157="",$B157=""),"",A157*'MPTO_working_2-way'!$G156)</f>
        <v>2.333333333333333</v>
      </c>
      <c r="E157" s="32">
        <f>IF(OR($A157="",$B157=""),"",B157*'MPTO_working_2-way'!$G156)</f>
        <v>1.7499999999999998</v>
      </c>
      <c r="F157" s="30">
        <f>IF(OR($A157="",$B157=""),"",'MPTO_working_2-way'!D156)</f>
        <v>2.3496503496503496</v>
      </c>
      <c r="G157" s="32">
        <f>IF(OR($A157="",$B157=""),"",'MPTO_working_2-way'!E156)</f>
        <v>1.7409326424870464</v>
      </c>
      <c r="H157" s="30">
        <f>IF(OR($A157="",$B157=""),"",'OddsRatio_working_2-way'!M156)</f>
        <v>2.3503812097939996</v>
      </c>
      <c r="I157" s="30">
        <f>IF(OR($A157="",$B157=""),"",'OddsRatio_working_2-way'!N156)</f>
        <v>1.7405316311773544</v>
      </c>
      <c r="J157" s="30">
        <f>IF('Log_working_2-way'!$D156="","",A157^('Log_working_2-way'!$D156))</f>
        <v>2.357969334439959</v>
      </c>
      <c r="K157" s="32">
        <f>IF('Log_working_2-way'!$D156="","",B157^('Log_working_2-way'!$D156))</f>
        <v>1.7363936538464513</v>
      </c>
      <c r="L157" s="37">
        <f t="shared" si="27"/>
        <v>0.4285714285714286</v>
      </c>
      <c r="M157" s="37">
        <f t="shared" si="28"/>
        <v>0.57142857142857151</v>
      </c>
      <c r="N157" s="38">
        <v>253</v>
      </c>
      <c r="O157" s="38">
        <f t="shared" si="29"/>
        <v>140.05357142857144</v>
      </c>
      <c r="P157" s="38">
        <f t="shared" si="30"/>
        <v>102.40476190476188</v>
      </c>
      <c r="Q157" s="38">
        <f t="shared" si="31"/>
        <v>150.5952380952381</v>
      </c>
      <c r="R157" s="38">
        <f t="shared" si="32"/>
        <v>112.94642857142857</v>
      </c>
      <c r="S157" s="39">
        <f t="shared" si="33"/>
        <v>-10.541666666666657</v>
      </c>
      <c r="T157" s="39">
        <f t="shared" si="34"/>
        <v>-10.541666666666686</v>
      </c>
      <c r="U157" t="s">
        <v>114</v>
      </c>
      <c r="V157" t="s">
        <v>109</v>
      </c>
      <c r="W157" t="s">
        <v>123</v>
      </c>
      <c r="X157" s="48" t="s">
        <v>417</v>
      </c>
      <c r="Y157" s="41"/>
    </row>
    <row r="158" spans="1:25" ht="15" x14ac:dyDescent="0.25">
      <c r="A158">
        <v>2.16</v>
      </c>
      <c r="B158">
        <v>1.72</v>
      </c>
      <c r="C158" s="29">
        <f t="shared" si="26"/>
        <v>4.4358311800172245E-2</v>
      </c>
      <c r="D158" s="30">
        <f>IF(OR($A158="",$B158=""),"",A158*'MPTO_working_2-way'!$G157)</f>
        <v>2.2558139534883721</v>
      </c>
      <c r="E158" s="32">
        <f>IF(OR($A158="",$B158=""),"",B158*'MPTO_working_2-way'!$G157)</f>
        <v>1.7962962962962963</v>
      </c>
      <c r="F158" s="30">
        <f>IF(OR($A158="",$B158=""),"",'MPTO_working_2-way'!D157)</f>
        <v>2.2686858817782118</v>
      </c>
      <c r="G158" s="32">
        <f>IF(OR($A158="",$B158=""),"",'MPTO_working_2-way'!E157)</f>
        <v>1.7882171736619177</v>
      </c>
      <c r="H158" s="30">
        <f>IF(OR($A158="",$B158=""),"",'OddsRatio_working_2-way'!M157)</f>
        <v>2.2692955176439846</v>
      </c>
      <c r="I158" s="30">
        <f>IF(OR($A158="",$B158=""),"",'OddsRatio_working_2-way'!N157)</f>
        <v>1.7878385971583355</v>
      </c>
      <c r="J158" s="30">
        <f>IF('Log_working_2-way'!$D157="","",A158^('Log_working_2-way'!$D157))</f>
        <v>2.2752758866273552</v>
      </c>
      <c r="K158" s="32">
        <f>IF('Log_working_2-way'!$D157="","",B158^('Log_working_2-way'!$D157))</f>
        <v>1.7841440510917015</v>
      </c>
      <c r="L158" s="37">
        <f t="shared" si="27"/>
        <v>0.44329896907216493</v>
      </c>
      <c r="M158" s="37">
        <f t="shared" si="28"/>
        <v>0.55670103092783507</v>
      </c>
      <c r="N158" s="38">
        <v>254</v>
      </c>
      <c r="O158" s="38">
        <f t="shared" si="29"/>
        <v>136.40740740740739</v>
      </c>
      <c r="P158" s="38">
        <f t="shared" si="30"/>
        <v>106.32558139534883</v>
      </c>
      <c r="Q158" s="38">
        <f t="shared" si="31"/>
        <v>147.67441860465118</v>
      </c>
      <c r="R158" s="38">
        <f t="shared" si="32"/>
        <v>117.59259259259258</v>
      </c>
      <c r="S158" s="39">
        <f t="shared" si="33"/>
        <v>-11.267011197243789</v>
      </c>
      <c r="T158" s="39">
        <f t="shared" si="34"/>
        <v>-11.267011197243747</v>
      </c>
      <c r="U158" t="s">
        <v>106</v>
      </c>
      <c r="V158" t="s">
        <v>116</v>
      </c>
      <c r="W158" t="s">
        <v>123</v>
      </c>
      <c r="X158" s="48" t="s">
        <v>417</v>
      </c>
      <c r="Y158" s="41"/>
    </row>
    <row r="159" spans="1:25" ht="15" x14ac:dyDescent="0.25">
      <c r="A159">
        <v>1.85</v>
      </c>
      <c r="B159">
        <v>2.04</v>
      </c>
      <c r="C159" s="29">
        <f t="shared" si="26"/>
        <v>3.0736618971912932E-2</v>
      </c>
      <c r="D159" s="30">
        <f>IF(OR($A159="",$B159=""),"",A159*'MPTO_working_2-way'!$G158)</f>
        <v>1.9068627450980391</v>
      </c>
      <c r="E159" s="32">
        <f>IF(OR($A159="",$B159=""),"",B159*'MPTO_working_2-way'!$G158)</f>
        <v>2.1027027027027025</v>
      </c>
      <c r="F159" s="30">
        <f>IF(OR($A159="",$B159=""),"",'MPTO_working_2-way'!D158)</f>
        <v>1.9041372351160444</v>
      </c>
      <c r="G159" s="32">
        <f>IF(OR($A159="",$B159=""),"",'MPTO_working_2-way'!E158)</f>
        <v>2.1060267857142851</v>
      </c>
      <c r="H159" s="30">
        <f>IF(OR($A159="",$B159=""),"",'OddsRatio_working_2-way'!M158)</f>
        <v>1.904050713349474</v>
      </c>
      <c r="I159" s="30">
        <f>IF(OR($A159="",$B159=""),"",'OddsRatio_working_2-way'!N158)</f>
        <v>2.1061326375099441</v>
      </c>
      <c r="J159" s="30">
        <f>IF('Log_working_2-way'!$D158="","",A159^('Log_working_2-way'!$D158))</f>
        <v>1.9028150891340896</v>
      </c>
      <c r="K159" s="32">
        <f>IF('Log_working_2-way'!$D158="","",B159^('Log_working_2-way'!$D158))</f>
        <v>2.1076465292124213</v>
      </c>
      <c r="L159" s="37">
        <f t="shared" si="27"/>
        <v>0.52442159383033427</v>
      </c>
      <c r="M159" s="37">
        <f t="shared" si="28"/>
        <v>0.47557840616966585</v>
      </c>
      <c r="N159" s="38">
        <v>255</v>
      </c>
      <c r="O159" s="38">
        <f t="shared" si="29"/>
        <v>117.16216216216215</v>
      </c>
      <c r="P159" s="38">
        <f t="shared" si="30"/>
        <v>130.00000000000003</v>
      </c>
      <c r="Q159" s="38">
        <f t="shared" si="31"/>
        <v>125</v>
      </c>
      <c r="R159" s="38">
        <f t="shared" si="32"/>
        <v>137.83783783783781</v>
      </c>
      <c r="S159" s="39">
        <f t="shared" si="33"/>
        <v>-7.8378378378378528</v>
      </c>
      <c r="T159" s="39">
        <f t="shared" si="34"/>
        <v>-7.8378378378377818</v>
      </c>
      <c r="U159" t="s">
        <v>239</v>
      </c>
      <c r="V159" t="s">
        <v>237</v>
      </c>
      <c r="W159" t="s">
        <v>332</v>
      </c>
      <c r="X159" s="48" t="s">
        <v>417</v>
      </c>
      <c r="Y159" s="41"/>
    </row>
    <row r="160" spans="1:25" ht="15" x14ac:dyDescent="0.25">
      <c r="A160">
        <v>1.74</v>
      </c>
      <c r="B160">
        <v>2.19</v>
      </c>
      <c r="C160" s="29">
        <f t="shared" si="26"/>
        <v>3.1333648244370904E-2</v>
      </c>
      <c r="D160" s="30">
        <f>IF(OR($A160="",$B160=""),"",A160*'MPTO_working_2-way'!$G159)</f>
        <v>1.7945205479452053</v>
      </c>
      <c r="E160" s="32">
        <f>IF(OR($A160="",$B160=""),"",B160*'MPTO_working_2-way'!$G159)</f>
        <v>2.2586206896551722</v>
      </c>
      <c r="F160" s="30">
        <f>IF(OR($A160="",$B160=""),"",'MPTO_working_2-way'!D159)</f>
        <v>1.7887621461765948</v>
      </c>
      <c r="G160" s="32">
        <f>IF(OR($A160="",$B160=""),"",'MPTO_working_2-way'!E159)</f>
        <v>2.2678093197643276</v>
      </c>
      <c r="H160" s="30">
        <f>IF(OR($A160="",$B160=""),"",'OddsRatio_working_2-way'!M159)</f>
        <v>1.7885738643245783</v>
      </c>
      <c r="I160" s="30">
        <f>IF(OR($A160="",$B160=""),"",'OddsRatio_working_2-way'!N159)</f>
        <v>2.2681120250624973</v>
      </c>
      <c r="J160" s="30">
        <f>IF('Log_working_2-way'!$D159="","",A160^('Log_working_2-way'!$D159))</f>
        <v>1.7859641468844982</v>
      </c>
      <c r="K160" s="32">
        <f>IF('Log_working_2-way'!$D159="","",B160^('Log_working_2-way'!$D159))</f>
        <v>2.2723226675973618</v>
      </c>
      <c r="L160" s="37">
        <f t="shared" si="27"/>
        <v>0.5572519083969466</v>
      </c>
      <c r="M160" s="37">
        <f t="shared" si="28"/>
        <v>0.44274809160305351</v>
      </c>
      <c r="N160" s="38">
        <v>256</v>
      </c>
      <c r="O160" s="38">
        <f t="shared" si="29"/>
        <v>108.8735632183908</v>
      </c>
      <c r="P160" s="38">
        <f t="shared" si="30"/>
        <v>139.10502283105023</v>
      </c>
      <c r="Q160" s="38">
        <f t="shared" si="31"/>
        <v>116.89497716894978</v>
      </c>
      <c r="R160" s="38">
        <f t="shared" si="32"/>
        <v>147.12643678160919</v>
      </c>
      <c r="S160" s="39">
        <f t="shared" si="33"/>
        <v>-8.0214139505589799</v>
      </c>
      <c r="T160" s="39">
        <f t="shared" si="34"/>
        <v>-8.0214139505589515</v>
      </c>
      <c r="U160" t="s">
        <v>318</v>
      </c>
      <c r="V160" t="s">
        <v>303</v>
      </c>
      <c r="W160" t="s">
        <v>332</v>
      </c>
      <c r="X160" s="48" t="s">
        <v>417</v>
      </c>
      <c r="Y160" s="41"/>
    </row>
    <row r="161" spans="1:25" ht="15" x14ac:dyDescent="0.25">
      <c r="A161">
        <v>1.72</v>
      </c>
      <c r="B161">
        <v>2.21</v>
      </c>
      <c r="C161" s="29">
        <f t="shared" si="26"/>
        <v>3.3884036620014824E-2</v>
      </c>
      <c r="D161" s="30">
        <f>IF(OR($A161="",$B161=""),"",A161*'MPTO_working_2-way'!$G160)</f>
        <v>1.7782805429864255</v>
      </c>
      <c r="E161" s="32">
        <f>IF(OR($A161="",$B161=""),"",B161*'MPTO_working_2-way'!$G160)</f>
        <v>2.2848837209302326</v>
      </c>
      <c r="F161" s="30">
        <f>IF(OR($A161="",$B161=""),"",'MPTO_working_2-way'!D160)</f>
        <v>1.7716256524981358</v>
      </c>
      <c r="G161" s="32">
        <f>IF(OR($A161="",$B161=""),"",'MPTO_working_2-way'!E160)</f>
        <v>2.2959652089876781</v>
      </c>
      <c r="H161" s="30">
        <f>IF(OR($A161="",$B161=""),"",'OddsRatio_working_2-way'!M160)</f>
        <v>1.7713892158398703</v>
      </c>
      <c r="I161" s="30">
        <f>IF(OR($A161="",$B161=""),"",'OddsRatio_working_2-way'!N160)</f>
        <v>2.2963624321753371</v>
      </c>
      <c r="J161" s="30">
        <f>IF('Log_working_2-way'!$D160="","",A161^('Log_working_2-way'!$D160))</f>
        <v>1.7683679149287428</v>
      </c>
      <c r="K161" s="32">
        <f>IF('Log_working_2-way'!$D160="","",B161^('Log_working_2-way'!$D160))</f>
        <v>2.3014598613122459</v>
      </c>
      <c r="L161" s="37">
        <f t="shared" si="27"/>
        <v>0.56234096692111957</v>
      </c>
      <c r="M161" s="37">
        <f t="shared" si="28"/>
        <v>0.43765903307888038</v>
      </c>
      <c r="N161" s="38">
        <v>257</v>
      </c>
      <c r="O161" s="38">
        <f t="shared" si="29"/>
        <v>107.58139534883723</v>
      </c>
      <c r="P161" s="38">
        <f t="shared" si="30"/>
        <v>140.71040723981901</v>
      </c>
      <c r="Q161" s="38">
        <f t="shared" si="31"/>
        <v>116.28959276018099</v>
      </c>
      <c r="R161" s="38">
        <f t="shared" si="32"/>
        <v>149.41860465116281</v>
      </c>
      <c r="S161" s="39">
        <f t="shared" si="33"/>
        <v>-8.708197411343761</v>
      </c>
      <c r="T161" s="39">
        <f t="shared" si="34"/>
        <v>-8.7081974113438037</v>
      </c>
      <c r="U161" t="s">
        <v>307</v>
      </c>
      <c r="V161" t="s">
        <v>242</v>
      </c>
      <c r="W161" t="s">
        <v>332</v>
      </c>
      <c r="X161" s="48" t="s">
        <v>417</v>
      </c>
      <c r="Y161" s="41"/>
    </row>
    <row r="162" spans="1:25" ht="15" x14ac:dyDescent="0.25">
      <c r="A162">
        <v>1.91</v>
      </c>
      <c r="B162">
        <v>2</v>
      </c>
      <c r="C162" s="29">
        <f t="shared" si="26"/>
        <v>2.3560209424083656E-2</v>
      </c>
      <c r="D162" s="30">
        <f>IF(OR($A162="",$B162=""),"",A162*'MPTO_working_2-way'!$G161)</f>
        <v>1.9549999999999996</v>
      </c>
      <c r="E162" s="32">
        <f>IF(OR($A162="",$B162=""),"",B162*'MPTO_working_2-way'!$G161)</f>
        <v>2.0471204188481673</v>
      </c>
      <c r="F162" s="30">
        <f>IF(OR($A162="",$B162=""),"",'MPTO_working_2-way'!D161)</f>
        <v>1.9539641943734012</v>
      </c>
      <c r="G162" s="32">
        <f>IF(OR($A162="",$B162=""),"",'MPTO_working_2-way'!E161)</f>
        <v>2.0482573726541551</v>
      </c>
      <c r="H162" s="30">
        <f>IF(OR($A162="",$B162=""),"",'OddsRatio_working_2-way'!M161)</f>
        <v>1.9539392014169454</v>
      </c>
      <c r="I162" s="30">
        <f>IF(OR($A162="",$B162=""),"",'OddsRatio_working_2-way'!N161)</f>
        <v>2.0482848367219182</v>
      </c>
      <c r="J162" s="30">
        <f>IF('Log_working_2-way'!$D161="","",A162^('Log_working_2-way'!$D161))</f>
        <v>1.95347196121136</v>
      </c>
      <c r="K162" s="32">
        <f>IF('Log_working_2-way'!$D161="","",B162^('Log_working_2-way'!$D161))</f>
        <v>2.0487985391091357</v>
      </c>
      <c r="L162" s="37">
        <f t="shared" si="27"/>
        <v>0.51150895140664976</v>
      </c>
      <c r="M162" s="37">
        <f t="shared" si="28"/>
        <v>0.48849104859335046</v>
      </c>
      <c r="N162" s="38">
        <v>258</v>
      </c>
      <c r="O162" s="38">
        <f t="shared" si="29"/>
        <v>122.92146596858638</v>
      </c>
      <c r="P162" s="38">
        <f t="shared" si="30"/>
        <v>129</v>
      </c>
      <c r="Q162" s="38">
        <f t="shared" si="31"/>
        <v>129</v>
      </c>
      <c r="R162" s="38">
        <f t="shared" si="32"/>
        <v>135.07853403141362</v>
      </c>
      <c r="S162" s="39">
        <f t="shared" si="33"/>
        <v>-6.0785340314136249</v>
      </c>
      <c r="T162" s="39">
        <f t="shared" si="34"/>
        <v>-6.0785340314136249</v>
      </c>
      <c r="U162" t="s">
        <v>274</v>
      </c>
      <c r="V162" t="s">
        <v>281</v>
      </c>
      <c r="W162" t="s">
        <v>328</v>
      </c>
      <c r="X162" s="48" t="s">
        <v>418</v>
      </c>
      <c r="Y162" s="41"/>
    </row>
    <row r="163" spans="1:25" ht="15" x14ac:dyDescent="0.25">
      <c r="A163">
        <v>2.2000000000000002</v>
      </c>
      <c r="B163">
        <v>1.71</v>
      </c>
      <c r="C163" s="29">
        <f t="shared" si="26"/>
        <v>3.9340776182881454E-2</v>
      </c>
      <c r="D163" s="30">
        <f>IF(OR($A163="",$B163=""),"",A163*'MPTO_working_2-way'!$G162)</f>
        <v>2.2865497076023393</v>
      </c>
      <c r="E163" s="32">
        <f>IF(OR($A163="",$B163=""),"",B163*'MPTO_working_2-way'!$G162)</f>
        <v>1.7772727272727273</v>
      </c>
      <c r="F163" s="30">
        <f>IF(OR($A163="",$B163=""),"",'MPTO_working_2-way'!D162)</f>
        <v>2.2995110024449881</v>
      </c>
      <c r="G163" s="32">
        <f>IF(OR($A163="",$B163=""),"",'MPTO_working_2-way'!E162)</f>
        <v>1.7695202257761053</v>
      </c>
      <c r="H163" s="30">
        <f>IF(OR($A163="",$B163=""),"",'OddsRatio_working_2-way'!M162)</f>
        <v>2.3000541700523187</v>
      </c>
      <c r="I163" s="30">
        <f>IF(OR($A163="",$B163=""),"",'OddsRatio_working_2-way'!N162)</f>
        <v>1.7691987172809549</v>
      </c>
      <c r="J163" s="30">
        <f>IF('Log_working_2-way'!$D162="","",A163^('Log_working_2-way'!$D162))</f>
        <v>2.3060522808335469</v>
      </c>
      <c r="K163" s="32">
        <f>IF('Log_working_2-way'!$D162="","",B163^('Log_working_2-way'!$D162))</f>
        <v>1.7656661334886148</v>
      </c>
      <c r="L163" s="37">
        <f t="shared" si="27"/>
        <v>0.4373401534526854</v>
      </c>
      <c r="M163" s="37">
        <f t="shared" si="28"/>
        <v>0.5626598465473146</v>
      </c>
      <c r="N163" s="38">
        <v>259</v>
      </c>
      <c r="O163" s="38">
        <f t="shared" si="29"/>
        <v>141.27272727272731</v>
      </c>
      <c r="P163" s="38">
        <f t="shared" si="30"/>
        <v>107.53801169590642</v>
      </c>
      <c r="Q163" s="38">
        <f t="shared" si="31"/>
        <v>151.46198830409355</v>
      </c>
      <c r="R163" s="38">
        <f t="shared" si="32"/>
        <v>117.72727272727272</v>
      </c>
      <c r="S163" s="39">
        <f t="shared" si="33"/>
        <v>-10.189261031366243</v>
      </c>
      <c r="T163" s="39">
        <f t="shared" si="34"/>
        <v>-10.1892610313663</v>
      </c>
      <c r="U163" t="s">
        <v>229</v>
      </c>
      <c r="V163" t="s">
        <v>235</v>
      </c>
      <c r="W163" t="s">
        <v>324</v>
      </c>
      <c r="X163" s="48" t="s">
        <v>418</v>
      </c>
      <c r="Y163" s="41"/>
    </row>
    <row r="164" spans="1:25" ht="15" x14ac:dyDescent="0.25">
      <c r="A164">
        <v>2.2799999999999998</v>
      </c>
      <c r="B164">
        <v>1.65</v>
      </c>
      <c r="C164" s="29">
        <f t="shared" si="26"/>
        <v>4.4657097288676173E-2</v>
      </c>
      <c r="D164" s="30">
        <f>IF(OR($A164="",$B164=""),"",A164*'MPTO_working_2-way'!$G163)</f>
        <v>2.3818181818181814</v>
      </c>
      <c r="E164" s="32">
        <f>IF(OR($A164="",$B164=""),"",B164*'MPTO_working_2-way'!$G163)</f>
        <v>1.7236842105263155</v>
      </c>
      <c r="F164" s="30">
        <f>IF(OR($A164="",$B164=""),"",'MPTO_working_2-way'!D163)</f>
        <v>2.402298850574712</v>
      </c>
      <c r="G164" s="32">
        <f>IF(OR($A164="",$B164=""),"",'MPTO_working_2-way'!E163)</f>
        <v>1.7131147540983604</v>
      </c>
      <c r="H164" s="30">
        <f>IF(OR($A164="",$B164=""),"",'OddsRatio_working_2-way'!M163)</f>
        <v>2.4032928308912465</v>
      </c>
      <c r="I164" s="30">
        <f>IF(OR($A164="",$B164=""),"",'OddsRatio_working_2-way'!N163)</f>
        <v>1.7126096406869604</v>
      </c>
      <c r="J164" s="30">
        <f>IF('Log_working_2-way'!$D163="","",A164^('Log_working_2-way'!$D163))</f>
        <v>2.4128750224751347</v>
      </c>
      <c r="K164" s="32">
        <f>IF('Log_working_2-way'!$D163="","",B164^('Log_working_2-way'!$D163))</f>
        <v>1.7077766851929645</v>
      </c>
      <c r="L164" s="37">
        <f t="shared" si="27"/>
        <v>0.4198473282442749</v>
      </c>
      <c r="M164" s="37">
        <f t="shared" si="28"/>
        <v>0.58015267175572527</v>
      </c>
      <c r="N164" s="38">
        <v>260</v>
      </c>
      <c r="O164" s="38">
        <f t="shared" si="29"/>
        <v>145.96491228070175</v>
      </c>
      <c r="P164" s="38">
        <f t="shared" si="30"/>
        <v>102.42424242424242</v>
      </c>
      <c r="Q164" s="38">
        <f t="shared" si="31"/>
        <v>157.57575757575759</v>
      </c>
      <c r="R164" s="38">
        <f t="shared" si="32"/>
        <v>114.03508771929825</v>
      </c>
      <c r="S164" s="39">
        <f t="shared" si="33"/>
        <v>-11.610845295055839</v>
      </c>
      <c r="T164" s="39">
        <f t="shared" si="34"/>
        <v>-11.610845295055825</v>
      </c>
      <c r="U164" t="s">
        <v>113</v>
      </c>
      <c r="V164" t="s">
        <v>121</v>
      </c>
      <c r="W164" t="s">
        <v>123</v>
      </c>
      <c r="X164" s="48" t="s">
        <v>418</v>
      </c>
      <c r="Y164" s="41"/>
    </row>
    <row r="165" spans="1:25" ht="15" x14ac:dyDescent="0.25">
      <c r="A165">
        <v>1.86</v>
      </c>
      <c r="B165">
        <v>2.0099999999999998</v>
      </c>
      <c r="C165" s="29">
        <f t="shared" si="26"/>
        <v>3.5146846413095734E-2</v>
      </c>
      <c r="D165" s="30">
        <f>IF(OR($A165="",$B165=""),"",A165*'MPTO_working_2-way'!$G164)</f>
        <v>1.9253731343283582</v>
      </c>
      <c r="E165" s="32">
        <f>IF(OR($A165="",$B165=""),"",B165*'MPTO_working_2-way'!$G164)</f>
        <v>2.0806451612903221</v>
      </c>
      <c r="F165" s="30">
        <f>IF(OR($A165="",$B165=""),"",'MPTO_working_2-way'!D164)</f>
        <v>1.9228514118191637</v>
      </c>
      <c r="G165" s="32">
        <f>IF(OR($A165="",$B165=""),"",'MPTO_working_2-way'!E164)</f>
        <v>2.0835980605249955</v>
      </c>
      <c r="H165" s="30">
        <f>IF(OR($A165="",$B165=""),"",'OddsRatio_working_2-way'!M164)</f>
        <v>1.9227595290837431</v>
      </c>
      <c r="I165" s="30">
        <f>IF(OR($A165="",$B165=""),"",'OddsRatio_working_2-way'!N164)</f>
        <v>2.0837059585750928</v>
      </c>
      <c r="J165" s="30">
        <f>IF('Log_working_2-way'!$D164="","",A165^('Log_working_2-way'!$D164))</f>
        <v>1.9216119729065091</v>
      </c>
      <c r="K165" s="32">
        <f>IF('Log_working_2-way'!$D164="","",B165^('Log_working_2-way'!$D164))</f>
        <v>2.0850553480183369</v>
      </c>
      <c r="L165" s="37">
        <f t="shared" si="27"/>
        <v>0.51937984496124034</v>
      </c>
      <c r="M165" s="37">
        <f t="shared" si="28"/>
        <v>0.48062015503875982</v>
      </c>
      <c r="N165" s="38">
        <v>261</v>
      </c>
      <c r="O165" s="38">
        <f t="shared" si="29"/>
        <v>120.67741935483872</v>
      </c>
      <c r="P165" s="38">
        <f t="shared" si="30"/>
        <v>131.14925373134326</v>
      </c>
      <c r="Q165" s="38">
        <f t="shared" si="31"/>
        <v>129.85074626865674</v>
      </c>
      <c r="R165" s="38">
        <f t="shared" si="32"/>
        <v>140.32258064516128</v>
      </c>
      <c r="S165" s="39">
        <f t="shared" si="33"/>
        <v>-9.1733269138180162</v>
      </c>
      <c r="T165" s="39">
        <f t="shared" si="34"/>
        <v>-9.1733269138180162</v>
      </c>
      <c r="U165" t="s">
        <v>240</v>
      </c>
      <c r="V165" t="s">
        <v>304</v>
      </c>
      <c r="W165" t="s">
        <v>332</v>
      </c>
      <c r="X165" s="48" t="s">
        <v>418</v>
      </c>
      <c r="Y165" s="41"/>
    </row>
    <row r="166" spans="1:25" ht="15" x14ac:dyDescent="0.25">
      <c r="A166">
        <v>1.87</v>
      </c>
      <c r="B166">
        <v>1.95</v>
      </c>
      <c r="C166" s="29">
        <f t="shared" si="26"/>
        <v>4.7579871109282745E-2</v>
      </c>
      <c r="D166" s="30">
        <f>IF(OR($A166="",$B166=""),"",A166*'MPTO_working_2-way'!$G165)</f>
        <v>1.9589743589743589</v>
      </c>
      <c r="E166" s="32">
        <f>IF(OR($A166="",$B166=""),"",B166*'MPTO_working_2-way'!$G165)</f>
        <v>2.0427807486631013</v>
      </c>
      <c r="F166" s="30">
        <f>IF(OR($A166="",$B166=""),"",'MPTO_working_2-way'!D165)</f>
        <v>1.9570642694217093</v>
      </c>
      <c r="G166" s="32">
        <f>IF(OR($A166="",$B166=""),"",'MPTO_working_2-way'!E165)</f>
        <v>2.0448619094350202</v>
      </c>
      <c r="H166" s="30">
        <f>IF(OR($A166="",$B166=""),"",'OddsRatio_working_2-way'!M165)</f>
        <v>1.9569688990161649</v>
      </c>
      <c r="I166" s="30">
        <f>IF(OR($A166="",$B166=""),"",'OddsRatio_working_2-way'!N165)</f>
        <v>2.0449660391555815</v>
      </c>
      <c r="J166" s="30">
        <f>IF('Log_working_2-way'!$D165="","",A166^('Log_working_2-way'!$D165))</f>
        <v>1.9560900444564779</v>
      </c>
      <c r="K166" s="32">
        <f>IF('Log_working_2-way'!$D165="","",B166^('Log_working_2-way'!$D165))</f>
        <v>2.0459265900711681</v>
      </c>
      <c r="L166" s="37">
        <f t="shared" si="27"/>
        <v>0.51047120418848169</v>
      </c>
      <c r="M166" s="37">
        <f t="shared" si="28"/>
        <v>0.48952879581151837</v>
      </c>
      <c r="N166" s="38">
        <v>262</v>
      </c>
      <c r="O166" s="38">
        <f t="shared" si="29"/>
        <v>121.89304812834226</v>
      </c>
      <c r="P166" s="38">
        <f t="shared" si="30"/>
        <v>127.64102564102565</v>
      </c>
      <c r="Q166" s="38">
        <f t="shared" si="31"/>
        <v>134.35897435897436</v>
      </c>
      <c r="R166" s="38">
        <f t="shared" si="32"/>
        <v>140.10695187165774</v>
      </c>
      <c r="S166" s="39">
        <f t="shared" si="33"/>
        <v>-12.465926230632107</v>
      </c>
      <c r="T166" s="39">
        <f t="shared" si="34"/>
        <v>-12.465926230632093</v>
      </c>
      <c r="U166" t="s">
        <v>185</v>
      </c>
      <c r="V166" t="s">
        <v>189</v>
      </c>
      <c r="W166" t="s">
        <v>326</v>
      </c>
      <c r="X166" s="48" t="s">
        <v>419</v>
      </c>
      <c r="Y166" s="41"/>
    </row>
    <row r="167" spans="1:25" s="35" customFormat="1" ht="15" x14ac:dyDescent="0.25">
      <c r="A167">
        <v>1.73</v>
      </c>
      <c r="B167">
        <v>2.11</v>
      </c>
      <c r="C167" s="29">
        <f t="shared" si="26"/>
        <v>5.1968331370024323E-2</v>
      </c>
      <c r="D167" s="30">
        <f>IF(OR($A167="",$B167=""),"",A167*'MPTO_working_2-way'!$G166)</f>
        <v>1.8199052132701421</v>
      </c>
      <c r="E167" s="32">
        <f>IF(OR($A167="",$B167=""),"",B167*'MPTO_working_2-way'!$G166)</f>
        <v>2.2196531791907512</v>
      </c>
      <c r="F167" s="30">
        <f>IF(OR($A167="",$B167=""),"",'MPTO_working_2-way'!D166)</f>
        <v>1.8114284296454357</v>
      </c>
      <c r="G167" s="32">
        <f>IF(OR($A167="",$B167=""),"",'MPTO_working_2-way'!E166)</f>
        <v>2.232394581536862</v>
      </c>
      <c r="H167" s="30">
        <f>IF(OR($A167="",$B167=""),"",'OddsRatio_working_2-way'!M166)</f>
        <v>1.8109609470607431</v>
      </c>
      <c r="I167" s="30">
        <f>IF(OR($A167="",$B167=""),"",'OddsRatio_working_2-way'!N166)</f>
        <v>2.2331050016951024</v>
      </c>
      <c r="J167" s="30">
        <f>IF('Log_working_2-way'!$D166="","",A167^('Log_working_2-way'!$D166))</f>
        <v>1.8070622090888457</v>
      </c>
      <c r="K167" s="32">
        <f>IF('Log_working_2-way'!$D166="","",B167^('Log_working_2-way'!$D166))</f>
        <v>2.2390618576075667</v>
      </c>
      <c r="L167" s="37">
        <f t="shared" si="27"/>
        <v>0.54947916666666674</v>
      </c>
      <c r="M167" s="37">
        <f t="shared" si="28"/>
        <v>0.45052083333333337</v>
      </c>
      <c r="N167" s="38">
        <v>263</v>
      </c>
      <c r="O167" s="38">
        <f t="shared" si="29"/>
        <v>110.97687861271677</v>
      </c>
      <c r="P167" s="38">
        <f t="shared" si="30"/>
        <v>138.35545023696682</v>
      </c>
      <c r="Q167" s="38">
        <f t="shared" si="31"/>
        <v>124.64454976303318</v>
      </c>
      <c r="R167" s="38">
        <f t="shared" si="32"/>
        <v>152.02312138728325</v>
      </c>
      <c r="S167" s="39">
        <f t="shared" si="33"/>
        <v>-13.667671150316409</v>
      </c>
      <c r="T167" s="39">
        <f t="shared" si="34"/>
        <v>-13.667671150316437</v>
      </c>
      <c r="U167" t="s">
        <v>263</v>
      </c>
      <c r="V167" t="s">
        <v>186</v>
      </c>
      <c r="W167" t="s">
        <v>326</v>
      </c>
      <c r="X167" s="48" t="s">
        <v>419</v>
      </c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25" activePane="bottomLeft" state="frozen"/>
      <selection pane="bottomLeft" activeCell="S3" sqref="S3:S16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2.23</v>
      </c>
      <c r="B3">
        <v>3.63</v>
      </c>
      <c r="C3">
        <v>3.36</v>
      </c>
      <c r="D3" s="20">
        <f>IF(OR($A3="",$B3="",$C3=""),"",(1/A3)+(1/B3)+(1/C3)-1)</f>
        <v>2.1531634556502199E-2</v>
      </c>
      <c r="E3" s="17">
        <f>IF(OR($A3="",$B3="",$C3=""),"",A3*'MPTO_working_3-way'!$I2)</f>
        <v>2.2780155450609998</v>
      </c>
      <c r="F3" s="21">
        <f>IF(OR($A3="",$B3="",$C3=""),"",B3*'MPTO_working_3-way'!$I2)</f>
        <v>3.7081598334401029</v>
      </c>
      <c r="G3" s="22">
        <f>IF(OR($A3="",$B3="",$C3=""),"",C3*'MPTO_working_3-way'!$I2)</f>
        <v>3.4323462921098473</v>
      </c>
      <c r="H3" s="17">
        <f>IF(OR($A3="",$B3="",$C3=""),"",'MPTO_working_3-way'!E2)</f>
        <v>2.2662720966592089</v>
      </c>
      <c r="I3" s="21">
        <f>IF(OR($A3="",$B3="",$C3=""),"",'MPTO_working_3-way'!F2)</f>
        <v>3.7271032565828608</v>
      </c>
      <c r="J3" s="22">
        <f>IF(OR($A3="",$B3="",$C3=""),"",'MPTO_working_3-way'!G2)</f>
        <v>3.4430301551149873</v>
      </c>
      <c r="K3" s="17">
        <f>IF(OR($A3="",$B3="",$C3=""),"",'OddsRatio_working_3-way'!H2)</f>
        <v>2.2712564001689968</v>
      </c>
      <c r="L3" s="21">
        <f>IF(OR($A3="",$B3="",$C3=""),"",'OddsRatio_working_3-way'!I2)</f>
        <v>3.7182149044263917</v>
      </c>
      <c r="M3" s="22">
        <f>IF(OR($A3="",$B3="",$C3=""),"",'OddsRatio_working_3-way'!J2)</f>
        <v>3.4391586214624659</v>
      </c>
      <c r="N3" s="23">
        <f>(1/E3)* 100</f>
        <v>43.897856718674078</v>
      </c>
      <c r="O3" s="24">
        <f>(1/F3)* 100</f>
        <v>26.967553851967818</v>
      </c>
      <c r="P3" s="24">
        <f>(1/G3)* 100</f>
        <v>29.134589429358094</v>
      </c>
      <c r="Q3" t="s">
        <v>141</v>
      </c>
      <c r="R3" t="s">
        <v>134</v>
      </c>
      <c r="S3" s="48" t="s">
        <v>415</v>
      </c>
      <c r="T3" s="35">
        <v>100</v>
      </c>
      <c r="U3" s="35">
        <f>(1/A4)*((T3*A4)-T3)</f>
        <v>69.696969696969703</v>
      </c>
      <c r="V3" s="35">
        <f>(1/B4)*((T3*B4)-T3)</f>
        <v>73.68421052631578</v>
      </c>
      <c r="W3" s="35">
        <f>(1/C4)*((T3*C4)-T3)</f>
        <v>53.703703703703695</v>
      </c>
      <c r="X3" s="35">
        <f>((1/B4)+(1/C4))*T3</f>
        <v>72.61208576998051</v>
      </c>
      <c r="Y3" s="35">
        <f>((1/A4)+(1/C4))*T3</f>
        <v>76.599326599326602</v>
      </c>
      <c r="Z3" s="35">
        <f>((1/A4)+(1/B4))*T3</f>
        <v>56.61881977671451</v>
      </c>
      <c r="AA3" s="35">
        <f t="shared" ref="AA3" si="0">U3-X3</f>
        <v>-2.9151160730108074</v>
      </c>
      <c r="AB3" s="35">
        <f t="shared" ref="AB3" si="1">V3-Y3</f>
        <v>-2.9151160730108217</v>
      </c>
      <c r="AC3" s="35">
        <f t="shared" ref="AC3" si="2">W3-Z3</f>
        <v>-2.9151160730108145</v>
      </c>
      <c r="AD3" s="27"/>
      <c r="AE3" s="27"/>
      <c r="AF3">
        <v>1.8</v>
      </c>
      <c r="AG3">
        <v>2.11</v>
      </c>
      <c r="AH3" s="41"/>
      <c r="AI3" s="27"/>
      <c r="AJ3" t="s">
        <v>321</v>
      </c>
    </row>
    <row r="4" spans="1:36" ht="15" x14ac:dyDescent="0.25">
      <c r="A4">
        <v>3.3</v>
      </c>
      <c r="B4">
        <v>3.8</v>
      </c>
      <c r="C4">
        <v>2.16</v>
      </c>
      <c r="D4" s="20">
        <f t="shared" ref="D4:D67" si="3">IF(OR($A4="",$B4="",$C4=""),"",(1/A4)+(1/B4)+(1/C4)-1)</f>
        <v>2.9151160730108039E-2</v>
      </c>
      <c r="E4" s="17">
        <f>IF(OR($A4="",$B4="",$C4=""),"",A4*'MPTO_working_3-way'!$I3)</f>
        <v>3.3961988304093564</v>
      </c>
      <c r="F4" s="21">
        <f>IF(OR($A4="",$B4="",$C4=""),"",B4*'MPTO_working_3-way'!$I3)</f>
        <v>3.9107744107744105</v>
      </c>
      <c r="G4" s="22">
        <f>IF(OR($A4="",$B4="",$C4=""),"",C4*'MPTO_working_3-way'!$I3)</f>
        <v>2.2229665071770337</v>
      </c>
      <c r="H4" s="17">
        <f>IF(OR($A4="",$B4="",$C4=""),"",'MPTO_working_3-way'!E3)</f>
        <v>3.4093243379317282</v>
      </c>
      <c r="I4" s="21">
        <f>IF(OR($A4="",$B4="",$C4=""),"",'MPTO_working_3-way'!F3)</f>
        <v>3.945693975061181</v>
      </c>
      <c r="J4" s="22">
        <f>IF(OR($A4="",$B4="",$C4=""),"",'MPTO_working_3-way'!G3)</f>
        <v>2.2063078326599768</v>
      </c>
      <c r="K4" s="17">
        <f>IF(OR($A4="",$B4="",$C4=""),"",'OddsRatio_working_3-way'!H3)</f>
        <v>3.4056104880715825</v>
      </c>
      <c r="L4" s="21">
        <f>IF(OR($A4="",$B4="",$C4=""),"",'OddsRatio_working_3-way'!I3)</f>
        <v>3.9285692898262741</v>
      </c>
      <c r="M4" s="22">
        <f>IF(OR($A4="",$B4="",$C4=""),"",'OddsRatio_working_3-way'!J3)</f>
        <v>2.2132644200708849</v>
      </c>
      <c r="N4" s="23">
        <f t="shared" ref="N4" si="4">(1/E4)* 100</f>
        <v>29.444683598794661</v>
      </c>
      <c r="O4" s="24">
        <f t="shared" ref="O4" si="5">(1/F4)* 100</f>
        <v>25.570383125269053</v>
      </c>
      <c r="P4" s="24">
        <f t="shared" ref="P4" si="6">(1/G4)* 100</f>
        <v>44.984933275936285</v>
      </c>
      <c r="Q4" t="s">
        <v>252</v>
      </c>
      <c r="R4" t="s">
        <v>146</v>
      </c>
      <c r="S4" s="48" t="s">
        <v>415</v>
      </c>
      <c r="T4" s="35">
        <v>100</v>
      </c>
      <c r="U4" s="35">
        <f t="shared" ref="U4" si="7">(1/A5)*((T4*A5)-T4)</f>
        <v>49.494949494949495</v>
      </c>
      <c r="V4" s="35">
        <f t="shared" ref="V4" si="8">(1/B5)*((T4*B5)-T4)</f>
        <v>75.124378109452735</v>
      </c>
      <c r="W4" s="35">
        <f t="shared" ref="W4" si="9">(1/C5)*((T4*C5)-T4)</f>
        <v>72.451790633608823</v>
      </c>
      <c r="X4" s="35">
        <f t="shared" ref="X4" si="10">((1/B5)+(1/C5))*T4</f>
        <v>52.423831256938456</v>
      </c>
      <c r="Y4" s="35">
        <f t="shared" ref="Y4" si="11">((1/A5)+(1/C5))*T4</f>
        <v>78.053259871441696</v>
      </c>
      <c r="Z4" s="35">
        <f t="shared" ref="Z4" si="12">((1/A5)+(1/B5))*T4</f>
        <v>75.380672395597784</v>
      </c>
      <c r="AA4" s="35">
        <f t="shared" ref="AA4" si="13">U4-X4</f>
        <v>-2.9288817619889613</v>
      </c>
      <c r="AB4" s="35">
        <f t="shared" ref="AB4" si="14">V4-Y4</f>
        <v>-2.9288817619889613</v>
      </c>
      <c r="AC4" s="35">
        <f t="shared" ref="AC4" si="15">W4-Z4</f>
        <v>-2.9288817619889613</v>
      </c>
      <c r="AD4" s="4"/>
      <c r="AE4" s="4"/>
      <c r="AF4">
        <v>1.57</v>
      </c>
      <c r="AG4">
        <v>2.5099999999999998</v>
      </c>
      <c r="AH4" s="4"/>
      <c r="AI4" s="4"/>
      <c r="AJ4" t="s">
        <v>322</v>
      </c>
    </row>
    <row r="5" spans="1:36" s="12" customFormat="1" ht="15" x14ac:dyDescent="0.25">
      <c r="A5">
        <v>1.98</v>
      </c>
      <c r="B5">
        <v>4.0199999999999996</v>
      </c>
      <c r="C5">
        <v>3.63</v>
      </c>
      <c r="D5" s="20">
        <f t="shared" si="3"/>
        <v>2.9288817619889773E-2</v>
      </c>
      <c r="E5" s="17">
        <f>IF(OR($A5="",$B5="",$C5=""),"",A5*'MPTO_working_3-way'!$I4)</f>
        <v>2.0379918588873815</v>
      </c>
      <c r="F5" s="21">
        <f>IF(OR($A5="",$B5="",$C5=""),"",B5*'MPTO_working_3-way'!$I4)</f>
        <v>4.1377410468319562</v>
      </c>
      <c r="G5" s="22">
        <f>IF(OR($A5="",$B5="",$C5=""),"",C5*'MPTO_working_3-way'!$I4)</f>
        <v>3.7363184079601997</v>
      </c>
      <c r="H5" s="17">
        <f>IF(OR($A5="",$B5="",$C5=""),"",'MPTO_working_3-way'!E4)</f>
        <v>2.019029083228026</v>
      </c>
      <c r="I5" s="21">
        <f>IF(OR($A5="",$B5="",$C5=""),"",'MPTO_working_3-way'!F4)</f>
        <v>4.184218071989755</v>
      </c>
      <c r="J5" s="22">
        <f>IF(OR($A5="",$B5="",$C5=""),"",'MPTO_working_3-way'!G4)</f>
        <v>3.7633719030999102</v>
      </c>
      <c r="K5" s="17">
        <f>IF(OR($A5="",$B5="",$C5=""),"",'OddsRatio_working_3-way'!H4)</f>
        <v>2.0264711713326915</v>
      </c>
      <c r="L5" s="21">
        <f>IF(OR($A5="",$B5="",$C5=""),"",'OddsRatio_working_3-way'!I4)</f>
        <v>4.1632070790048248</v>
      </c>
      <c r="M5" s="22">
        <f>IF(OR($A5="",$B5="",$C5=""),"",'OddsRatio_working_3-way'!J4)</f>
        <v>3.7547134495969177</v>
      </c>
      <c r="N5" s="23">
        <f t="shared" ref="N5:N68" si="16">(1/E5)* 100</f>
        <v>49.067909454061244</v>
      </c>
      <c r="O5" s="24">
        <f t="shared" ref="O5:O68" si="17">(1/F5)* 100</f>
        <v>24.167776298268972</v>
      </c>
      <c r="P5" s="24">
        <f t="shared" ref="P5:P68" si="18">(1/G5)* 100</f>
        <v>26.76431424766977</v>
      </c>
      <c r="Q5" t="s">
        <v>149</v>
      </c>
      <c r="R5" t="s">
        <v>254</v>
      </c>
      <c r="S5" s="48" t="s">
        <v>415</v>
      </c>
      <c r="T5" s="35">
        <v>100</v>
      </c>
      <c r="U5" s="35">
        <f t="shared" ref="U5:U68" si="19">(1/A6)*((T5*A6)-T5)</f>
        <v>74.683544303797461</v>
      </c>
      <c r="V5" s="35">
        <f t="shared" ref="V5:V68" si="20">(1/B6)*((T5*B6)-T5)</f>
        <v>73.544973544973558</v>
      </c>
      <c r="W5" s="35">
        <f t="shared" ref="W5:W68" si="21">(1/C6)*((T5*C6)-T5)</f>
        <v>49.494949494949495</v>
      </c>
      <c r="X5" s="35">
        <f t="shared" ref="X5:X68" si="22">((1/B6)+(1/C6))*T5</f>
        <v>76.960076960076961</v>
      </c>
      <c r="Y5" s="35">
        <f t="shared" ref="Y5:Y68" si="23">((1/A6)+(1/C6))*T5</f>
        <v>75.82150620125303</v>
      </c>
      <c r="Z5" s="35">
        <f t="shared" ref="Z5:Z68" si="24">((1/A6)+(1/B6))*T5</f>
        <v>51.771482151228987</v>
      </c>
      <c r="AA5" s="35">
        <f t="shared" ref="AA5:AA68" si="25">U5-X5</f>
        <v>-2.2765326562794996</v>
      </c>
      <c r="AB5" s="35">
        <f t="shared" ref="AB5:AB68" si="26">V5-Y5</f>
        <v>-2.2765326562794712</v>
      </c>
      <c r="AC5" s="35">
        <f t="shared" ref="AC5:AC68" si="27">W5-Z5</f>
        <v>-2.2765326562794925</v>
      </c>
      <c r="AD5" s="27"/>
      <c r="AE5" s="27"/>
      <c r="AF5">
        <v>1.57</v>
      </c>
      <c r="AG5">
        <v>2.5299999999999998</v>
      </c>
      <c r="AH5" s="36"/>
      <c r="AI5" s="27"/>
      <c r="AJ5" t="s">
        <v>322</v>
      </c>
    </row>
    <row r="6" spans="1:36" s="12" customFormat="1" ht="15" x14ac:dyDescent="0.25">
      <c r="A6">
        <v>3.95</v>
      </c>
      <c r="B6">
        <v>3.78</v>
      </c>
      <c r="C6">
        <v>1.98</v>
      </c>
      <c r="D6" s="20">
        <f t="shared" si="3"/>
        <v>2.2765326562794952E-2</v>
      </c>
      <c r="E6" s="17">
        <f>IF(OR($A6="",$B6="",$C6=""),"",A6*'MPTO_working_3-way'!$I5)</f>
        <v>4.0399230399230399</v>
      </c>
      <c r="F6" s="21">
        <f>IF(OR($A6="",$B6="",$C6=""),"",B6*'MPTO_working_3-way'!$I5)</f>
        <v>3.8660529344073646</v>
      </c>
      <c r="G6" s="22">
        <f>IF(OR($A6="",$B6="",$C6=""),"",C6*'MPTO_working_3-way'!$I5)</f>
        <v>2.0250753465943339</v>
      </c>
      <c r="H6" s="17">
        <f>IF(OR($A6="",$B6="",$C6=""),"",'MPTO_working_3-way'!E5)</f>
        <v>4.0720572557251602</v>
      </c>
      <c r="I6" s="21">
        <f>IF(OR($A6="",$B6="",$C6=""),"",'MPTO_working_3-way'!F5)</f>
        <v>3.8916286894503638</v>
      </c>
      <c r="J6" s="22">
        <f>IF(OR($A6="",$B6="",$C6=""),"",'MPTO_working_3-way'!G5)</f>
        <v>2.0102035404367813</v>
      </c>
      <c r="K6" s="17">
        <f>IF(OR($A6="",$B6="",$C6=""),"",'OddsRatio_working_3-way'!H5)</f>
        <v>4.058500543928818</v>
      </c>
      <c r="L6" s="21">
        <f>IF(OR($A6="",$B6="",$C6=""),"",'OddsRatio_working_3-way'!I5)</f>
        <v>3.882247970210885</v>
      </c>
      <c r="M6" s="22">
        <f>IF(OR($A6="",$B6="",$C6=""),"",'OddsRatio_working_3-way'!J5)</f>
        <v>2.0160442484916068</v>
      </c>
      <c r="N6" s="23">
        <f t="shared" si="16"/>
        <v>24.752946779378497</v>
      </c>
      <c r="O6" s="24">
        <f t="shared" si="17"/>
        <v>25.866174544588645</v>
      </c>
      <c r="P6" s="24">
        <f t="shared" si="18"/>
        <v>49.380878676032864</v>
      </c>
      <c r="Q6" t="s">
        <v>187</v>
      </c>
      <c r="R6" t="s">
        <v>265</v>
      </c>
      <c r="S6" s="48" t="s">
        <v>415</v>
      </c>
      <c r="T6" s="35">
        <v>100</v>
      </c>
      <c r="U6" s="35">
        <f t="shared" si="19"/>
        <v>13.043478260869554</v>
      </c>
      <c r="V6" s="35">
        <f t="shared" si="20"/>
        <v>89.224137931034477</v>
      </c>
      <c r="W6" s="35">
        <f t="shared" si="21"/>
        <v>94.626544868350351</v>
      </c>
      <c r="X6" s="35">
        <f t="shared" si="22"/>
        <v>16.149317200615169</v>
      </c>
      <c r="Y6" s="35">
        <f t="shared" si="23"/>
        <v>92.329976870780101</v>
      </c>
      <c r="Z6" s="35">
        <f t="shared" si="24"/>
        <v>97.73238380809596</v>
      </c>
      <c r="AA6" s="35">
        <f t="shared" si="25"/>
        <v>-3.105838939745615</v>
      </c>
      <c r="AB6" s="35">
        <f t="shared" si="26"/>
        <v>-3.1058389397456239</v>
      </c>
      <c r="AC6" s="35">
        <f t="shared" si="27"/>
        <v>-3.1058389397456097</v>
      </c>
      <c r="AD6" s="27"/>
      <c r="AE6" s="27"/>
      <c r="AF6">
        <v>1.83</v>
      </c>
      <c r="AG6">
        <v>2.0699999999999998</v>
      </c>
      <c r="AH6" s="36"/>
      <c r="AI6" s="27"/>
      <c r="AJ6" t="s">
        <v>326</v>
      </c>
    </row>
    <row r="7" spans="1:36" s="12" customFormat="1" ht="15" x14ac:dyDescent="0.25">
      <c r="A7">
        <v>1.1499999999999999</v>
      </c>
      <c r="B7">
        <v>9.2799999999999994</v>
      </c>
      <c r="C7">
        <v>18.61</v>
      </c>
      <c r="D7" s="20">
        <f t="shared" si="3"/>
        <v>3.1058389397456088E-2</v>
      </c>
      <c r="E7" s="17">
        <f>IF(OR($A7="",$B7="",$C7=""),"",A7*'MPTO_working_3-way'!$I6)</f>
        <v>1.1857171478070745</v>
      </c>
      <c r="F7" s="21">
        <f>IF(OR($A7="",$B7="",$C7=""),"",B7*'MPTO_working_3-way'!$I6)</f>
        <v>9.5682218536083923</v>
      </c>
      <c r="G7" s="22">
        <f>IF(OR($A7="",$B7="",$C7=""),"",C7*'MPTO_working_3-way'!$I6)</f>
        <v>19.187996626686658</v>
      </c>
      <c r="H7" s="17">
        <f>IF(OR($A7="",$B7="",$C7=""),"",'MPTO_working_3-way'!E6)</f>
        <v>1.1638565454196617</v>
      </c>
      <c r="I7" s="21">
        <f>IF(OR($A7="",$B7="",$C7=""),"",'MPTO_working_3-way'!F6)</f>
        <v>10.266326556634041</v>
      </c>
      <c r="J7" s="22">
        <f>IF(OR($A7="",$B7="",$C7=""),"",'MPTO_working_3-way'!G6)</f>
        <v>23.051165252352064</v>
      </c>
      <c r="K7" s="17">
        <f>IF(OR($A7="",$B7="",$C7=""),"",'OddsRatio_working_3-way'!H6)</f>
        <v>1.169152709489226</v>
      </c>
      <c r="L7" s="21">
        <f>IF(OR($A7="",$B7="",$C7=""),"",'OddsRatio_working_3-way'!I6)</f>
        <v>10.337229563805272</v>
      </c>
      <c r="M7" s="22">
        <f>IF(OR($A7="",$B7="",$C7=""),"",'OddsRatio_working_3-way'!J6)</f>
        <v>20.858528094035126</v>
      </c>
      <c r="N7" s="23">
        <f t="shared" si="16"/>
        <v>84.337145823474913</v>
      </c>
      <c r="O7" s="24">
        <f t="shared" si="17"/>
        <v>10.451262682865964</v>
      </c>
      <c r="P7" s="24">
        <f t="shared" si="18"/>
        <v>5.2115914936591157</v>
      </c>
      <c r="Q7" t="s">
        <v>283</v>
      </c>
      <c r="R7" t="s">
        <v>275</v>
      </c>
      <c r="S7" s="48" t="s">
        <v>415</v>
      </c>
      <c r="T7" s="35">
        <v>100</v>
      </c>
      <c r="U7" s="35">
        <f t="shared" si="19"/>
        <v>74.489795918367349</v>
      </c>
      <c r="V7" s="35">
        <f t="shared" si="20"/>
        <v>70.326409495548958</v>
      </c>
      <c r="W7" s="35">
        <f t="shared" si="21"/>
        <v>52.830188679245275</v>
      </c>
      <c r="X7" s="35">
        <f t="shared" si="22"/>
        <v>76.843401825205746</v>
      </c>
      <c r="Y7" s="35">
        <f t="shared" si="23"/>
        <v>72.680015402387369</v>
      </c>
      <c r="Z7" s="35">
        <f t="shared" si="24"/>
        <v>55.183794586083692</v>
      </c>
      <c r="AA7" s="35">
        <f t="shared" si="25"/>
        <v>-2.3536059068383963</v>
      </c>
      <c r="AB7" s="35">
        <f t="shared" si="26"/>
        <v>-2.3536059068384105</v>
      </c>
      <c r="AC7" s="35">
        <f t="shared" si="27"/>
        <v>-2.3536059068384176</v>
      </c>
      <c r="AD7" s="27"/>
      <c r="AE7" s="27"/>
      <c r="AF7">
        <v>1.32</v>
      </c>
      <c r="AG7">
        <v>3.53</v>
      </c>
      <c r="AH7" s="36"/>
      <c r="AI7" s="27"/>
      <c r="AJ7" t="s">
        <v>328</v>
      </c>
    </row>
    <row r="8" spans="1:36" ht="15" x14ac:dyDescent="0.25">
      <c r="A8">
        <v>3.92</v>
      </c>
      <c r="B8">
        <v>3.37</v>
      </c>
      <c r="C8">
        <v>2.12</v>
      </c>
      <c r="D8" s="20">
        <f t="shared" si="3"/>
        <v>2.3536059068383963E-2</v>
      </c>
      <c r="E8" s="17">
        <f>IF(OR($A8="",$B8="",$C8=""),"",A8*'MPTO_working_3-way'!$I7)</f>
        <v>4.012261351548065</v>
      </c>
      <c r="F8" s="21">
        <f>IF(OR($A8="",$B8="",$C8=""),"",B8*'MPTO_working_3-way'!$I7)</f>
        <v>3.4493165190604542</v>
      </c>
      <c r="G8" s="22">
        <f>IF(OR($A8="",$B8="",$C8=""),"",C8*'MPTO_working_3-way'!$I7)</f>
        <v>2.1698964452249743</v>
      </c>
      <c r="H8" s="17">
        <f>IF(OR($A8="",$B8="",$C8=""),"",'MPTO_working_3-way'!E7)</f>
        <v>4.0443799879542004</v>
      </c>
      <c r="I8" s="21">
        <f>IF(OR($A8="",$B8="",$C8=""),"",'MPTO_working_3-way'!F7)</f>
        <v>3.4615185335823324</v>
      </c>
      <c r="J8" s="22">
        <f>IF(OR($A8="",$B8="",$C8=""),"",'MPTO_working_3-way'!G7)</f>
        <v>2.1558565256822018</v>
      </c>
      <c r="K8" s="17">
        <f>IF(OR($A8="",$B8="",$C8=""),"",'OddsRatio_working_3-way'!H7)</f>
        <v>4.0286291099476941</v>
      </c>
      <c r="L8" s="21">
        <f>IF(OR($A8="",$B8="",$C8=""),"",'OddsRatio_working_3-way'!I7)</f>
        <v>3.4581681474575467</v>
      </c>
      <c r="M8" s="22">
        <f>IF(OR($A8="",$B8="",$C8=""),"",'OddsRatio_working_3-way'!J7)</f>
        <v>2.1616659599799379</v>
      </c>
      <c r="N8" s="23">
        <f t="shared" si="16"/>
        <v>24.923600742363565</v>
      </c>
      <c r="O8" s="24">
        <f t="shared" si="17"/>
        <v>28.991250715152873</v>
      </c>
      <c r="P8" s="24">
        <f t="shared" si="18"/>
        <v>46.085148542483566</v>
      </c>
      <c r="Q8" t="s">
        <v>312</v>
      </c>
      <c r="R8" t="s">
        <v>282</v>
      </c>
      <c r="S8" s="48" t="s">
        <v>415</v>
      </c>
      <c r="T8" s="35">
        <v>100</v>
      </c>
      <c r="U8" s="35">
        <f t="shared" si="19"/>
        <v>61.240310077519375</v>
      </c>
      <c r="V8" s="35">
        <f t="shared" si="20"/>
        <v>71.428571428571431</v>
      </c>
      <c r="W8" s="35">
        <f t="shared" si="21"/>
        <v>64.539007092198588</v>
      </c>
      <c r="X8" s="35">
        <f t="shared" si="22"/>
        <v>64.032421479229981</v>
      </c>
      <c r="Y8" s="35">
        <f t="shared" si="23"/>
        <v>74.22068283028203</v>
      </c>
      <c r="Z8" s="35">
        <f t="shared" si="24"/>
        <v>67.331118493909187</v>
      </c>
      <c r="AA8" s="35">
        <f t="shared" si="25"/>
        <v>-2.7921114017106063</v>
      </c>
      <c r="AB8" s="35">
        <f t="shared" si="26"/>
        <v>-2.7921114017105992</v>
      </c>
      <c r="AC8" s="35">
        <f t="shared" si="27"/>
        <v>-2.7921114017105992</v>
      </c>
      <c r="AF8">
        <v>2.4300000000000002</v>
      </c>
      <c r="AG8">
        <v>1.62</v>
      </c>
      <c r="AJ8" t="s">
        <v>328</v>
      </c>
    </row>
    <row r="9" spans="1:36" ht="15" x14ac:dyDescent="0.25">
      <c r="A9">
        <v>2.58</v>
      </c>
      <c r="B9">
        <v>3.5</v>
      </c>
      <c r="C9">
        <v>2.82</v>
      </c>
      <c r="D9" s="20">
        <f t="shared" si="3"/>
        <v>2.7921114017106063E-2</v>
      </c>
      <c r="E9" s="17">
        <f>IF(OR($A9="",$B9="",$C9=""),"",A9*'MPTO_working_3-way'!$I8)</f>
        <v>2.6520364741641336</v>
      </c>
      <c r="F9" s="21">
        <f>IF(OR($A9="",$B9="",$C9=""),"",B9*'MPTO_working_3-way'!$I8)</f>
        <v>3.5977238990598712</v>
      </c>
      <c r="G9" s="22">
        <f>IF(OR($A9="",$B9="",$C9=""),"",C9*'MPTO_working_3-way'!$I8)</f>
        <v>2.8987375415282388</v>
      </c>
      <c r="H9" s="17">
        <f>IF(OR($A9="",$B9="",$C9=""),"",'MPTO_working_3-way'!E8)</f>
        <v>2.6434755527872937</v>
      </c>
      <c r="I9" s="21">
        <f>IF(OR($A9="",$B9="",$C9=""),"",'MPTO_working_3-way'!F8)</f>
        <v>3.6178501406529704</v>
      </c>
      <c r="J9" s="22">
        <f>IF(OR($A9="",$B9="",$C9=""),"",'MPTO_working_3-way'!G8)</f>
        <v>2.8960081883316269</v>
      </c>
      <c r="K9" s="17">
        <f>IF(OR($A9="",$B9="",$C9=""),"",'OddsRatio_working_3-way'!H8)</f>
        <v>2.6476583369819253</v>
      </c>
      <c r="L9" s="21">
        <f>IF(OR($A9="",$B9="",$C9=""),"",'OddsRatio_working_3-way'!I8)</f>
        <v>3.6070543306676019</v>
      </c>
      <c r="M9" s="22">
        <f>IF(OR($A9="",$B9="",$C9=""),"",'OddsRatio_working_3-way'!J8)</f>
        <v>2.8979355527260142</v>
      </c>
      <c r="N9" s="23">
        <f t="shared" si="16"/>
        <v>37.706872048778258</v>
      </c>
      <c r="O9" s="24">
        <f t="shared" si="17"/>
        <v>27.795351395956541</v>
      </c>
      <c r="P9" s="24">
        <f t="shared" si="18"/>
        <v>34.497776555265212</v>
      </c>
      <c r="Q9" t="s">
        <v>288</v>
      </c>
      <c r="R9" t="s">
        <v>222</v>
      </c>
      <c r="S9" s="48" t="s">
        <v>415</v>
      </c>
      <c r="T9" s="35">
        <v>100</v>
      </c>
      <c r="U9" s="35">
        <f t="shared" si="19"/>
        <v>57.983193277310924</v>
      </c>
      <c r="V9" s="35">
        <f t="shared" si="20"/>
        <v>69.78851963746223</v>
      </c>
      <c r="W9" s="35">
        <f t="shared" si="21"/>
        <v>69.418960244648318</v>
      </c>
      <c r="X9" s="35">
        <f t="shared" si="22"/>
        <v>60.792520117889445</v>
      </c>
      <c r="Y9" s="35">
        <f t="shared" si="23"/>
        <v>72.597846478040751</v>
      </c>
      <c r="Z9" s="35">
        <f t="shared" si="24"/>
        <v>72.228287085226839</v>
      </c>
      <c r="AA9" s="35">
        <f t="shared" si="25"/>
        <v>-2.809326840578521</v>
      </c>
      <c r="AB9" s="35">
        <f t="shared" si="26"/>
        <v>-2.809326840578521</v>
      </c>
      <c r="AC9" s="35">
        <f t="shared" si="27"/>
        <v>-2.809326840578521</v>
      </c>
      <c r="AF9">
        <v>1.86</v>
      </c>
      <c r="AG9">
        <v>2.0299999999999998</v>
      </c>
      <c r="AJ9" t="s">
        <v>329</v>
      </c>
    </row>
    <row r="10" spans="1:36" ht="15" x14ac:dyDescent="0.25">
      <c r="A10">
        <v>2.38</v>
      </c>
      <c r="B10">
        <v>3.31</v>
      </c>
      <c r="C10">
        <v>3.27</v>
      </c>
      <c r="D10" s="20">
        <f t="shared" si="3"/>
        <v>2.8093268405785299E-2</v>
      </c>
      <c r="E10" s="17">
        <f>IF(OR($A10="",$B10="",$C10=""),"",A10*'MPTO_working_3-way'!$I9)</f>
        <v>2.4468619788057691</v>
      </c>
      <c r="F10" s="21">
        <f>IF(OR($A10="",$B10="",$C10=""),"",B10*'MPTO_working_3-way'!$I9)</f>
        <v>3.4029887184231495</v>
      </c>
      <c r="G10" s="22">
        <f>IF(OR($A10="",$B10="",$C10=""),"",C10*'MPTO_working_3-way'!$I9)</f>
        <v>3.3618649876869178</v>
      </c>
      <c r="H10" s="17">
        <f>IF(OR($A10="",$B10="",$C10=""),"",'MPTO_working_3-way'!E9)</f>
        <v>2.4342529906222889</v>
      </c>
      <c r="I10" s="21">
        <f>IF(OR($A10="",$B10="",$C10=""),"",'MPTO_working_3-way'!F9)</f>
        <v>3.4158794164065536</v>
      </c>
      <c r="J10" s="22">
        <f>IF(OR($A10="",$B10="",$C10=""),"",'MPTO_working_3-way'!G9)</f>
        <v>3.3732959296815075</v>
      </c>
      <c r="K10" s="17">
        <f>IF(OR($A10="",$B10="",$C10=""),"",'OddsRatio_working_3-way'!H9)</f>
        <v>2.4397912176855412</v>
      </c>
      <c r="L10" s="21">
        <f>IF(OR($A10="",$B10="",$C10=""),"",'OddsRatio_working_3-way'!I9)</f>
        <v>3.4100852991692761</v>
      </c>
      <c r="M10" s="22">
        <f>IF(OR($A10="",$B10="",$C10=""),"",'OddsRatio_working_3-way'!J9)</f>
        <v>3.3683522203957814</v>
      </c>
      <c r="N10" s="23">
        <f t="shared" si="16"/>
        <v>40.868672146684233</v>
      </c>
      <c r="O10" s="24">
        <f t="shared" si="17"/>
        <v>29.385933446860562</v>
      </c>
      <c r="P10" s="24">
        <f t="shared" si="18"/>
        <v>29.745394406455194</v>
      </c>
      <c r="Q10" t="s">
        <v>215</v>
      </c>
      <c r="R10" t="s">
        <v>285</v>
      </c>
      <c r="S10" s="48" t="s">
        <v>415</v>
      </c>
      <c r="T10" s="35">
        <v>100</v>
      </c>
      <c r="U10" s="35">
        <f t="shared" si="19"/>
        <v>42.857142857142854</v>
      </c>
      <c r="V10" s="35">
        <f t="shared" si="20"/>
        <v>75.490196078431367</v>
      </c>
      <c r="W10" s="35">
        <f t="shared" si="21"/>
        <v>78.540772532188839</v>
      </c>
      <c r="X10" s="35">
        <f t="shared" si="22"/>
        <v>45.969031389379786</v>
      </c>
      <c r="Y10" s="35">
        <f t="shared" si="23"/>
        <v>78.6020846106683</v>
      </c>
      <c r="Z10" s="35">
        <f t="shared" si="24"/>
        <v>81.652661064425772</v>
      </c>
      <c r="AA10" s="35">
        <f t="shared" si="25"/>
        <v>-3.1118885322369323</v>
      </c>
      <c r="AB10" s="35">
        <f t="shared" si="26"/>
        <v>-3.1118885322369323</v>
      </c>
      <c r="AC10" s="35">
        <f t="shared" si="27"/>
        <v>-3.1118885322369323</v>
      </c>
      <c r="AF10">
        <v>1.98</v>
      </c>
      <c r="AG10">
        <v>1.91</v>
      </c>
      <c r="AJ10" t="s">
        <v>329</v>
      </c>
    </row>
    <row r="11" spans="1:36" ht="15" x14ac:dyDescent="0.25">
      <c r="A11">
        <v>1.75</v>
      </c>
      <c r="B11">
        <v>4.08</v>
      </c>
      <c r="C11">
        <v>4.66</v>
      </c>
      <c r="D11" s="20">
        <f t="shared" si="3"/>
        <v>3.1118885322369394E-2</v>
      </c>
      <c r="E11" s="17">
        <f>IF(OR($A11="",$B11="",$C11=""),"",A11*'MPTO_working_3-way'!$I10)</f>
        <v>1.8044580493141464</v>
      </c>
      <c r="F11" s="21">
        <f>IF(OR($A11="",$B11="",$C11=""),"",B11*'MPTO_working_3-way'!$I10)</f>
        <v>4.2069650521152671</v>
      </c>
      <c r="G11" s="22">
        <f>IF(OR($A11="",$B11="",$C11=""),"",C11*'MPTO_working_3-way'!$I10)</f>
        <v>4.8050140056022412</v>
      </c>
      <c r="H11" s="17">
        <f>IF(OR($A11="",$B11="",$C11=""),"",'MPTO_working_3-way'!E10)</f>
        <v>1.7823545167223185</v>
      </c>
      <c r="I11" s="21">
        <f>IF(OR($A11="",$B11="",$C11=""),"",'MPTO_working_3-way'!F10)</f>
        <v>4.260303206200704</v>
      </c>
      <c r="J11" s="22">
        <f>IF(OR($A11="",$B11="",$C11=""),"",'MPTO_working_3-way'!G10)</f>
        <v>4.8966965258087001</v>
      </c>
      <c r="K11" s="17">
        <f>IF(OR($A11="",$B11="",$C11=""),"",'OddsRatio_working_3-way'!H10)</f>
        <v>1.7903158649887989</v>
      </c>
      <c r="L11" s="21">
        <f>IF(OR($A11="",$B11="",$C11=""),"",'OddsRatio_working_3-way'!I10)</f>
        <v>4.2455638188873346</v>
      </c>
      <c r="M11" s="22">
        <f>IF(OR($A11="",$B11="",$C11=""),"",'OddsRatio_working_3-way'!J10)</f>
        <v>4.8567414211453386</v>
      </c>
      <c r="N11" s="23">
        <f t="shared" si="16"/>
        <v>55.418301377529303</v>
      </c>
      <c r="O11" s="24">
        <f t="shared" si="17"/>
        <v>23.770104757518695</v>
      </c>
      <c r="P11" s="24">
        <f t="shared" si="18"/>
        <v>20.811593864951991</v>
      </c>
      <c r="Q11" t="s">
        <v>217</v>
      </c>
      <c r="R11" t="s">
        <v>220</v>
      </c>
      <c r="S11" s="48" t="s">
        <v>415</v>
      </c>
      <c r="T11" s="35">
        <v>100</v>
      </c>
      <c r="U11" s="35">
        <f t="shared" si="19"/>
        <v>36.708860759493668</v>
      </c>
      <c r="V11" s="35">
        <f t="shared" si="20"/>
        <v>76.851851851851848</v>
      </c>
      <c r="W11" s="35">
        <f t="shared" si="21"/>
        <v>83.333333333333329</v>
      </c>
      <c r="X11" s="35">
        <f t="shared" si="22"/>
        <v>39.814814814814817</v>
      </c>
      <c r="Y11" s="35">
        <f t="shared" si="23"/>
        <v>79.957805907172983</v>
      </c>
      <c r="Z11" s="35">
        <f t="shared" si="24"/>
        <v>86.439287388654478</v>
      </c>
      <c r="AA11" s="35">
        <f t="shared" si="25"/>
        <v>-3.1059540553211491</v>
      </c>
      <c r="AB11" s="35">
        <f t="shared" si="26"/>
        <v>-3.1059540553211349</v>
      </c>
      <c r="AC11" s="35">
        <f t="shared" si="27"/>
        <v>-3.1059540553211491</v>
      </c>
      <c r="AF11">
        <v>1.65</v>
      </c>
      <c r="AG11">
        <v>2.34</v>
      </c>
      <c r="AJ11" t="s">
        <v>329</v>
      </c>
    </row>
    <row r="12" spans="1:36" ht="15" x14ac:dyDescent="0.25">
      <c r="A12">
        <v>1.58</v>
      </c>
      <c r="B12">
        <v>4.32</v>
      </c>
      <c r="C12">
        <v>6</v>
      </c>
      <c r="D12" s="20">
        <f t="shared" si="3"/>
        <v>3.1059540553211473E-2</v>
      </c>
      <c r="E12" s="17">
        <f>IF(OR($A12="",$B12="",$C12=""),"",A12*'MPTO_working_3-way'!$I11)</f>
        <v>1.6290740740740741</v>
      </c>
      <c r="F12" s="21">
        <f>IF(OR($A12="",$B12="",$C12=""),"",B12*'MPTO_working_3-way'!$I11)</f>
        <v>4.4541772151898735</v>
      </c>
      <c r="G12" s="22">
        <f>IF(OR($A12="",$B12="",$C12=""),"",C12*'MPTO_working_3-way'!$I11)</f>
        <v>6.1863572433192688</v>
      </c>
      <c r="H12" s="17">
        <f>IF(OR($A12="",$B12="",$C12=""),"",'MPTO_working_3-way'!E11)</f>
        <v>1.606275494195168</v>
      </c>
      <c r="I12" s="21">
        <f>IF(OR($A12="",$B12="",$C12=""),"",'MPTO_working_3-way'!F11)</f>
        <v>4.5222614840989408</v>
      </c>
      <c r="J12" s="22">
        <f>IF(OR($A12="",$B12="",$C12=""),"",'MPTO_working_3-way'!G11)</f>
        <v>6.3974006498375413</v>
      </c>
      <c r="K12" s="17">
        <f>IF(OR($A12="",$B12="",$C12=""),"",'OddsRatio_working_3-way'!H11)</f>
        <v>1.6139833946388631</v>
      </c>
      <c r="L12" s="21">
        <f>IF(OR($A12="",$B12="",$C12=""),"",'OddsRatio_working_3-way'!I11)</f>
        <v>4.5145256382776315</v>
      </c>
      <c r="M12" s="22">
        <f>IF(OR($A12="",$B12="",$C12=""),"",'OddsRatio_working_3-way'!J11)</f>
        <v>6.2929602986108923</v>
      </c>
      <c r="N12" s="23">
        <f t="shared" si="16"/>
        <v>61.384562919176986</v>
      </c>
      <c r="O12" s="24">
        <f t="shared" si="17"/>
        <v>22.450835512106398</v>
      </c>
      <c r="P12" s="24">
        <f t="shared" si="18"/>
        <v>16.164601568716609</v>
      </c>
      <c r="Q12" t="s">
        <v>227</v>
      </c>
      <c r="R12" t="s">
        <v>216</v>
      </c>
      <c r="S12" s="48" t="s">
        <v>415</v>
      </c>
      <c r="T12" s="35">
        <v>100</v>
      </c>
      <c r="U12" s="35">
        <f t="shared" si="19"/>
        <v>20</v>
      </c>
      <c r="V12" s="35">
        <f t="shared" si="20"/>
        <v>83.844911147011302</v>
      </c>
      <c r="W12" s="35">
        <f t="shared" si="21"/>
        <v>92.668621700879754</v>
      </c>
      <c r="X12" s="35">
        <f t="shared" si="22"/>
        <v>23.486467152108926</v>
      </c>
      <c r="Y12" s="35">
        <f t="shared" si="23"/>
        <v>87.331378299120232</v>
      </c>
      <c r="Z12" s="35">
        <f t="shared" si="24"/>
        <v>96.155088852988683</v>
      </c>
      <c r="AA12" s="35">
        <f t="shared" si="25"/>
        <v>-3.4864671521089257</v>
      </c>
      <c r="AB12" s="35">
        <f t="shared" si="26"/>
        <v>-3.4864671521089292</v>
      </c>
      <c r="AC12" s="35">
        <f t="shared" si="27"/>
        <v>-3.4864671521089292</v>
      </c>
      <c r="AF12">
        <v>1.61</v>
      </c>
      <c r="AG12">
        <v>2.4300000000000002</v>
      </c>
      <c r="AJ12" t="s">
        <v>329</v>
      </c>
    </row>
    <row r="13" spans="1:36" ht="15" x14ac:dyDescent="0.25">
      <c r="A13">
        <v>1.25</v>
      </c>
      <c r="B13">
        <v>6.19</v>
      </c>
      <c r="C13">
        <v>13.64</v>
      </c>
      <c r="D13" s="20">
        <f t="shared" si="3"/>
        <v>3.4864671521089186E-2</v>
      </c>
      <c r="E13" s="17">
        <f>IF(OR($A13="",$B13="",$C13=""),"",A13*'MPTO_working_3-way'!$I12)</f>
        <v>1.2935808394013615</v>
      </c>
      <c r="F13" s="21">
        <f>IF(OR($A13="",$B13="",$C13=""),"",B13*'MPTO_working_3-way'!$I12)</f>
        <v>6.4058123167155427</v>
      </c>
      <c r="G13" s="22">
        <f>IF(OR($A13="",$B13="",$C13=""),"",C13*'MPTO_working_3-way'!$I12)</f>
        <v>14.115554119547657</v>
      </c>
      <c r="H13" s="17">
        <f>IF(OR($A13="",$B13="",$C13=""),"",'MPTO_working_3-way'!E12)</f>
        <v>1.2684263618561689</v>
      </c>
      <c r="I13" s="21">
        <f>IF(OR($A13="",$B13="",$C13=""),"",'MPTO_working_3-way'!F12)</f>
        <v>6.6698089756985395</v>
      </c>
      <c r="J13" s="22">
        <f>IF(OR($A13="",$B13="",$C13=""),"",'MPTO_working_3-way'!G12)</f>
        <v>16.209497821624023</v>
      </c>
      <c r="K13" s="17">
        <f>IF(OR($A13="",$B13="",$C13=""),"",'OddsRatio_working_3-way'!H12)</f>
        <v>1.275355567933945</v>
      </c>
      <c r="L13" s="21">
        <f>IF(OR($A13="",$B13="",$C13=""),"",'OddsRatio_working_3-way'!I12)</f>
        <v>6.7163815903086981</v>
      </c>
      <c r="M13" s="22">
        <f>IF(OR($A13="",$B13="",$C13=""),"",'OddsRatio_working_3-way'!J12)</f>
        <v>14.921977514740261</v>
      </c>
      <c r="N13" s="23">
        <f t="shared" si="16"/>
        <v>77.304793758600837</v>
      </c>
      <c r="O13" s="24">
        <f t="shared" si="17"/>
        <v>15.610822649152025</v>
      </c>
      <c r="P13" s="24">
        <f t="shared" si="18"/>
        <v>7.0843835922471436</v>
      </c>
      <c r="Q13" t="s">
        <v>284</v>
      </c>
      <c r="R13" t="s">
        <v>224</v>
      </c>
      <c r="S13" s="48" t="s">
        <v>415</v>
      </c>
      <c r="T13" s="35">
        <v>100</v>
      </c>
      <c r="U13" s="35">
        <f t="shared" si="19"/>
        <v>82.608695652173907</v>
      </c>
      <c r="V13" s="35">
        <f t="shared" si="20"/>
        <v>76.635514018691595</v>
      </c>
      <c r="W13" s="35">
        <f t="shared" si="21"/>
        <v>37.5</v>
      </c>
      <c r="X13" s="35">
        <f t="shared" si="22"/>
        <v>85.86448598130842</v>
      </c>
      <c r="Y13" s="35">
        <f t="shared" si="23"/>
        <v>79.891304347826093</v>
      </c>
      <c r="Z13" s="35">
        <f t="shared" si="24"/>
        <v>40.755790329134499</v>
      </c>
      <c r="AA13" s="35">
        <f t="shared" si="25"/>
        <v>-3.2557903291345127</v>
      </c>
      <c r="AB13" s="35">
        <f t="shared" si="26"/>
        <v>-3.2557903291344985</v>
      </c>
      <c r="AC13" s="35">
        <f t="shared" si="27"/>
        <v>-3.2557903291344985</v>
      </c>
      <c r="AF13">
        <v>1.66</v>
      </c>
      <c r="AG13">
        <v>2.2999999999999998</v>
      </c>
      <c r="AJ13" t="s">
        <v>329</v>
      </c>
    </row>
    <row r="14" spans="1:36" ht="15" x14ac:dyDescent="0.25">
      <c r="A14">
        <v>5.75</v>
      </c>
      <c r="B14">
        <v>4.28</v>
      </c>
      <c r="C14">
        <v>1.6</v>
      </c>
      <c r="D14" s="20">
        <f t="shared" si="3"/>
        <v>3.2557903291345003E-2</v>
      </c>
      <c r="E14" s="17">
        <f>IF(OR($A14="",$B14="",$C14=""),"",A14*'MPTO_working_3-way'!$I13)</f>
        <v>5.9372079439252339</v>
      </c>
      <c r="F14" s="21">
        <f>IF(OR($A14="",$B14="",$C14=""),"",B14*'MPTO_working_3-way'!$I13)</f>
        <v>4.4193478260869572</v>
      </c>
      <c r="G14" s="22">
        <f>IF(OR($A14="",$B14="",$C14=""),"",C14*'MPTO_working_3-way'!$I13)</f>
        <v>1.6520926452661522</v>
      </c>
      <c r="H14" s="17">
        <f>IF(OR($A14="",$B14="",$C14=""),"",'MPTO_working_3-way'!E13)</f>
        <v>6.1326965008825676</v>
      </c>
      <c r="I14" s="21">
        <f>IF(OR($A14="",$B14="",$C14=""),"",'MPTO_working_3-way'!F13)</f>
        <v>4.4884869670947642</v>
      </c>
      <c r="J14" s="22">
        <f>IF(OR($A14="",$B14="",$C14=""),"",'MPTO_working_3-way'!G13)</f>
        <v>1.6282736946573306</v>
      </c>
      <c r="K14" s="17">
        <f>IF(OR($A14="",$B14="",$C14=""),"",'OddsRatio_working_3-way'!H13)</f>
        <v>6.0379419438292921</v>
      </c>
      <c r="L14" s="21">
        <f>IF(OR($A14="",$B14="",$C14=""),"",'OddsRatio_working_3-way'!I13)</f>
        <v>4.4788314896337011</v>
      </c>
      <c r="M14" s="22">
        <f>IF(OR($A14="",$B14="",$C14=""),"",'OddsRatio_working_3-way'!J13)</f>
        <v>1.6363716139573843</v>
      </c>
      <c r="N14" s="23">
        <f t="shared" si="16"/>
        <v>16.842933739977372</v>
      </c>
      <c r="O14" s="24">
        <f t="shared" si="17"/>
        <v>22.627773131978941</v>
      </c>
      <c r="P14" s="24">
        <f t="shared" si="18"/>
        <v>60.529293128043669</v>
      </c>
      <c r="Q14" t="s">
        <v>286</v>
      </c>
      <c r="R14" t="s">
        <v>223</v>
      </c>
      <c r="S14" s="48" t="s">
        <v>415</v>
      </c>
      <c r="T14" s="35">
        <v>100</v>
      </c>
      <c r="U14" s="35">
        <f t="shared" si="19"/>
        <v>47.916666666666671</v>
      </c>
      <c r="V14" s="35">
        <f t="shared" si="20"/>
        <v>71.83098591549296</v>
      </c>
      <c r="W14" s="35">
        <f t="shared" si="21"/>
        <v>76.905311778290994</v>
      </c>
      <c r="X14" s="35">
        <f t="shared" si="22"/>
        <v>51.263702306216054</v>
      </c>
      <c r="Y14" s="35">
        <f t="shared" si="23"/>
        <v>75.178021555042335</v>
      </c>
      <c r="Z14" s="35">
        <f t="shared" si="24"/>
        <v>80.252347417840369</v>
      </c>
      <c r="AA14" s="35">
        <f t="shared" si="25"/>
        <v>-3.3470356395493823</v>
      </c>
      <c r="AB14" s="35">
        <f t="shared" si="26"/>
        <v>-3.3470356395493752</v>
      </c>
      <c r="AC14" s="35">
        <f t="shared" si="27"/>
        <v>-3.3470356395493752</v>
      </c>
      <c r="AF14">
        <v>1.61</v>
      </c>
      <c r="AG14">
        <v>2.42</v>
      </c>
      <c r="AJ14" t="s">
        <v>329</v>
      </c>
    </row>
    <row r="15" spans="1:36" ht="15" x14ac:dyDescent="0.25">
      <c r="A15">
        <v>1.92</v>
      </c>
      <c r="B15">
        <v>3.55</v>
      </c>
      <c r="C15">
        <v>4.33</v>
      </c>
      <c r="D15" s="20">
        <f t="shared" si="3"/>
        <v>3.3470356395493894E-2</v>
      </c>
      <c r="E15" s="17">
        <f>IF(OR($A15="",$B15="",$C15=""),"",A15*'MPTO_working_3-way'!$I14)</f>
        <v>1.9842630842793483</v>
      </c>
      <c r="F15" s="21">
        <f>IF(OR($A15="",$B15="",$C15=""),"",B15*'MPTO_working_3-way'!$I14)</f>
        <v>3.6688197652040033</v>
      </c>
      <c r="G15" s="22">
        <f>IF(OR($A15="",$B15="",$C15=""),"",C15*'MPTO_working_3-way'!$I14)</f>
        <v>4.4749266431924886</v>
      </c>
      <c r="H15" s="17">
        <f>IF(OR($A15="",$B15="",$C15=""),"",'MPTO_working_3-way'!E14)</f>
        <v>1.9620286712871411</v>
      </c>
      <c r="I15" s="21">
        <f>IF(OR($A15="",$B15="",$C15=""),"",'MPTO_working_3-way'!F14)</f>
        <v>3.6964018673250676</v>
      </c>
      <c r="J15" s="22">
        <f>IF(OR($A15="",$B15="",$C15=""),"",'MPTO_working_3-way'!G14)</f>
        <v>4.5497955311821379</v>
      </c>
      <c r="K15" s="17">
        <f>IF(OR($A15="",$B15="",$C15=""),"",'OddsRatio_working_3-way'!H14)</f>
        <v>1.9706293376909274</v>
      </c>
      <c r="L15" s="21">
        <f>IF(OR($A15="",$B15="",$C15=""),"",'OddsRatio_working_3-way'!I14)</f>
        <v>3.6903313164259406</v>
      </c>
      <c r="M15" s="22">
        <f>IF(OR($A15="",$B15="",$C15=""),"",'OddsRatio_working_3-way'!J14)</f>
        <v>4.5132561896856407</v>
      </c>
      <c r="N15" s="23">
        <f t="shared" si="16"/>
        <v>50.396543075495636</v>
      </c>
      <c r="O15" s="24">
        <f t="shared" si="17"/>
        <v>27.256721888718765</v>
      </c>
      <c r="P15" s="24">
        <f t="shared" si="18"/>
        <v>22.346735035785592</v>
      </c>
      <c r="Q15" t="s">
        <v>221</v>
      </c>
      <c r="R15" t="s">
        <v>219</v>
      </c>
      <c r="S15" s="48" t="s">
        <v>415</v>
      </c>
      <c r="T15" s="35">
        <v>100</v>
      </c>
      <c r="U15" s="35">
        <f t="shared" si="19"/>
        <v>53.917050691244242</v>
      </c>
      <c r="V15" s="35">
        <f t="shared" si="20"/>
        <v>69.969969969969966</v>
      </c>
      <c r="W15" s="35">
        <f t="shared" si="21"/>
        <v>73.190348525469176</v>
      </c>
      <c r="X15" s="35">
        <f t="shared" si="22"/>
        <v>56.839681504560872</v>
      </c>
      <c r="Y15" s="35">
        <f t="shared" si="23"/>
        <v>72.892600783286582</v>
      </c>
      <c r="Z15" s="35">
        <f t="shared" si="24"/>
        <v>76.112979338785792</v>
      </c>
      <c r="AA15" s="35">
        <f t="shared" si="25"/>
        <v>-2.9226308133166299</v>
      </c>
      <c r="AB15" s="35">
        <f t="shared" si="26"/>
        <v>-2.9226308133166157</v>
      </c>
      <c r="AC15" s="35">
        <f t="shared" si="27"/>
        <v>-2.9226308133166157</v>
      </c>
      <c r="AF15">
        <v>2.11</v>
      </c>
      <c r="AG15">
        <v>1.77</v>
      </c>
      <c r="AJ15" t="s">
        <v>329</v>
      </c>
    </row>
    <row r="16" spans="1:36" ht="15" x14ac:dyDescent="0.25">
      <c r="A16">
        <v>2.17</v>
      </c>
      <c r="B16">
        <v>3.33</v>
      </c>
      <c r="C16">
        <v>3.73</v>
      </c>
      <c r="D16" s="20">
        <f t="shared" si="3"/>
        <v>2.922630813316629E-2</v>
      </c>
      <c r="E16" s="17">
        <f>IF(OR($A16="",$B16="",$C16=""),"",A16*'MPTO_working_3-way'!$I15)</f>
        <v>2.2334210886489707</v>
      </c>
      <c r="F16" s="21">
        <f>IF(OR($A16="",$B16="",$C16=""),"",B16*'MPTO_working_3-way'!$I15)</f>
        <v>3.4273236060834438</v>
      </c>
      <c r="G16" s="22">
        <f>IF(OR($A16="",$B16="",$C16=""),"",C16*'MPTO_working_3-way'!$I15)</f>
        <v>3.8390141293367104</v>
      </c>
      <c r="H16" s="17">
        <f>IF(OR($A16="",$B16="",$C16=""),"",'MPTO_working_3-way'!E15)</f>
        <v>2.2168653377017375</v>
      </c>
      <c r="I16" s="21">
        <f>IF(OR($A16="",$B16="",$C16=""),"",'MPTO_working_3-way'!F15)</f>
        <v>3.4416513053046809</v>
      </c>
      <c r="J16" s="22">
        <f>IF(OR($A16="",$B16="",$C16=""),"",'MPTO_working_3-way'!G15)</f>
        <v>3.8706519162034634</v>
      </c>
      <c r="K16" s="17">
        <f>IF(OR($A16="",$B16="",$C16=""),"",'OddsRatio_working_3-way'!H15)</f>
        <v>2.2237768103846158</v>
      </c>
      <c r="L16" s="21">
        <f>IF(OR($A16="",$B16="",$C16=""),"",'OddsRatio_working_3-way'!I15)</f>
        <v>3.4370939899112436</v>
      </c>
      <c r="M16" s="22">
        <f>IF(OR($A16="",$B16="",$C16=""),"",'OddsRatio_working_3-way'!J15)</f>
        <v>3.8554792242307707</v>
      </c>
      <c r="N16" s="23">
        <f t="shared" si="16"/>
        <v>44.774360065029867</v>
      </c>
      <c r="O16" s="24">
        <f t="shared" si="17"/>
        <v>29.177285688022465</v>
      </c>
      <c r="P16" s="24">
        <f t="shared" si="18"/>
        <v>26.048354246947667</v>
      </c>
      <c r="Q16" t="s">
        <v>226</v>
      </c>
      <c r="R16" t="s">
        <v>228</v>
      </c>
      <c r="S16" s="48" t="s">
        <v>415</v>
      </c>
      <c r="T16" s="35">
        <v>100</v>
      </c>
      <c r="U16" s="35">
        <f t="shared" si="19"/>
        <v>15.254237288135595</v>
      </c>
      <c r="V16" s="35">
        <f t="shared" si="20"/>
        <v>87.195902688860428</v>
      </c>
      <c r="W16" s="35">
        <f t="shared" si="21"/>
        <v>94.266055045871568</v>
      </c>
      <c r="X16" s="35">
        <f t="shared" si="22"/>
        <v>18.538042265268004</v>
      </c>
      <c r="Y16" s="35">
        <f t="shared" si="23"/>
        <v>90.479707665992862</v>
      </c>
      <c r="Z16" s="35">
        <f t="shared" si="24"/>
        <v>97.549860023003973</v>
      </c>
      <c r="AA16" s="35">
        <f t="shared" si="25"/>
        <v>-3.2838049771324087</v>
      </c>
      <c r="AB16" s="35">
        <f t="shared" si="26"/>
        <v>-3.2838049771324336</v>
      </c>
      <c r="AC16" s="35">
        <f t="shared" si="27"/>
        <v>-3.2838049771324052</v>
      </c>
      <c r="AF16">
        <v>2.0299999999999998</v>
      </c>
      <c r="AG16">
        <v>1.86</v>
      </c>
      <c r="AJ16" t="s">
        <v>329</v>
      </c>
    </row>
    <row r="17" spans="1:36" ht="15" x14ac:dyDescent="0.25">
      <c r="A17">
        <v>1.18</v>
      </c>
      <c r="B17">
        <v>7.81</v>
      </c>
      <c r="C17">
        <v>17.440000000000001</v>
      </c>
      <c r="D17" s="20">
        <f t="shared" si="3"/>
        <v>3.2838049771324096E-2</v>
      </c>
      <c r="E17" s="17">
        <f>IF(OR($A17="",$B17="",$C17=""),"",A17*'MPTO_working_3-way'!$I16)</f>
        <v>1.2187488987301625</v>
      </c>
      <c r="F17" s="21">
        <f>IF(OR($A17="",$B17="",$C17=""),"",B17*'MPTO_working_3-way'!$I16)</f>
        <v>8.066465168714041</v>
      </c>
      <c r="G17" s="22">
        <f>IF(OR($A17="",$B17="",$C17=""),"",C17*'MPTO_working_3-way'!$I16)</f>
        <v>18.012695588011894</v>
      </c>
      <c r="H17" s="17">
        <f>IF(OR($A17="",$B17="",$C17=""),"",'MPTO_working_3-way'!E16)</f>
        <v>1.1954406698175593</v>
      </c>
      <c r="I17" s="21">
        <f>IF(OR($A17="",$B17="",$C17=""),"",'MPTO_working_3-way'!F16)</f>
        <v>8.5400774696991224</v>
      </c>
      <c r="J17" s="22">
        <f>IF(OR($A17="",$B17="",$C17=""),"",'MPTO_working_3-way'!G16)</f>
        <v>21.554774811761984</v>
      </c>
      <c r="K17" s="17">
        <f>IF(OR($A17="",$B17="",$C17=""),"",'OddsRatio_working_3-way'!H16)</f>
        <v>1.2013566653992804</v>
      </c>
      <c r="L17" s="21">
        <f>IF(OR($A17="",$B17="",$C17=""),"",'OddsRatio_working_3-way'!I16)</f>
        <v>8.6179938409394481</v>
      </c>
      <c r="M17" s="22">
        <f>IF(OR($A17="",$B17="",$C17=""),"",'OddsRatio_working_3-way'!J16)</f>
        <v>19.390575439800962</v>
      </c>
      <c r="N17" s="23">
        <f t="shared" si="16"/>
        <v>82.051356193381494</v>
      </c>
      <c r="O17" s="24">
        <f t="shared" si="17"/>
        <v>12.397003880690164</v>
      </c>
      <c r="P17" s="24">
        <f t="shared" si="18"/>
        <v>5.5516399259283356</v>
      </c>
      <c r="Q17" t="s">
        <v>225</v>
      </c>
      <c r="R17" t="s">
        <v>218</v>
      </c>
      <c r="S17" s="48" t="s">
        <v>415</v>
      </c>
      <c r="T17" s="35">
        <v>100</v>
      </c>
      <c r="U17" s="35">
        <f t="shared" si="19"/>
        <v>75.609756097560975</v>
      </c>
      <c r="V17" s="35">
        <f t="shared" si="20"/>
        <v>74.226804123711347</v>
      </c>
      <c r="W17" s="35">
        <f t="shared" si="21"/>
        <v>47.089947089947096</v>
      </c>
      <c r="X17" s="35">
        <f t="shared" si="22"/>
        <v>78.683248786341579</v>
      </c>
      <c r="Y17" s="35">
        <f t="shared" si="23"/>
        <v>77.300296812491936</v>
      </c>
      <c r="Z17" s="35">
        <f t="shared" si="24"/>
        <v>50.163439778727692</v>
      </c>
      <c r="AA17" s="35">
        <f t="shared" si="25"/>
        <v>-3.073492688780604</v>
      </c>
      <c r="AB17" s="35">
        <f t="shared" si="26"/>
        <v>-3.0734926887805898</v>
      </c>
      <c r="AC17" s="35">
        <f t="shared" si="27"/>
        <v>-3.0734926887805969</v>
      </c>
      <c r="AF17">
        <v>1.51</v>
      </c>
      <c r="AG17">
        <v>2.66</v>
      </c>
      <c r="AJ17" t="s">
        <v>329</v>
      </c>
    </row>
    <row r="18" spans="1:36" ht="15" x14ac:dyDescent="0.25">
      <c r="A18">
        <v>4.0999999999999996</v>
      </c>
      <c r="B18">
        <v>3.88</v>
      </c>
      <c r="C18">
        <v>1.89</v>
      </c>
      <c r="D18" s="20">
        <f t="shared" si="3"/>
        <v>3.0734926887806102E-2</v>
      </c>
      <c r="E18" s="17">
        <f>IF(OR($A18="",$B18="",$C18=""),"",A18*'MPTO_working_3-way'!$I17)</f>
        <v>4.226013200240005</v>
      </c>
      <c r="F18" s="21">
        <f>IF(OR($A18="",$B18="",$C18=""),"",B18*'MPTO_working_3-way'!$I17)</f>
        <v>3.9992515163246876</v>
      </c>
      <c r="G18" s="22">
        <f>IF(OR($A18="",$B18="",$C18=""),"",C18*'MPTO_working_3-way'!$I17)</f>
        <v>1.9480890118179535</v>
      </c>
      <c r="H18" s="17">
        <f>IF(OR($A18="",$B18="",$C18=""),"",'MPTO_working_3-way'!E17)</f>
        <v>4.2797691349964326</v>
      </c>
      <c r="I18" s="21">
        <f>IF(OR($A18="",$B18="",$C18=""),"",'MPTO_working_3-way'!F17)</f>
        <v>4.040616550164585</v>
      </c>
      <c r="J18" s="22">
        <f>IF(OR($A18="",$B18="",$C18=""),"",'MPTO_working_3-way'!G17)</f>
        <v>1.9273186791772297</v>
      </c>
      <c r="K18" s="17">
        <f>IF(OR($A18="",$B18="",$C18=""),"",'OddsRatio_working_3-way'!H17)</f>
        <v>4.257409783296211</v>
      </c>
      <c r="L18" s="21">
        <f>IF(OR($A18="",$B18="",$C18=""),"",'OddsRatio_working_3-way'!I17)</f>
        <v>4.0262387664171255</v>
      </c>
      <c r="M18" s="22">
        <f>IF(OR($A18="",$B18="",$C18=""),"",'OddsRatio_working_3-way'!J17)</f>
        <v>1.935191841010848</v>
      </c>
      <c r="N18" s="23">
        <f t="shared" si="16"/>
        <v>23.662964421010511</v>
      </c>
      <c r="O18" s="24">
        <f t="shared" si="17"/>
        <v>25.004678898490489</v>
      </c>
      <c r="P18" s="24">
        <f t="shared" si="18"/>
        <v>51.332356680498989</v>
      </c>
      <c r="Q18" t="s">
        <v>289</v>
      </c>
      <c r="R18" t="s">
        <v>287</v>
      </c>
      <c r="S18" s="48" t="s">
        <v>415</v>
      </c>
      <c r="T18" s="35">
        <v>100</v>
      </c>
      <c r="U18" s="35">
        <f t="shared" si="19"/>
        <v>56.140350877192972</v>
      </c>
      <c r="V18" s="35">
        <f t="shared" si="20"/>
        <v>73.333333333333329</v>
      </c>
      <c r="W18" s="35">
        <f t="shared" si="21"/>
        <v>67.637540453074436</v>
      </c>
      <c r="X18" s="35">
        <f t="shared" si="22"/>
        <v>59.029126213592242</v>
      </c>
      <c r="Y18" s="35">
        <f t="shared" si="23"/>
        <v>76.222108669732592</v>
      </c>
      <c r="Z18" s="35">
        <f t="shared" si="24"/>
        <v>70.526315789473685</v>
      </c>
      <c r="AA18" s="35">
        <f t="shared" si="25"/>
        <v>-2.8887753363992701</v>
      </c>
      <c r="AB18" s="35">
        <f t="shared" si="26"/>
        <v>-2.888775336399263</v>
      </c>
      <c r="AC18" s="35">
        <f t="shared" si="27"/>
        <v>-2.8887753363992488</v>
      </c>
      <c r="AF18">
        <v>1.89</v>
      </c>
      <c r="AG18">
        <v>1.99</v>
      </c>
      <c r="AJ18" t="s">
        <v>329</v>
      </c>
    </row>
    <row r="19" spans="1:36" ht="15" x14ac:dyDescent="0.25">
      <c r="A19">
        <v>2.2799999999999998</v>
      </c>
      <c r="B19">
        <v>3.75</v>
      </c>
      <c r="C19">
        <v>3.09</v>
      </c>
      <c r="D19" s="20">
        <f t="shared" si="3"/>
        <v>2.888775336399263E-2</v>
      </c>
      <c r="E19" s="17">
        <f>IF(OR($A19="",$B19="",$C19=""),"",A19*'MPTO_working_3-way'!$I18)</f>
        <v>2.3458640776699031</v>
      </c>
      <c r="F19" s="21">
        <f>IF(OR($A19="",$B19="",$C19=""),"",B19*'MPTO_working_3-way'!$I18)</f>
        <v>3.8583290751149724</v>
      </c>
      <c r="G19" s="22">
        <f>IF(OR($A19="",$B19="",$C19=""),"",C19*'MPTO_working_3-way'!$I18)</f>
        <v>3.179263157894737</v>
      </c>
      <c r="H19" s="17">
        <f>IF(OR($A19="",$B19="",$C19=""),"",'MPTO_working_3-way'!E18)</f>
        <v>2.3311803478306907</v>
      </c>
      <c r="I19" s="21">
        <f>IF(OR($A19="",$B19="",$C19=""),"",'MPTO_working_3-way'!F18)</f>
        <v>3.8904841844848921</v>
      </c>
      <c r="J19" s="22">
        <f>IF(OR($A19="",$B19="",$C19=""),"",'MPTO_working_3-way'!G18)</f>
        <v>3.1847605959785912</v>
      </c>
      <c r="K19" s="17">
        <f>IF(OR($A19="",$B19="",$C19=""),"",'OddsRatio_working_3-way'!H18)</f>
        <v>2.3376049153832446</v>
      </c>
      <c r="L19" s="21">
        <f>IF(OR($A19="",$B19="",$C19=""),"",'OddsRatio_working_3-way'!I18)</f>
        <v>3.8737605603936895</v>
      </c>
      <c r="M19" s="22">
        <f>IF(OR($A19="",$B19="",$C19=""),"",'OddsRatio_working_3-way'!J18)</f>
        <v>3.1840580258992039</v>
      </c>
      <c r="N19" s="23">
        <f t="shared" si="16"/>
        <v>42.628215740158261</v>
      </c>
      <c r="O19" s="24">
        <f t="shared" si="17"/>
        <v>25.917955170016221</v>
      </c>
      <c r="P19" s="24">
        <f t="shared" si="18"/>
        <v>31.453829089825515</v>
      </c>
      <c r="Q19" t="s">
        <v>356</v>
      </c>
      <c r="R19" t="s">
        <v>354</v>
      </c>
      <c r="S19" s="48" t="s">
        <v>415</v>
      </c>
      <c r="T19" s="35">
        <v>100</v>
      </c>
      <c r="U19" s="35">
        <f t="shared" si="19"/>
        <v>72.375690607734811</v>
      </c>
      <c r="V19" s="35">
        <f t="shared" si="20"/>
        <v>69.230769230769241</v>
      </c>
      <c r="W19" s="35">
        <f t="shared" si="21"/>
        <v>55.55555555555555</v>
      </c>
      <c r="X19" s="35">
        <f t="shared" si="22"/>
        <v>75.213675213675216</v>
      </c>
      <c r="Y19" s="35">
        <f t="shared" si="23"/>
        <v>72.068753836709632</v>
      </c>
      <c r="Z19" s="35">
        <f t="shared" si="24"/>
        <v>58.393540161495963</v>
      </c>
      <c r="AA19" s="35">
        <f t="shared" si="25"/>
        <v>-2.8379846059404059</v>
      </c>
      <c r="AB19" s="35">
        <f t="shared" si="26"/>
        <v>-2.8379846059403917</v>
      </c>
      <c r="AC19" s="35">
        <f t="shared" si="27"/>
        <v>-2.837984605940413</v>
      </c>
      <c r="AF19">
        <v>1.72</v>
      </c>
      <c r="AG19">
        <v>2.2000000000000002</v>
      </c>
      <c r="AJ19" t="s">
        <v>330</v>
      </c>
    </row>
    <row r="20" spans="1:36" ht="15" x14ac:dyDescent="0.25">
      <c r="A20">
        <v>3.62</v>
      </c>
      <c r="B20">
        <v>3.25</v>
      </c>
      <c r="C20">
        <v>2.25</v>
      </c>
      <c r="D20" s="20">
        <f t="shared" si="3"/>
        <v>2.8379846059404024E-2</v>
      </c>
      <c r="E20" s="17">
        <f>IF(OR($A20="",$B20="",$C20=""),"",A20*'MPTO_working_3-way'!$I19)</f>
        <v>3.7227350427350427</v>
      </c>
      <c r="F20" s="21">
        <f>IF(OR($A20="",$B20="",$C20=""),"",B20*'MPTO_working_3-way'!$I19)</f>
        <v>3.3422344996930633</v>
      </c>
      <c r="G20" s="22">
        <f>IF(OR($A20="",$B20="",$C20=""),"",C20*'MPTO_working_3-way'!$I19)</f>
        <v>2.3138546536336593</v>
      </c>
      <c r="H20" s="17">
        <f>IF(OR($A20="",$B20="",$C20=""),"",'MPTO_working_3-way'!E19)</f>
        <v>3.7483627352646169</v>
      </c>
      <c r="I20" s="21">
        <f>IF(OR($A20="",$B20="",$C20=""),"",'MPTO_working_3-way'!F19)</f>
        <v>3.3530901989760911</v>
      </c>
      <c r="J20" s="22">
        <f>IF(OR($A20="",$B20="",$C20=""),"",'MPTO_working_3-way'!G19)</f>
        <v>2.2989325131174239</v>
      </c>
      <c r="K20" s="17">
        <f>IF(OR($A20="",$B20="",$C20=""),"",'OddsRatio_working_3-way'!H19)</f>
        <v>3.7359254671240025</v>
      </c>
      <c r="L20" s="21">
        <f>IF(OR($A20="",$B20="",$C20=""),"",'OddsRatio_working_3-way'!I19)</f>
        <v>3.34955431336985</v>
      </c>
      <c r="M20" s="22">
        <f>IF(OR($A20="",$B20="",$C20=""),"",'OddsRatio_working_3-way'!J19)</f>
        <v>2.3053079518721389</v>
      </c>
      <c r="N20" s="23">
        <f t="shared" si="16"/>
        <v>26.861970796216365</v>
      </c>
      <c r="O20" s="24">
        <f t="shared" si="17"/>
        <v>29.920102856093305</v>
      </c>
      <c r="P20" s="24">
        <f t="shared" si="18"/>
        <v>43.21792634769033</v>
      </c>
      <c r="Q20" t="s">
        <v>236</v>
      </c>
      <c r="R20" t="s">
        <v>295</v>
      </c>
      <c r="S20" s="48" t="s">
        <v>415</v>
      </c>
      <c r="T20" s="35">
        <v>100</v>
      </c>
      <c r="U20" s="35">
        <f t="shared" si="19"/>
        <v>71.671388101982998</v>
      </c>
      <c r="V20" s="35">
        <f t="shared" si="20"/>
        <v>71.988795518207283</v>
      </c>
      <c r="W20" s="35">
        <f t="shared" si="21"/>
        <v>54.128440366972484</v>
      </c>
      <c r="X20" s="35">
        <f t="shared" si="22"/>
        <v>73.882764114820247</v>
      </c>
      <c r="Y20" s="35">
        <f t="shared" si="23"/>
        <v>74.200171531044518</v>
      </c>
      <c r="Z20" s="35">
        <f t="shared" si="24"/>
        <v>56.339816379809719</v>
      </c>
      <c r="AA20" s="35">
        <f t="shared" si="25"/>
        <v>-2.211376012837249</v>
      </c>
      <c r="AB20" s="35">
        <f t="shared" si="26"/>
        <v>-2.2113760128372348</v>
      </c>
      <c r="AC20" s="35">
        <f t="shared" si="27"/>
        <v>-2.2113760128372348</v>
      </c>
      <c r="AF20">
        <v>2.35</v>
      </c>
      <c r="AG20">
        <v>1.65</v>
      </c>
      <c r="AJ20" t="s">
        <v>324</v>
      </c>
    </row>
    <row r="21" spans="1:36" ht="15" x14ac:dyDescent="0.25">
      <c r="A21">
        <v>3.53</v>
      </c>
      <c r="B21">
        <v>3.57</v>
      </c>
      <c r="C21">
        <v>2.1800000000000002</v>
      </c>
      <c r="D21" s="20">
        <f t="shared" si="3"/>
        <v>2.2113760128372295E-2</v>
      </c>
      <c r="E21" s="17">
        <f>IF(OR($A21="",$B21="",$C21=""),"",A21*'MPTO_working_3-way'!$I20)</f>
        <v>3.608061573253154</v>
      </c>
      <c r="F21" s="21">
        <f>IF(OR($A21="",$B21="",$C21=""),"",B21*'MPTO_working_3-way'!$I20)</f>
        <v>3.648946123658289</v>
      </c>
      <c r="G21" s="22">
        <f>IF(OR($A21="",$B21="",$C21=""),"",C21*'MPTO_working_3-way'!$I20)</f>
        <v>2.2282079970798518</v>
      </c>
      <c r="H21" s="17">
        <f>IF(OR($A21="",$B21="",$C21=""),"",'MPTO_working_3-way'!E20)</f>
        <v>3.6243063519276233</v>
      </c>
      <c r="I21" s="21">
        <f>IF(OR($A21="",$B21="",$C21=""),"",'MPTO_working_3-way'!F20)</f>
        <v>3.6664849240689326</v>
      </c>
      <c r="J21" s="22">
        <f>IF(OR($A21="",$B21="",$C21=""),"",'MPTO_working_3-way'!G20)</f>
        <v>2.2156032652470468</v>
      </c>
      <c r="K21" s="17">
        <f>IF(OR($A21="",$B21="",$C21=""),"",'OddsRatio_working_3-way'!H20)</f>
        <v>3.6176115117804901</v>
      </c>
      <c r="L21" s="21">
        <f>IF(OR($A21="",$B21="",$C21=""),"",'OddsRatio_working_3-way'!I20)</f>
        <v>3.6589966740220778</v>
      </c>
      <c r="M21" s="22">
        <f>IF(OR($A21="",$B21="",$C21=""),"",'OddsRatio_working_3-way'!J20)</f>
        <v>2.2208622861268688</v>
      </c>
      <c r="N21" s="23">
        <f t="shared" si="16"/>
        <v>27.715713263129409</v>
      </c>
      <c r="O21" s="24">
        <f t="shared" si="17"/>
        <v>27.405173058500509</v>
      </c>
      <c r="P21" s="24">
        <f t="shared" si="18"/>
        <v>44.879113678370089</v>
      </c>
      <c r="Q21" t="s">
        <v>409</v>
      </c>
      <c r="R21" t="s">
        <v>390</v>
      </c>
      <c r="S21" s="48" t="s">
        <v>415</v>
      </c>
      <c r="T21" s="35">
        <v>100</v>
      </c>
      <c r="U21" s="35">
        <f t="shared" si="19"/>
        <v>38.650306748466257</v>
      </c>
      <c r="V21" s="35">
        <f t="shared" si="20"/>
        <v>76.359338061465735</v>
      </c>
      <c r="W21" s="35">
        <f t="shared" si="21"/>
        <v>81.981981981981988</v>
      </c>
      <c r="X21" s="35">
        <f t="shared" si="22"/>
        <v>41.658679956552298</v>
      </c>
      <c r="Y21" s="35">
        <f t="shared" si="23"/>
        <v>79.367711269551762</v>
      </c>
      <c r="Z21" s="35">
        <f t="shared" si="24"/>
        <v>84.99035519006803</v>
      </c>
      <c r="AA21" s="35">
        <f t="shared" si="25"/>
        <v>-3.0083732080860415</v>
      </c>
      <c r="AB21" s="35">
        <f t="shared" si="26"/>
        <v>-3.0083732080860273</v>
      </c>
      <c r="AC21" s="35">
        <f t="shared" si="27"/>
        <v>-3.0083732080860415</v>
      </c>
      <c r="AF21">
        <v>1.93</v>
      </c>
      <c r="AG21">
        <v>1.97</v>
      </c>
      <c r="AJ21" t="s">
        <v>331</v>
      </c>
    </row>
    <row r="22" spans="1:36" ht="15" x14ac:dyDescent="0.25">
      <c r="A22">
        <v>1.63</v>
      </c>
      <c r="B22">
        <v>4.2300000000000004</v>
      </c>
      <c r="C22">
        <v>5.55</v>
      </c>
      <c r="D22" s="20">
        <f t="shared" si="3"/>
        <v>3.0083732080860459E-2</v>
      </c>
      <c r="E22" s="17">
        <f>IF(OR($A22="",$B22="",$C22=""),"",A22*'MPTO_working_3-way'!$I21)</f>
        <v>1.6790364832918023</v>
      </c>
      <c r="F22" s="21">
        <f>IF(OR($A22="",$B22="",$C22=""),"",B22*'MPTO_working_3-way'!$I21)</f>
        <v>4.3572541867020398</v>
      </c>
      <c r="G22" s="22">
        <f>IF(OR($A22="",$B22="",$C22=""),"",C22*'MPTO_working_3-way'!$I21)</f>
        <v>5.7169647130487755</v>
      </c>
      <c r="H22" s="17">
        <f>IF(OR($A22="",$B22="",$C22=""),"",'MPTO_working_3-way'!E21)</f>
        <v>1.6570858881558792</v>
      </c>
      <c r="I22" s="21">
        <f>IF(OR($A22="",$B22="",$C22=""),"",'MPTO_working_3-way'!F21)</f>
        <v>4.4173765535599783</v>
      </c>
      <c r="J22" s="22">
        <f>IF(OR($A22="",$B22="",$C22=""),"",'MPTO_working_3-way'!G21)</f>
        <v>5.8770888159031456</v>
      </c>
      <c r="K22" s="17">
        <f>IF(OR($A22="",$B22="",$C22=""),"",'OddsRatio_working_3-way'!H21)</f>
        <v>1.664663711264228</v>
      </c>
      <c r="L22" s="21">
        <f>IF(OR($A22="",$B22="",$C22=""),"",'OddsRatio_working_3-way'!I21)</f>
        <v>4.4077202974340572</v>
      </c>
      <c r="M22" s="22">
        <f>IF(OR($A22="",$B22="",$C22=""),"",'OddsRatio_working_3-way'!J21)</f>
        <v>5.8003490257972015</v>
      </c>
      <c r="N22" s="23">
        <f t="shared" si="16"/>
        <v>59.557967319415809</v>
      </c>
      <c r="O22" s="24">
        <f t="shared" si="17"/>
        <v>22.950233269656678</v>
      </c>
      <c r="P22" s="24">
        <f t="shared" si="18"/>
        <v>17.491799410927523</v>
      </c>
      <c r="Q22" t="s">
        <v>112</v>
      </c>
      <c r="R22" t="s">
        <v>104</v>
      </c>
      <c r="S22" s="48" t="s">
        <v>415</v>
      </c>
      <c r="T22" s="35">
        <v>100</v>
      </c>
      <c r="U22" s="35">
        <f t="shared" si="19"/>
        <v>43.820224719101127</v>
      </c>
      <c r="V22" s="35">
        <f t="shared" si="20"/>
        <v>73.333333333333329</v>
      </c>
      <c r="W22" s="35">
        <f t="shared" si="21"/>
        <v>79.757085020242926</v>
      </c>
      <c r="X22" s="35">
        <f t="shared" si="22"/>
        <v>46.909581646423746</v>
      </c>
      <c r="Y22" s="35">
        <f t="shared" si="23"/>
        <v>76.422690260655969</v>
      </c>
      <c r="Z22" s="35">
        <f t="shared" si="24"/>
        <v>82.846441947565538</v>
      </c>
      <c r="AA22" s="35">
        <f t="shared" si="25"/>
        <v>-3.0893569273226191</v>
      </c>
      <c r="AB22" s="35">
        <f t="shared" si="26"/>
        <v>-3.0893569273226404</v>
      </c>
      <c r="AC22" s="35">
        <f t="shared" si="27"/>
        <v>-3.089356927322612</v>
      </c>
      <c r="AF22">
        <v>1.69</v>
      </c>
      <c r="AG22">
        <v>2.27</v>
      </c>
      <c r="AJ22" t="s">
        <v>123</v>
      </c>
    </row>
    <row r="23" spans="1:36" ht="15" x14ac:dyDescent="0.25">
      <c r="A23">
        <v>1.78</v>
      </c>
      <c r="B23">
        <v>3.75</v>
      </c>
      <c r="C23">
        <v>4.9400000000000004</v>
      </c>
      <c r="D23" s="20">
        <f t="shared" si="3"/>
        <v>3.0893569273226174E-2</v>
      </c>
      <c r="E23" s="17">
        <f>IF(OR($A23="",$B23="",$C23=""),"",A23*'MPTO_working_3-way'!$I22)</f>
        <v>1.8349905533063426</v>
      </c>
      <c r="F23" s="21">
        <f>IF(OR($A23="",$B23="",$C23=""),"",B23*'MPTO_working_3-way'!$I22)</f>
        <v>3.865850884774598</v>
      </c>
      <c r="G23" s="22">
        <f>IF(OR($A23="",$B23="",$C23=""),"",C23*'MPTO_working_3-way'!$I22)</f>
        <v>5.0926142322097379</v>
      </c>
      <c r="H23" s="17">
        <f>IF(OR($A23="",$B23="",$C23=""),"",'MPTO_working_3-way'!E22)</f>
        <v>1.8132369680495193</v>
      </c>
      <c r="I23" s="21">
        <f>IF(OR($A23="",$B23="",$C23=""),"",'MPTO_working_3-way'!F22)</f>
        <v>3.9006304981290087</v>
      </c>
      <c r="J23" s="22">
        <f>IF(OR($A23="",$B23="",$C23=""),"",'MPTO_working_3-way'!G22)</f>
        <v>5.2047742064473352</v>
      </c>
      <c r="K23" s="17">
        <f>IF(OR($A23="",$B23="",$C23=""),"",'OddsRatio_working_3-way'!H22)</f>
        <v>1.8212786291376537</v>
      </c>
      <c r="L23" s="21">
        <f>IF(OR($A23="",$B23="",$C23=""),"",'OddsRatio_working_3-way'!I22)</f>
        <v>3.8955336283699324</v>
      </c>
      <c r="M23" s="22">
        <f>IF(OR($A23="",$B23="",$C23=""),"",'OddsRatio_working_3-way'!J22)</f>
        <v>5.1485099984645588</v>
      </c>
      <c r="N23" s="23">
        <f t="shared" si="16"/>
        <v>54.496193356318322</v>
      </c>
      <c r="O23" s="24">
        <f t="shared" si="17"/>
        <v>25.867526446465767</v>
      </c>
      <c r="P23" s="24">
        <f t="shared" si="18"/>
        <v>19.636280197215914</v>
      </c>
      <c r="Q23" t="s">
        <v>301</v>
      </c>
      <c r="R23" t="s">
        <v>241</v>
      </c>
      <c r="S23" s="48" t="s">
        <v>415</v>
      </c>
      <c r="T23" s="35">
        <v>100</v>
      </c>
      <c r="U23" s="35">
        <f t="shared" si="19"/>
        <v>61.240310077519375</v>
      </c>
      <c r="V23" s="35">
        <f t="shared" si="20"/>
        <v>73.333333333333329</v>
      </c>
      <c r="W23" s="35">
        <f t="shared" si="21"/>
        <v>62.686567164179095</v>
      </c>
      <c r="X23" s="35">
        <f t="shared" si="22"/>
        <v>63.980099502487555</v>
      </c>
      <c r="Y23" s="35">
        <f t="shared" si="23"/>
        <v>76.073122758301508</v>
      </c>
      <c r="Z23" s="35">
        <f t="shared" si="24"/>
        <v>65.426356589147289</v>
      </c>
      <c r="AA23" s="35">
        <f t="shared" si="25"/>
        <v>-2.7397894249681798</v>
      </c>
      <c r="AB23" s="35">
        <f t="shared" si="26"/>
        <v>-2.7397894249681798</v>
      </c>
      <c r="AC23" s="35">
        <f t="shared" si="27"/>
        <v>-2.739789424968194</v>
      </c>
      <c r="AF23">
        <v>1.76</v>
      </c>
      <c r="AG23">
        <v>2.16</v>
      </c>
      <c r="AJ23" t="s">
        <v>332</v>
      </c>
    </row>
    <row r="24" spans="1:36" ht="15" x14ac:dyDescent="0.25">
      <c r="A24">
        <v>2.58</v>
      </c>
      <c r="B24">
        <v>3.75</v>
      </c>
      <c r="C24">
        <v>2.68</v>
      </c>
      <c r="D24" s="20">
        <f t="shared" si="3"/>
        <v>2.7397894249681753E-2</v>
      </c>
      <c r="E24" s="17">
        <f>IF(OR($A24="",$B24="",$C24=""),"",A24*'MPTO_working_3-way'!$I23)</f>
        <v>2.6506865671641791</v>
      </c>
      <c r="F24" s="21">
        <f>IF(OR($A24="",$B24="",$C24=""),"",B24*'MPTO_working_3-way'!$I23)</f>
        <v>3.8527421034363067</v>
      </c>
      <c r="G24" s="22">
        <f>IF(OR($A24="",$B24="",$C24=""),"",C24*'MPTO_working_3-way'!$I23)</f>
        <v>2.7534263565891473</v>
      </c>
      <c r="H24" s="17">
        <f>IF(OR($A24="",$B24="",$C24=""),"",'MPTO_working_3-way'!E23)</f>
        <v>2.6422573676272774</v>
      </c>
      <c r="I24" s="21">
        <f>IF(OR($A24="",$B24="",$C24=""),"",'MPTO_working_3-way'!F23)</f>
        <v>3.8829819096681439</v>
      </c>
      <c r="J24" s="22">
        <f>IF(OR($A24="",$B24="",$C24=""),"",'MPTO_working_3-way'!G23)</f>
        <v>2.7472399398190332</v>
      </c>
      <c r="K24" s="17">
        <f>IF(OR($A24="",$B24="",$C24=""),"",'OddsRatio_working_3-way'!H23)</f>
        <v>2.6467067356711254</v>
      </c>
      <c r="L24" s="21">
        <f>IF(OR($A24="",$B24="",$C24=""),"",'OddsRatio_working_3-way'!I23)</f>
        <v>3.8661034956301226</v>
      </c>
      <c r="M24" s="22">
        <f>IF(OR($A24="",$B24="",$C24=""),"",'OddsRatio_working_3-way'!J23)</f>
        <v>2.7509286809667657</v>
      </c>
      <c r="N24" s="23">
        <f t="shared" si="16"/>
        <v>37.726074911597109</v>
      </c>
      <c r="O24" s="24">
        <f t="shared" si="17"/>
        <v>25.955539539178812</v>
      </c>
      <c r="P24" s="24">
        <f t="shared" si="18"/>
        <v>36.318385549224082</v>
      </c>
      <c r="Q24" t="s">
        <v>319</v>
      </c>
      <c r="R24" t="s">
        <v>306</v>
      </c>
      <c r="S24" s="48" t="s">
        <v>415</v>
      </c>
      <c r="T24" s="35">
        <v>100</v>
      </c>
      <c r="U24" s="35">
        <f t="shared" si="19"/>
        <v>38.650306748466257</v>
      </c>
      <c r="V24" s="35">
        <f t="shared" si="20"/>
        <v>78.213507625272342</v>
      </c>
      <c r="W24" s="35">
        <f t="shared" si="21"/>
        <v>80.620155038759677</v>
      </c>
      <c r="X24" s="35">
        <f t="shared" si="22"/>
        <v>41.166337335967981</v>
      </c>
      <c r="Y24" s="35">
        <f t="shared" si="23"/>
        <v>80.72953821277406</v>
      </c>
      <c r="Z24" s="35">
        <f t="shared" si="24"/>
        <v>83.136185626261422</v>
      </c>
      <c r="AA24" s="35">
        <f t="shared" si="25"/>
        <v>-2.5160305875017244</v>
      </c>
      <c r="AB24" s="35">
        <f t="shared" si="26"/>
        <v>-2.5160305875017173</v>
      </c>
      <c r="AC24" s="35">
        <f t="shared" si="27"/>
        <v>-2.5160305875017457</v>
      </c>
      <c r="AF24">
        <v>1.74</v>
      </c>
      <c r="AG24">
        <v>2.1800000000000002</v>
      </c>
      <c r="AJ24" t="s">
        <v>332</v>
      </c>
    </row>
    <row r="25" spans="1:36" ht="15" x14ac:dyDescent="0.25">
      <c r="A25">
        <v>1.63</v>
      </c>
      <c r="B25">
        <v>4.59</v>
      </c>
      <c r="C25">
        <v>5.16</v>
      </c>
      <c r="D25" s="20">
        <f t="shared" si="3"/>
        <v>2.5160305875017164E-2</v>
      </c>
      <c r="E25" s="17">
        <f>IF(OR($A25="",$B25="",$C25=""),"",A25*'MPTO_working_3-way'!$I24)</f>
        <v>1.6710112985762779</v>
      </c>
      <c r="F25" s="21">
        <f>IF(OR($A25="",$B25="",$C25=""),"",B25*'MPTO_working_3-way'!$I24)</f>
        <v>4.7054858039663285</v>
      </c>
      <c r="G25" s="22">
        <f>IF(OR($A25="",$B25="",$C25=""),"",C25*'MPTO_working_3-way'!$I24)</f>
        <v>5.2898271783150888</v>
      </c>
      <c r="H25" s="17">
        <f>IF(OR($A25="",$B25="",$C25=""),"",'MPTO_working_3-way'!E24)</f>
        <v>1.6525916430999446</v>
      </c>
      <c r="I25" s="21">
        <f>IF(OR($A25="",$B25="",$C25=""),"",'MPTO_working_3-way'!F24)</f>
        <v>4.773767457596267</v>
      </c>
      <c r="J25" s="22">
        <f>IF(OR($A25="",$B25="",$C25=""),"",'MPTO_working_3-way'!G24)</f>
        <v>5.393403450497658</v>
      </c>
      <c r="K25" s="17">
        <f>IF(OR($A25="",$B25="",$C25=""),"",'OddsRatio_working_3-way'!H24)</f>
        <v>1.6589175368393225</v>
      </c>
      <c r="L25" s="21">
        <f>IF(OR($A25="",$B25="",$C25=""),"",'OddsRatio_working_3-way'!I24)</f>
        <v>4.7547840591320121</v>
      </c>
      <c r="M25" s="22">
        <f>IF(OR($A25="",$B25="",$C25=""),"",'OddsRatio_working_3-way'!J24)</f>
        <v>5.3509475448437795</v>
      </c>
      <c r="N25" s="23">
        <f t="shared" si="16"/>
        <v>59.843999909037848</v>
      </c>
      <c r="O25" s="24">
        <f t="shared" si="17"/>
        <v>21.25179081737074</v>
      </c>
      <c r="P25" s="24">
        <f t="shared" si="18"/>
        <v>18.904209273591412</v>
      </c>
      <c r="Q25" t="s">
        <v>125</v>
      </c>
      <c r="R25" t="s">
        <v>246</v>
      </c>
      <c r="S25" s="48" t="s">
        <v>416</v>
      </c>
      <c r="T25" s="35">
        <v>100</v>
      </c>
      <c r="U25" s="35">
        <f t="shared" si="19"/>
        <v>49.238578680203041</v>
      </c>
      <c r="V25" s="35">
        <f t="shared" si="20"/>
        <v>72.67759562841529</v>
      </c>
      <c r="W25" s="35">
        <f t="shared" si="21"/>
        <v>75.728155339805824</v>
      </c>
      <c r="X25" s="35">
        <f t="shared" si="22"/>
        <v>51.594249031778872</v>
      </c>
      <c r="Y25" s="35">
        <f t="shared" si="23"/>
        <v>75.033265979991128</v>
      </c>
      <c r="Z25" s="35">
        <f t="shared" si="24"/>
        <v>78.083825691381648</v>
      </c>
      <c r="AA25" s="35">
        <f t="shared" si="25"/>
        <v>-2.3556703515758315</v>
      </c>
      <c r="AB25" s="35">
        <f t="shared" si="26"/>
        <v>-2.3556703515758386</v>
      </c>
      <c r="AC25" s="35">
        <f t="shared" si="27"/>
        <v>-2.3556703515758244</v>
      </c>
      <c r="AF25">
        <v>1.55</v>
      </c>
      <c r="AG25">
        <v>2.6</v>
      </c>
      <c r="AJ25" t="s">
        <v>321</v>
      </c>
    </row>
    <row r="26" spans="1:36" ht="15" x14ac:dyDescent="0.25">
      <c r="A26">
        <v>1.97</v>
      </c>
      <c r="B26">
        <v>3.66</v>
      </c>
      <c r="C26">
        <v>4.12</v>
      </c>
      <c r="D26" s="20">
        <f t="shared" si="3"/>
        <v>2.3556703515758226E-2</v>
      </c>
      <c r="E26" s="17">
        <f>IF(OR($A26="",$B26="",$C26=""),"",A26*'MPTO_working_3-way'!$I25)</f>
        <v>2.0164067059260438</v>
      </c>
      <c r="F26" s="21">
        <f>IF(OR($A26="",$B26="",$C26=""),"",B26*'MPTO_working_3-way'!$I25)</f>
        <v>3.7462175348676752</v>
      </c>
      <c r="G26" s="22">
        <f>IF(OR($A26="",$B26="",$C26=""),"",C26*'MPTO_working_3-way'!$I25)</f>
        <v>4.2170536184849237</v>
      </c>
      <c r="H26" s="17">
        <f>IF(OR($A26="",$B26="",$C26=""),"",'MPTO_working_3-way'!E25)</f>
        <v>2.0009525386781357</v>
      </c>
      <c r="I26" s="21">
        <f>IF(OR($A26="",$B26="",$C26=""),"",'MPTO_working_3-way'!F25)</f>
        <v>3.7682977817979837</v>
      </c>
      <c r="J26" s="22">
        <f>IF(OR($A26="",$B26="",$C26=""),"",'MPTO_working_3-way'!G25)</f>
        <v>4.2577431256409204</v>
      </c>
      <c r="K26" s="17">
        <f>IF(OR($A26="",$B26="",$C26=""),"",'OddsRatio_working_3-way'!H25)</f>
        <v>2.0070228053757151</v>
      </c>
      <c r="L26" s="21">
        <f>IF(OR($A26="",$B26="",$C26=""),"",'OddsRatio_working_3-way'!I25)</f>
        <v>3.7615264559787662</v>
      </c>
      <c r="M26" s="22">
        <f>IF(OR($A26="",$B26="",$C26=""),"",'OddsRatio_working_3-way'!J25)</f>
        <v>4.2390836626517849</v>
      </c>
      <c r="N26" s="23">
        <f t="shared" si="16"/>
        <v>49.593169724197359</v>
      </c>
      <c r="O26" s="24">
        <f t="shared" si="17"/>
        <v>26.693591354281093</v>
      </c>
      <c r="P26" s="24">
        <f t="shared" si="18"/>
        <v>23.713238921521555</v>
      </c>
      <c r="Q26" t="s">
        <v>138</v>
      </c>
      <c r="R26" t="s">
        <v>124</v>
      </c>
      <c r="S26" s="48" t="s">
        <v>416</v>
      </c>
      <c r="T26" s="35">
        <v>100</v>
      </c>
      <c r="U26" s="35">
        <f t="shared" si="19"/>
        <v>89.304812834224592</v>
      </c>
      <c r="V26" s="35">
        <f t="shared" si="20"/>
        <v>82.638888888888886</v>
      </c>
      <c r="W26" s="35">
        <f t="shared" si="21"/>
        <v>24.81203007518797</v>
      </c>
      <c r="X26" s="35">
        <f t="shared" si="22"/>
        <v>92.549081035923138</v>
      </c>
      <c r="Y26" s="35">
        <f t="shared" si="23"/>
        <v>85.883157090587432</v>
      </c>
      <c r="Z26" s="35">
        <f t="shared" si="24"/>
        <v>28.056298276886508</v>
      </c>
      <c r="AA26" s="35">
        <f t="shared" si="25"/>
        <v>-3.2442682016985458</v>
      </c>
      <c r="AB26" s="35">
        <f t="shared" si="26"/>
        <v>-3.2442682016985458</v>
      </c>
      <c r="AC26" s="35">
        <f t="shared" si="27"/>
        <v>-3.2442682016985387</v>
      </c>
      <c r="AF26">
        <v>1.78</v>
      </c>
      <c r="AG26">
        <v>2.14</v>
      </c>
      <c r="AJ26" t="s">
        <v>321</v>
      </c>
    </row>
    <row r="27" spans="1:36" ht="15" x14ac:dyDescent="0.25">
      <c r="A27">
        <v>9.35</v>
      </c>
      <c r="B27">
        <v>5.76</v>
      </c>
      <c r="C27">
        <v>1.33</v>
      </c>
      <c r="D27" s="20">
        <f t="shared" si="3"/>
        <v>3.2442682016985414E-2</v>
      </c>
      <c r="E27" s="17">
        <f>IF(OR($A27="",$B27="",$C27=""),"",A27*'MPTO_working_3-way'!$I26)</f>
        <v>9.6533390768588134</v>
      </c>
      <c r="F27" s="21">
        <f>IF(OR($A27="",$B27="",$C27=""),"",B27*'MPTO_working_3-way'!$I26)</f>
        <v>5.9468698484178359</v>
      </c>
      <c r="G27" s="22">
        <f>IF(OR($A27="",$B27="",$C27=""),"",C27*'MPTO_working_3-way'!$I26)</f>
        <v>1.3731487670825906</v>
      </c>
      <c r="H27" s="17">
        <f>IF(OR($A27="",$B27="",$C27=""),"",'MPTO_working_3-way'!E26)</f>
        <v>10.401752685808995</v>
      </c>
      <c r="I27" s="21">
        <f>IF(OR($A27="",$B27="",$C27=""),"",'MPTO_working_3-way'!F26)</f>
        <v>6.1426237212243322</v>
      </c>
      <c r="J27" s="22">
        <f>IF(OR($A27="",$B27="",$C27=""),"",'MPTO_working_3-way'!G26)</f>
        <v>1.3494084367792909</v>
      </c>
      <c r="K27" s="17">
        <f>IF(OR($A27="",$B27="",$C27=""),"",'OddsRatio_working_3-way'!H26)</f>
        <v>10.016093226780022</v>
      </c>
      <c r="L27" s="21">
        <f>IF(OR($A27="",$B27="",$C27=""),"",'OddsRatio_working_3-way'!I26)</f>
        <v>6.1397130250865741</v>
      </c>
      <c r="M27" s="22">
        <f>IF(OR($A27="",$B27="",$C27=""),"",'OddsRatio_working_3-way'!J26)</f>
        <v>1.356324642495498</v>
      </c>
      <c r="N27" s="23">
        <f t="shared" si="16"/>
        <v>10.359109858652131</v>
      </c>
      <c r="O27" s="24">
        <f t="shared" si="17"/>
        <v>16.815568954582886</v>
      </c>
      <c r="P27" s="24">
        <f t="shared" si="18"/>
        <v>72.825321186764981</v>
      </c>
      <c r="Q27" t="s">
        <v>137</v>
      </c>
      <c r="R27" t="s">
        <v>144</v>
      </c>
      <c r="S27" s="48" t="s">
        <v>416</v>
      </c>
      <c r="T27" s="35">
        <v>100</v>
      </c>
      <c r="U27" s="35">
        <f t="shared" si="19"/>
        <v>69.78851963746223</v>
      </c>
      <c r="V27" s="35">
        <f t="shared" si="20"/>
        <v>76.076555023923447</v>
      </c>
      <c r="W27" s="35">
        <f t="shared" si="21"/>
        <v>51.92307692307692</v>
      </c>
      <c r="X27" s="35">
        <f t="shared" si="22"/>
        <v>72.000368052999633</v>
      </c>
      <c r="Y27" s="35">
        <f t="shared" si="23"/>
        <v>78.288403439460836</v>
      </c>
      <c r="Z27" s="35">
        <f t="shared" si="24"/>
        <v>54.134925338614323</v>
      </c>
      <c r="AA27" s="35">
        <f t="shared" si="25"/>
        <v>-2.2118484155374034</v>
      </c>
      <c r="AB27" s="35">
        <f t="shared" si="26"/>
        <v>-2.2118484155373892</v>
      </c>
      <c r="AC27" s="35">
        <f t="shared" si="27"/>
        <v>-2.2118484155374034</v>
      </c>
      <c r="AF27">
        <v>1.4</v>
      </c>
      <c r="AG27">
        <v>3.09</v>
      </c>
      <c r="AJ27" t="s">
        <v>321</v>
      </c>
    </row>
    <row r="28" spans="1:36" ht="15" x14ac:dyDescent="0.25">
      <c r="A28">
        <v>3.31</v>
      </c>
      <c r="B28">
        <v>4.18</v>
      </c>
      <c r="C28">
        <v>2.08</v>
      </c>
      <c r="D28" s="20">
        <f t="shared" si="3"/>
        <v>2.2118484155373874E-2</v>
      </c>
      <c r="E28" s="17">
        <f>IF(OR($A28="",$B28="",$C28=""),"",A28*'MPTO_working_3-way'!$I27)</f>
        <v>3.3832121825542876</v>
      </c>
      <c r="F28" s="21">
        <f>IF(OR($A28="",$B28="",$C28=""),"",B28*'MPTO_working_3-way'!$I27)</f>
        <v>4.2724552637694622</v>
      </c>
      <c r="G28" s="22">
        <f>IF(OR($A28="",$B28="",$C28=""),"",C28*'MPTO_working_3-way'!$I27)</f>
        <v>2.1260064470431779</v>
      </c>
      <c r="H28" s="17">
        <f>IF(OR($A28="",$B28="",$C28=""),"",'MPTO_working_3-way'!E27)</f>
        <v>3.3927980500705313</v>
      </c>
      <c r="I28" s="21">
        <f>IF(OR($A28="",$B28="",$C28=""),"",'MPTO_working_3-way'!F27)</f>
        <v>4.3129173022656158</v>
      </c>
      <c r="J28" s="22">
        <f>IF(OR($A28="",$B28="",$C28=""),"",'MPTO_working_3-way'!G27)</f>
        <v>2.1123945899455419</v>
      </c>
      <c r="K28" s="17">
        <f>IF(OR($A28="",$B28="",$C28=""),"",'OddsRatio_working_3-way'!H27)</f>
        <v>3.3913352458261814</v>
      </c>
      <c r="L28" s="21">
        <f>IF(OR($A28="",$B28="",$C28=""),"",'OddsRatio_working_3-way'!I27)</f>
        <v>4.2919680007477305</v>
      </c>
      <c r="M28" s="22">
        <f>IF(OR($A28="",$B28="",$C28=""),"",'OddsRatio_working_3-way'!J27)</f>
        <v>2.1180268681784749</v>
      </c>
      <c r="N28" s="23">
        <f t="shared" si="16"/>
        <v>29.557708652048277</v>
      </c>
      <c r="O28" s="24">
        <f t="shared" si="17"/>
        <v>23.405745368009526</v>
      </c>
      <c r="P28" s="24">
        <f t="shared" si="18"/>
        <v>47.036545979942204</v>
      </c>
      <c r="Q28" t="s">
        <v>140</v>
      </c>
      <c r="R28" t="s">
        <v>142</v>
      </c>
      <c r="S28" s="48" t="s">
        <v>416</v>
      </c>
      <c r="T28" s="35">
        <v>100</v>
      </c>
      <c r="U28" s="35">
        <f t="shared" si="19"/>
        <v>60.629921259842511</v>
      </c>
      <c r="V28" s="35">
        <f t="shared" si="20"/>
        <v>71.181556195965413</v>
      </c>
      <c r="W28" s="35">
        <f t="shared" si="21"/>
        <v>65.986394557823132</v>
      </c>
      <c r="X28" s="35">
        <f t="shared" si="22"/>
        <v>62.832049246211454</v>
      </c>
      <c r="Y28" s="35">
        <f t="shared" si="23"/>
        <v>73.383684182334335</v>
      </c>
      <c r="Z28" s="35">
        <f t="shared" si="24"/>
        <v>68.188522544192054</v>
      </c>
      <c r="AA28" s="35">
        <f t="shared" si="25"/>
        <v>-2.2021279863689429</v>
      </c>
      <c r="AB28" s="35">
        <f t="shared" si="26"/>
        <v>-2.2021279863689216</v>
      </c>
      <c r="AC28" s="35">
        <f t="shared" si="27"/>
        <v>-2.2021279863689216</v>
      </c>
      <c r="AF28">
        <v>1.48</v>
      </c>
      <c r="AG28">
        <v>2.79</v>
      </c>
      <c r="AJ28" t="s">
        <v>321</v>
      </c>
    </row>
    <row r="29" spans="1:36" ht="15" x14ac:dyDescent="0.25">
      <c r="A29">
        <v>2.54</v>
      </c>
      <c r="B29">
        <v>3.47</v>
      </c>
      <c r="C29">
        <v>2.94</v>
      </c>
      <c r="D29" s="20">
        <f t="shared" si="3"/>
        <v>2.202127986368918E-2</v>
      </c>
      <c r="E29" s="17">
        <f>IF(OR($A29="",$B29="",$C29=""),"",A29*'MPTO_working_3-way'!$I28)</f>
        <v>2.5959340508537707</v>
      </c>
      <c r="F29" s="21">
        <f>IF(OR($A29="",$B29="",$C29=""),"",B29*'MPTO_working_3-way'!$I28)</f>
        <v>3.5464138411270016</v>
      </c>
      <c r="G29" s="22">
        <f>IF(OR($A29="",$B29="",$C29=""),"",C29*'MPTO_working_3-way'!$I28)</f>
        <v>3.0047425627992461</v>
      </c>
      <c r="H29" s="17">
        <f>IF(OR($A29="",$B29="",$C29=""),"",'MPTO_working_3-way'!E28)</f>
        <v>2.5882572373114732</v>
      </c>
      <c r="I29" s="21">
        <f>IF(OR($A29="",$B29="",$C29=""),"",'MPTO_working_3-way'!F28)</f>
        <v>3.5606954727179683</v>
      </c>
      <c r="J29" s="22">
        <f>IF(OR($A29="",$B29="",$C29=""),"",'MPTO_working_3-way'!G28)</f>
        <v>3.004847168843666</v>
      </c>
      <c r="K29" s="17">
        <f>IF(OR($A29="",$B29="",$C29=""),"",'OddsRatio_working_3-way'!H28)</f>
        <v>2.5918687764174901</v>
      </c>
      <c r="L29" s="21">
        <f>IF(OR($A29="",$B29="",$C29=""),"",'OddsRatio_working_3-way'!I28)</f>
        <v>3.55319212840987</v>
      </c>
      <c r="M29" s="22">
        <f>IF(OR($A29="",$B29="",$C29=""),"",'OddsRatio_working_3-way'!J28)</f>
        <v>3.0053411858765777</v>
      </c>
      <c r="N29" s="23">
        <f t="shared" si="16"/>
        <v>38.521779845335914</v>
      </c>
      <c r="O29" s="24">
        <f t="shared" si="17"/>
        <v>28.197498791686808</v>
      </c>
      <c r="P29" s="24">
        <f t="shared" si="18"/>
        <v>33.280721362977289</v>
      </c>
      <c r="Q29" t="s">
        <v>143</v>
      </c>
      <c r="R29" t="s">
        <v>248</v>
      </c>
      <c r="S29" s="48" t="s">
        <v>416</v>
      </c>
      <c r="T29" s="35">
        <v>100</v>
      </c>
      <c r="U29" s="35">
        <f t="shared" si="19"/>
        <v>26.470588235294116</v>
      </c>
      <c r="V29" s="35">
        <f t="shared" si="20"/>
        <v>82.110912343470488</v>
      </c>
      <c r="W29" s="35">
        <f t="shared" si="21"/>
        <v>88.207547169811306</v>
      </c>
      <c r="X29" s="35">
        <f t="shared" si="22"/>
        <v>29.681540486718195</v>
      </c>
      <c r="Y29" s="35">
        <f t="shared" si="23"/>
        <v>85.321864594894564</v>
      </c>
      <c r="Z29" s="35">
        <f t="shared" si="24"/>
        <v>91.418499421235396</v>
      </c>
      <c r="AA29" s="35">
        <f t="shared" si="25"/>
        <v>-3.2109522514240787</v>
      </c>
      <c r="AB29" s="35">
        <f t="shared" si="26"/>
        <v>-3.2109522514240751</v>
      </c>
      <c r="AC29" s="35">
        <f t="shared" si="27"/>
        <v>-3.2109522514240894</v>
      </c>
      <c r="AF29">
        <v>1.91</v>
      </c>
      <c r="AG29">
        <v>2</v>
      </c>
      <c r="AJ29" t="s">
        <v>321</v>
      </c>
    </row>
    <row r="30" spans="1:36" s="35" customFormat="1" ht="15" x14ac:dyDescent="0.25">
      <c r="A30">
        <v>1.36</v>
      </c>
      <c r="B30">
        <v>5.59</v>
      </c>
      <c r="C30">
        <v>8.48</v>
      </c>
      <c r="D30" s="20">
        <f t="shared" si="3"/>
        <v>3.2109522514240707E-2</v>
      </c>
      <c r="E30" s="17">
        <f>IF(OR($A30="",$B30="",$C30=""),"",A30*'MPTO_working_3-way'!$I29)</f>
        <v>1.4036689506193674</v>
      </c>
      <c r="F30" s="21">
        <f>IF(OR($A30="",$B30="",$C30=""),"",B30*'MPTO_working_3-way'!$I29)</f>
        <v>5.7694922308546053</v>
      </c>
      <c r="G30" s="22">
        <f>IF(OR($A30="",$B30="",$C30=""),"",C30*'MPTO_working_3-way'!$I29)</f>
        <v>8.7522887509207621</v>
      </c>
      <c r="H30" s="17">
        <f>IF(OR($A30="",$B30="",$C30=""),"",'MPTO_working_3-way'!E29)</f>
        <v>1.3800890129861412</v>
      </c>
      <c r="I30" s="21">
        <f>IF(OR($A30="",$B30="",$C30=""),"",'MPTO_working_3-way'!F29)</f>
        <v>5.9457379211833405</v>
      </c>
      <c r="J30" s="22">
        <f>IF(OR($A30="",$B30="",$C30=""),"",'MPTO_working_3-way'!G29)</f>
        <v>9.3265003796085377</v>
      </c>
      <c r="K30" s="17">
        <f>IF(OR($A30="",$B30="",$C30=""),"",'OddsRatio_working_3-way'!H29)</f>
        <v>1.3870889670963458</v>
      </c>
      <c r="L30" s="21">
        <f>IF(OR($A30="",$B30="",$C30=""),"",'OddsRatio_working_3-way'!I29)</f>
        <v>5.9353843304784046</v>
      </c>
      <c r="M30" s="22">
        <f>IF(OR($A30="",$B30="",$C30=""),"",'OddsRatio_working_3-way'!J29)</f>
        <v>9.0428485385574024</v>
      </c>
      <c r="N30" s="23">
        <f t="shared" si="16"/>
        <v>71.241869356642184</v>
      </c>
      <c r="O30" s="24">
        <f t="shared" si="17"/>
        <v>17.332547822009548</v>
      </c>
      <c r="P30" s="24">
        <f t="shared" si="18"/>
        <v>11.425582821348273</v>
      </c>
      <c r="Q30" t="s">
        <v>148</v>
      </c>
      <c r="R30" t="s">
        <v>150</v>
      </c>
      <c r="S30" s="48" t="s">
        <v>416</v>
      </c>
      <c r="T30" s="35">
        <v>100</v>
      </c>
      <c r="U30" s="35">
        <f t="shared" si="19"/>
        <v>67.845659163987136</v>
      </c>
      <c r="V30" s="35">
        <f t="shared" si="20"/>
        <v>73.68421052631578</v>
      </c>
      <c r="W30" s="35">
        <f t="shared" si="21"/>
        <v>55.55555555555555</v>
      </c>
      <c r="X30" s="35">
        <f t="shared" si="22"/>
        <v>70.760233918128648</v>
      </c>
      <c r="Y30" s="35">
        <f t="shared" si="23"/>
        <v>76.598785280457307</v>
      </c>
      <c r="Z30" s="35">
        <f t="shared" si="24"/>
        <v>58.470130309697076</v>
      </c>
      <c r="AA30" s="35">
        <f t="shared" si="25"/>
        <v>-2.9145747541415119</v>
      </c>
      <c r="AB30" s="35">
        <f t="shared" si="26"/>
        <v>-2.9145747541415261</v>
      </c>
      <c r="AC30" s="35">
        <f t="shared" si="27"/>
        <v>-2.9145747541415261</v>
      </c>
      <c r="AD30" s="36"/>
      <c r="AE30" s="36"/>
      <c r="AF30">
        <v>1.47</v>
      </c>
      <c r="AG30">
        <v>2.81</v>
      </c>
      <c r="AH30" s="36"/>
      <c r="AI30" s="36"/>
      <c r="AJ30" t="s">
        <v>322</v>
      </c>
    </row>
    <row r="31" spans="1:36" ht="15" x14ac:dyDescent="0.25">
      <c r="A31">
        <v>3.11</v>
      </c>
      <c r="B31">
        <v>3.8</v>
      </c>
      <c r="C31">
        <v>2.25</v>
      </c>
      <c r="D31" s="20">
        <f t="shared" si="3"/>
        <v>2.914574754141519E-2</v>
      </c>
      <c r="E31" s="17">
        <f>IF(OR($A31="",$B31="",$C31=""),"",A31*'MPTO_working_3-way'!$I30)</f>
        <v>3.200643274853801</v>
      </c>
      <c r="F31" s="21">
        <f>IF(OR($A31="",$B31="",$C31=""),"",B31*'MPTO_working_3-way'!$I30)</f>
        <v>3.9107538406573776</v>
      </c>
      <c r="G31" s="22">
        <f>IF(OR($A31="",$B31="",$C31=""),"",C31*'MPTO_working_3-way'!$I30)</f>
        <v>2.3155779319681842</v>
      </c>
      <c r="H31" s="17">
        <f>IF(OR($A31="",$B31="",$C31=""),"",'MPTO_working_3-way'!E30)</f>
        <v>3.2068944723618089</v>
      </c>
      <c r="I31" s="21">
        <f>IF(OR($A31="",$B31="",$C31=""),"",'MPTO_working_3-way'!F30)</f>
        <v>3.9456658835167548</v>
      </c>
      <c r="J31" s="22">
        <f>IF(OR($A31="",$B31="",$C31=""),"",'MPTO_working_3-way'!G30)</f>
        <v>2.3002825917702356</v>
      </c>
      <c r="K31" s="17">
        <f>IF(OR($A31="",$B31="",$C31=""),"",'OddsRatio_working_3-way'!H30)</f>
        <v>3.2060827581936273</v>
      </c>
      <c r="L31" s="21">
        <f>IF(OR($A31="",$B31="",$C31=""),"",'OddsRatio_working_3-way'!I30)</f>
        <v>3.9275031862285106</v>
      </c>
      <c r="M31" s="22">
        <f>IF(OR($A31="",$B31="",$C31=""),"",'OddsRatio_working_3-way'!J30)</f>
        <v>2.3069210652805849</v>
      </c>
      <c r="N31" s="23">
        <f t="shared" si="16"/>
        <v>31.243719281577171</v>
      </c>
      <c r="O31" s="24">
        <f t="shared" si="17"/>
        <v>25.570517622553947</v>
      </c>
      <c r="P31" s="24">
        <f t="shared" si="18"/>
        <v>43.185763095868886</v>
      </c>
      <c r="Q31" t="s">
        <v>128</v>
      </c>
      <c r="R31" t="s">
        <v>152</v>
      </c>
      <c r="S31" s="48" t="s">
        <v>416</v>
      </c>
      <c r="T31" s="35">
        <v>100</v>
      </c>
      <c r="U31" s="35">
        <f t="shared" si="19"/>
        <v>58.847736625514408</v>
      </c>
      <c r="V31" s="35">
        <f t="shared" si="20"/>
        <v>72.067039106145245</v>
      </c>
      <c r="W31" s="35">
        <f t="shared" si="21"/>
        <v>66.21621621621621</v>
      </c>
      <c r="X31" s="35">
        <f t="shared" si="22"/>
        <v>61.716744677638523</v>
      </c>
      <c r="Y31" s="35">
        <f t="shared" si="23"/>
        <v>74.936047158269375</v>
      </c>
      <c r="Z31" s="35">
        <f t="shared" si="24"/>
        <v>69.08522426834034</v>
      </c>
      <c r="AA31" s="35">
        <f t="shared" si="25"/>
        <v>-2.8690080521241157</v>
      </c>
      <c r="AB31" s="35">
        <f t="shared" si="26"/>
        <v>-2.8690080521241299</v>
      </c>
      <c r="AC31" s="35">
        <f t="shared" si="27"/>
        <v>-2.8690080521241299</v>
      </c>
      <c r="AF31">
        <v>1.71</v>
      </c>
      <c r="AG31">
        <v>2.2200000000000002</v>
      </c>
      <c r="AJ31" t="s">
        <v>322</v>
      </c>
    </row>
    <row r="32" spans="1:36" ht="15" x14ac:dyDescent="0.25">
      <c r="A32">
        <v>2.4300000000000002</v>
      </c>
      <c r="B32">
        <v>3.58</v>
      </c>
      <c r="C32">
        <v>2.96</v>
      </c>
      <c r="D32" s="20">
        <f t="shared" si="3"/>
        <v>2.8690080521241335E-2</v>
      </c>
      <c r="E32" s="17">
        <f>IF(OR($A32="",$B32="",$C32=""),"",A32*'MPTO_working_3-way'!$I31)</f>
        <v>2.4997168956666167</v>
      </c>
      <c r="F32" s="21">
        <f>IF(OR($A32="",$B32="",$C32=""),"",B32*'MPTO_working_3-way'!$I31)</f>
        <v>3.6827104882660442</v>
      </c>
      <c r="G32" s="22">
        <f>IF(OR($A32="",$B32="",$C32=""),"",C32*'MPTO_working_3-way'!$I31)</f>
        <v>3.0449226383428742</v>
      </c>
      <c r="H32" s="17">
        <f>IF(OR($A32="",$B32="",$C32=""),"",'MPTO_working_3-way'!E31)</f>
        <v>2.4878142283315041</v>
      </c>
      <c r="I32" s="21">
        <f>IF(OR($A32="",$B32="",$C32=""),"",'MPTO_working_3-way'!F31)</f>
        <v>3.7069129462220629</v>
      </c>
      <c r="J32" s="22">
        <f>IF(OR($A32="",$B32="",$C32=""),"",'MPTO_working_3-way'!G31)</f>
        <v>3.0462313339608973</v>
      </c>
      <c r="K32" s="17">
        <f>IF(OR($A32="",$B32="",$C32=""),"",'OddsRatio_working_3-way'!H31)</f>
        <v>2.4932693663004004</v>
      </c>
      <c r="L32" s="21">
        <f>IF(OR($A32="",$B32="",$C32=""),"",'OddsRatio_working_3-way'!I31)</f>
        <v>3.6941503252133101</v>
      </c>
      <c r="M32" s="22">
        <f>IF(OR($A32="",$B32="",$C32=""),"",'OddsRatio_working_3-way'!J31)</f>
        <v>3.0467188517124359</v>
      </c>
      <c r="N32" s="23">
        <f t="shared" si="16"/>
        <v>40.004530182339835</v>
      </c>
      <c r="O32" s="24">
        <f t="shared" si="17"/>
        <v>27.153912944996033</v>
      </c>
      <c r="P32" s="24">
        <f t="shared" si="18"/>
        <v>32.841556872664121</v>
      </c>
      <c r="Q32" t="s">
        <v>151</v>
      </c>
      <c r="R32" t="s">
        <v>249</v>
      </c>
      <c r="S32" s="48" t="s">
        <v>416</v>
      </c>
      <c r="T32" s="35">
        <v>100</v>
      </c>
      <c r="U32" s="35">
        <f t="shared" si="19"/>
        <v>30.555555555555554</v>
      </c>
      <c r="V32" s="35">
        <f t="shared" si="20"/>
        <v>77.777777777777771</v>
      </c>
      <c r="W32" s="35">
        <f t="shared" si="21"/>
        <v>83.333333333333329</v>
      </c>
      <c r="X32" s="35">
        <f t="shared" si="22"/>
        <v>38.888888888888886</v>
      </c>
      <c r="Y32" s="35">
        <f t="shared" si="23"/>
        <v>86.1111111111111</v>
      </c>
      <c r="Z32" s="35">
        <f t="shared" si="24"/>
        <v>91.666666666666657</v>
      </c>
      <c r="AA32" s="35">
        <f t="shared" si="25"/>
        <v>-8.3333333333333321</v>
      </c>
      <c r="AB32" s="35">
        <f t="shared" si="26"/>
        <v>-8.3333333333333286</v>
      </c>
      <c r="AC32" s="35">
        <f t="shared" si="27"/>
        <v>-8.3333333333333286</v>
      </c>
      <c r="AF32">
        <v>1.71</v>
      </c>
      <c r="AG32">
        <v>2.2200000000000002</v>
      </c>
      <c r="AJ32" t="s">
        <v>322</v>
      </c>
    </row>
    <row r="33" spans="1:36" ht="15" x14ac:dyDescent="0.25">
      <c r="A33">
        <v>1.44</v>
      </c>
      <c r="B33">
        <v>4.5</v>
      </c>
      <c r="C33">
        <v>6</v>
      </c>
      <c r="D33" s="20">
        <f t="shared" si="3"/>
        <v>8.3333333333333259E-2</v>
      </c>
      <c r="E33" s="17">
        <f>IF(OR($A33="",$B33="",$C33=""),"",A33*'MPTO_working_3-way'!$I32)</f>
        <v>1.5599999999999998</v>
      </c>
      <c r="F33" s="21">
        <f>IF(OR($A33="",$B33="",$C33=""),"",B33*'MPTO_working_3-way'!$I32)</f>
        <v>4.875</v>
      </c>
      <c r="G33" s="22">
        <f>IF(OR($A33="",$B33="",$C33=""),"",C33*'MPTO_working_3-way'!$I32)</f>
        <v>6.5</v>
      </c>
      <c r="H33" s="17">
        <f>IF(OR($A33="",$B33="",$C33=""),"",'MPTO_working_3-way'!E32)</f>
        <v>1.5000000000000002</v>
      </c>
      <c r="I33" s="21">
        <f>IF(OR($A33="",$B33="",$C33=""),"",'MPTO_working_3-way'!F32)</f>
        <v>5.1428571428571423</v>
      </c>
      <c r="J33" s="22">
        <f>IF(OR($A33="",$B33="",$C33=""),"",'MPTO_working_3-way'!G32)</f>
        <v>7.1999999999999984</v>
      </c>
      <c r="K33" s="17">
        <f>IF(OR($A33="",$B33="",$C33=""),"",'OddsRatio_working_3-way'!H32)</f>
        <v>1.5172546977903865</v>
      </c>
      <c r="L33" s="21">
        <f>IF(OR($A33="",$B33="",$C33=""),"",'OddsRatio_working_3-way'!I32)</f>
        <v>5.114526005150803</v>
      </c>
      <c r="M33" s="22">
        <f>IF(OR($A33="",$B33="",$C33=""),"",'OddsRatio_working_3-way'!J32)</f>
        <v>6.8778942930725755</v>
      </c>
      <c r="N33" s="23">
        <f t="shared" si="16"/>
        <v>64.102564102564102</v>
      </c>
      <c r="O33" s="24">
        <f t="shared" si="17"/>
        <v>20.512820512820511</v>
      </c>
      <c r="P33" s="24">
        <f t="shared" si="18"/>
        <v>15.384615384615385</v>
      </c>
      <c r="Q33" t="s">
        <v>127</v>
      </c>
      <c r="R33" t="s">
        <v>153</v>
      </c>
      <c r="S33" s="48" t="s">
        <v>416</v>
      </c>
      <c r="T33" s="35">
        <v>100</v>
      </c>
      <c r="U33" s="35">
        <f t="shared" si="19"/>
        <v>55.55555555555555</v>
      </c>
      <c r="V33" s="35">
        <f t="shared" si="20"/>
        <v>70.760233918128648</v>
      </c>
      <c r="W33" s="35">
        <f t="shared" si="21"/>
        <v>71.428571428571431</v>
      </c>
      <c r="X33" s="35">
        <f t="shared" si="22"/>
        <v>57.811194653299914</v>
      </c>
      <c r="Y33" s="35">
        <f t="shared" si="23"/>
        <v>73.015873015873012</v>
      </c>
      <c r="Z33" s="35">
        <f t="shared" si="24"/>
        <v>73.68421052631578</v>
      </c>
      <c r="AA33" s="35">
        <f t="shared" si="25"/>
        <v>-2.2556390977443641</v>
      </c>
      <c r="AB33" s="35">
        <f t="shared" si="26"/>
        <v>-2.2556390977443641</v>
      </c>
      <c r="AC33" s="35">
        <f t="shared" si="27"/>
        <v>-2.2556390977443499</v>
      </c>
      <c r="AF33">
        <v>1.45</v>
      </c>
      <c r="AG33">
        <v>2.9</v>
      </c>
      <c r="AJ33" t="s">
        <v>322</v>
      </c>
    </row>
    <row r="34" spans="1:36" ht="15" x14ac:dyDescent="0.25">
      <c r="A34">
        <v>2.25</v>
      </c>
      <c r="B34">
        <v>3.42</v>
      </c>
      <c r="C34">
        <v>3.5</v>
      </c>
      <c r="D34" s="20">
        <f t="shared" si="3"/>
        <v>2.2556390977443552E-2</v>
      </c>
      <c r="E34" s="17">
        <f>IF(OR($A34="",$B34="",$C34=""),"",A34*'MPTO_working_3-way'!$I33)</f>
        <v>2.3007518796992481</v>
      </c>
      <c r="F34" s="21">
        <f>IF(OR($A34="",$B34="",$C34=""),"",B34*'MPTO_working_3-way'!$I33)</f>
        <v>3.4971428571428569</v>
      </c>
      <c r="G34" s="22">
        <f>IF(OR($A34="",$B34="",$C34=""),"",C34*'MPTO_working_3-way'!$I33)</f>
        <v>3.5789473684210522</v>
      </c>
      <c r="H34" s="17">
        <f>IF(OR($A34="",$B34="",$C34=""),"",'MPTO_working_3-way'!E33)</f>
        <v>2.2887189292543022</v>
      </c>
      <c r="I34" s="21">
        <f>IF(OR($A34="",$B34="",$C34=""),"",'MPTO_working_3-way'!F33)</f>
        <v>3.5102639296187679</v>
      </c>
      <c r="J34" s="22">
        <f>IF(OR($A34="",$B34="",$C34=""),"",'MPTO_working_3-way'!G33)</f>
        <v>3.5945945945945943</v>
      </c>
      <c r="K34" s="17">
        <f>IF(OR($A34="",$B34="",$C34=""),"",'OddsRatio_working_3-way'!H33)</f>
        <v>2.2938376113795864</v>
      </c>
      <c r="L34" s="21">
        <f>IF(OR($A34="",$B34="",$C34=""),"",'OddsRatio_working_3-way'!I33)</f>
        <v>3.5048696156308785</v>
      </c>
      <c r="M34" s="22">
        <f>IF(OR($A34="",$B34="",$C34=""),"",'OddsRatio_working_3-way'!J33)</f>
        <v>3.5876752227591724</v>
      </c>
      <c r="N34" s="23">
        <f t="shared" si="16"/>
        <v>43.464052287581701</v>
      </c>
      <c r="O34" s="24">
        <f t="shared" si="17"/>
        <v>28.59477124183007</v>
      </c>
      <c r="P34" s="24">
        <f t="shared" si="18"/>
        <v>27.941176470588236</v>
      </c>
      <c r="Q34" t="s">
        <v>158</v>
      </c>
      <c r="R34" t="s">
        <v>159</v>
      </c>
      <c r="S34" s="48" t="s">
        <v>416</v>
      </c>
      <c r="T34" s="35">
        <v>100</v>
      </c>
      <c r="U34" s="35">
        <f t="shared" si="19"/>
        <v>67.426710097719877</v>
      </c>
      <c r="V34" s="35">
        <f t="shared" si="20"/>
        <v>70.059880239520965</v>
      </c>
      <c r="W34" s="35">
        <f t="shared" si="21"/>
        <v>60.317460317460316</v>
      </c>
      <c r="X34" s="35">
        <f t="shared" si="22"/>
        <v>69.622659443018733</v>
      </c>
      <c r="Y34" s="35">
        <f t="shared" si="23"/>
        <v>72.255829584819821</v>
      </c>
      <c r="Z34" s="35">
        <f t="shared" si="24"/>
        <v>62.51340966275918</v>
      </c>
      <c r="AA34" s="35">
        <f t="shared" si="25"/>
        <v>-2.1959493452988568</v>
      </c>
      <c r="AB34" s="35">
        <f t="shared" si="26"/>
        <v>-2.1959493452988568</v>
      </c>
      <c r="AC34" s="35">
        <f t="shared" si="27"/>
        <v>-2.1959493452988639</v>
      </c>
      <c r="AF34">
        <v>1.99</v>
      </c>
      <c r="AG34">
        <v>1.92</v>
      </c>
      <c r="AJ34" t="s">
        <v>325</v>
      </c>
    </row>
    <row r="35" spans="1:36" s="35" customFormat="1" ht="15" x14ac:dyDescent="0.25">
      <c r="A35">
        <v>3.07</v>
      </c>
      <c r="B35">
        <v>3.34</v>
      </c>
      <c r="C35">
        <v>2.52</v>
      </c>
      <c r="D35" s="20">
        <f t="shared" si="3"/>
        <v>2.1959493452988532E-2</v>
      </c>
      <c r="E35" s="17">
        <f>IF(OR($A35="",$B35="",$C35=""),"",A35*'MPTO_working_3-way'!$I34)</f>
        <v>3.1374156449006745</v>
      </c>
      <c r="F35" s="21">
        <f>IF(OR($A35="",$B35="",$C35=""),"",B35*'MPTO_working_3-way'!$I34)</f>
        <v>3.4133447081329815</v>
      </c>
      <c r="G35" s="22">
        <f>IF(OR($A35="",$B35="",$C35=""),"",C35*'MPTO_working_3-way'!$I34)</f>
        <v>2.575337923501531</v>
      </c>
      <c r="H35" s="17">
        <f>IF(OR($A35="",$B35="",$C35=""),"",'MPTO_working_3-way'!E34)</f>
        <v>3.1405746211477896</v>
      </c>
      <c r="I35" s="21">
        <f>IF(OR($A35="",$B35="",$C35=""),"",'MPTO_working_3-way'!F34)</f>
        <v>3.4237035115973233</v>
      </c>
      <c r="J35" s="22">
        <f>IF(OR($A35="",$B35="",$C35=""),"",'MPTO_working_3-way'!G34)</f>
        <v>2.5673574093057505</v>
      </c>
      <c r="K35" s="17">
        <f>IF(OR($A35="",$B35="",$C35=""),"",'OddsRatio_working_3-way'!H34)</f>
        <v>3.1394710203469454</v>
      </c>
      <c r="L35" s="21">
        <f>IF(OR($A35="",$B35="",$C35=""),"",'OddsRatio_working_3-way'!I34)</f>
        <v>3.418532457783503</v>
      </c>
      <c r="M35" s="22">
        <f>IF(OR($A35="",$B35="",$C35=""),"",'OddsRatio_working_3-way'!J34)</f>
        <v>2.5710125366798828</v>
      </c>
      <c r="N35" s="23">
        <f t="shared" si="16"/>
        <v>31.87336691028894</v>
      </c>
      <c r="O35" s="24">
        <f t="shared" si="17"/>
        <v>29.296777369636839</v>
      </c>
      <c r="P35" s="24">
        <f t="shared" si="18"/>
        <v>38.829855720074221</v>
      </c>
      <c r="Q35" t="s">
        <v>157</v>
      </c>
      <c r="R35" t="s">
        <v>348</v>
      </c>
      <c r="S35" s="48" t="s">
        <v>416</v>
      </c>
      <c r="T35" s="35">
        <v>100</v>
      </c>
      <c r="U35" s="35">
        <f t="shared" si="19"/>
        <v>26.470588235294116</v>
      </c>
      <c r="V35" s="35">
        <f t="shared" si="20"/>
        <v>80.392156862745097</v>
      </c>
      <c r="W35" s="35">
        <f t="shared" si="21"/>
        <v>90.384615384615373</v>
      </c>
      <c r="X35" s="35">
        <f t="shared" si="22"/>
        <v>29.22322775263952</v>
      </c>
      <c r="Y35" s="35">
        <f t="shared" si="23"/>
        <v>83.144796380090497</v>
      </c>
      <c r="Z35" s="35">
        <f t="shared" si="24"/>
        <v>93.137254901960787</v>
      </c>
      <c r="AA35" s="35">
        <f t="shared" si="25"/>
        <v>-2.7526395173454041</v>
      </c>
      <c r="AB35" s="35">
        <f t="shared" si="26"/>
        <v>-2.7526395173454006</v>
      </c>
      <c r="AC35" s="35">
        <f t="shared" si="27"/>
        <v>-2.7526395173454148</v>
      </c>
      <c r="AD35" s="36"/>
      <c r="AE35" s="36"/>
      <c r="AF35">
        <v>2.1</v>
      </c>
      <c r="AG35">
        <v>1.81</v>
      </c>
      <c r="AH35" s="36"/>
      <c r="AI35" s="36"/>
      <c r="AJ35" t="s">
        <v>325</v>
      </c>
    </row>
    <row r="36" spans="1:36" ht="15" x14ac:dyDescent="0.25">
      <c r="A36">
        <v>1.36</v>
      </c>
      <c r="B36">
        <v>5.0999999999999996</v>
      </c>
      <c r="C36">
        <v>10.4</v>
      </c>
      <c r="D36" s="20">
        <f t="shared" si="3"/>
        <v>2.7526395173453899E-2</v>
      </c>
      <c r="E36" s="17">
        <f>IF(OR($A36="",$B36="",$C36=""),"",A36*'MPTO_working_3-way'!$I35)</f>
        <v>1.3974358974358974</v>
      </c>
      <c r="F36" s="21">
        <f>IF(OR($A36="",$B36="",$C36=""),"",B36*'MPTO_working_3-way'!$I35)</f>
        <v>5.2403846153846141</v>
      </c>
      <c r="G36" s="22">
        <f>IF(OR($A36="",$B36="",$C36=""),"",C36*'MPTO_working_3-way'!$I35)</f>
        <v>10.686274509803921</v>
      </c>
      <c r="H36" s="17">
        <f>IF(OR($A36="",$B36="",$C36=""),"",'MPTO_working_3-way'!E35)</f>
        <v>1.3771853903410074</v>
      </c>
      <c r="I36" s="21">
        <f>IF(OR($A36="",$B36="",$C36=""),"",'MPTO_working_3-way'!F35)</f>
        <v>5.3503698722259569</v>
      </c>
      <c r="J36" s="22">
        <f>IF(OR($A36="",$B36="",$C36=""),"",'MPTO_working_3-way'!G35)</f>
        <v>11.497109826589591</v>
      </c>
      <c r="K36" s="17">
        <f>IF(OR($A36="",$B36="",$C36=""),"",'OddsRatio_working_3-way'!H35)</f>
        <v>1.3834142882772835</v>
      </c>
      <c r="L36" s="21">
        <f>IF(OR($A36="",$B36="",$C36=""),"",'OddsRatio_working_3-way'!I35)</f>
        <v>5.3666627276023915</v>
      </c>
      <c r="M36" s="22">
        <f>IF(OR($A36="",$B36="",$C36=""),"",'OddsRatio_working_3-way'!J35)</f>
        <v>11.011373082795732</v>
      </c>
      <c r="N36" s="23">
        <f t="shared" si="16"/>
        <v>71.559633027522935</v>
      </c>
      <c r="O36" s="24">
        <f t="shared" si="17"/>
        <v>19.082568807339452</v>
      </c>
      <c r="P36" s="24">
        <f t="shared" si="18"/>
        <v>9.3577981651376145</v>
      </c>
      <c r="Q36" t="s">
        <v>343</v>
      </c>
      <c r="R36" t="s">
        <v>366</v>
      </c>
      <c r="S36" s="48" t="s">
        <v>416</v>
      </c>
      <c r="T36" s="35">
        <v>100</v>
      </c>
      <c r="U36" s="35">
        <f t="shared" si="19"/>
        <v>41.176470588235297</v>
      </c>
      <c r="V36" s="35">
        <f t="shared" si="20"/>
        <v>74.683544303797461</v>
      </c>
      <c r="W36" s="35">
        <f t="shared" si="21"/>
        <v>81.651376146788976</v>
      </c>
      <c r="X36" s="35">
        <f t="shared" si="22"/>
        <v>43.665079549413534</v>
      </c>
      <c r="Y36" s="35">
        <f t="shared" si="23"/>
        <v>77.172153264975719</v>
      </c>
      <c r="Z36" s="35">
        <f t="shared" si="24"/>
        <v>84.139985107967235</v>
      </c>
      <c r="AA36" s="35">
        <f t="shared" si="25"/>
        <v>-2.4886089611782367</v>
      </c>
      <c r="AB36" s="35">
        <f t="shared" si="26"/>
        <v>-2.488608961178258</v>
      </c>
      <c r="AC36" s="35">
        <f t="shared" si="27"/>
        <v>-2.488608961178258</v>
      </c>
      <c r="AF36">
        <v>1.93</v>
      </c>
      <c r="AG36">
        <v>1.97</v>
      </c>
      <c r="AJ36" t="s">
        <v>325</v>
      </c>
    </row>
    <row r="37" spans="1:36" ht="15" x14ac:dyDescent="0.25">
      <c r="A37">
        <v>1.7</v>
      </c>
      <c r="B37">
        <v>3.95</v>
      </c>
      <c r="C37">
        <v>5.45</v>
      </c>
      <c r="D37" s="20">
        <f t="shared" si="3"/>
        <v>2.4886089611782403E-2</v>
      </c>
      <c r="E37" s="17">
        <f>IF(OR($A37="",$B37="",$C37=""),"",A37*'MPTO_working_3-way'!$I36)</f>
        <v>1.74230635234003</v>
      </c>
      <c r="F37" s="21">
        <f>IF(OR($A37="",$B37="",$C37=""),"",B37*'MPTO_working_3-way'!$I36)</f>
        <v>4.0483000539665408</v>
      </c>
      <c r="G37" s="22">
        <f>IF(OR($A37="",$B37="",$C37=""),"",C37*'MPTO_working_3-way'!$I36)</f>
        <v>5.585629188384214</v>
      </c>
      <c r="H37" s="17">
        <f>IF(OR($A37="",$B37="",$C37=""),"",'MPTO_working_3-way'!E36)</f>
        <v>1.72431651399561</v>
      </c>
      <c r="I37" s="21">
        <f>IF(OR($A37="",$B37="",$C37=""),"",'MPTO_working_3-way'!F36)</f>
        <v>4.0838130131954582</v>
      </c>
      <c r="J37" s="22">
        <f>IF(OR($A37="",$B37="",$C37=""),"",'MPTO_working_3-way'!G36)</f>
        <v>5.7080598411687484</v>
      </c>
      <c r="K37" s="17">
        <f>IF(OR($A37="",$B37="",$C37=""),"",'OddsRatio_working_3-way'!H36)</f>
        <v>1.730800480302555</v>
      </c>
      <c r="L37" s="21">
        <f>IF(OR($A37="",$B37="",$C37=""),"",'OddsRatio_working_3-way'!I36)</f>
        <v>4.0798020241321957</v>
      </c>
      <c r="M37" s="22">
        <f>IF(OR($A37="",$B37="",$C37=""),"",'OddsRatio_working_3-way'!J36)</f>
        <v>5.6458030533519556</v>
      </c>
      <c r="N37" s="23">
        <f t="shared" si="16"/>
        <v>57.395187629140842</v>
      </c>
      <c r="O37" s="24">
        <f t="shared" si="17"/>
        <v>24.701726321402386</v>
      </c>
      <c r="P37" s="24">
        <f t="shared" si="18"/>
        <v>17.903086049456775</v>
      </c>
      <c r="Q37" t="s">
        <v>345</v>
      </c>
      <c r="R37" t="s">
        <v>154</v>
      </c>
      <c r="S37" s="48" t="s">
        <v>416</v>
      </c>
      <c r="T37" s="35">
        <v>100</v>
      </c>
      <c r="U37" s="35">
        <f t="shared" si="19"/>
        <v>64.412811387900362</v>
      </c>
      <c r="V37" s="35">
        <f t="shared" si="20"/>
        <v>71.83098591549296</v>
      </c>
      <c r="W37" s="35">
        <f t="shared" si="21"/>
        <v>61.685823754789276</v>
      </c>
      <c r="X37" s="35">
        <f t="shared" si="22"/>
        <v>66.483190329717772</v>
      </c>
      <c r="Y37" s="35">
        <f t="shared" si="23"/>
        <v>73.901364857310384</v>
      </c>
      <c r="Z37" s="35">
        <f t="shared" si="24"/>
        <v>63.756202696606692</v>
      </c>
      <c r="AA37" s="35">
        <f t="shared" si="25"/>
        <v>-2.0703789418174097</v>
      </c>
      <c r="AB37" s="35">
        <f t="shared" si="26"/>
        <v>-2.0703789418174239</v>
      </c>
      <c r="AC37" s="35">
        <f t="shared" si="27"/>
        <v>-2.0703789418174168</v>
      </c>
      <c r="AF37">
        <v>1.97</v>
      </c>
      <c r="AG37">
        <v>1.93</v>
      </c>
      <c r="AJ37" t="s">
        <v>325</v>
      </c>
    </row>
    <row r="38" spans="1:36" ht="15" x14ac:dyDescent="0.25">
      <c r="A38">
        <v>2.81</v>
      </c>
      <c r="B38">
        <v>3.55</v>
      </c>
      <c r="C38">
        <v>2.61</v>
      </c>
      <c r="D38" s="20">
        <f t="shared" si="3"/>
        <v>2.0703789418174079E-2</v>
      </c>
      <c r="E38" s="17">
        <f>IF(OR($A38="",$B38="",$C38=""),"",A38*'MPTO_working_3-way'!$I37)</f>
        <v>2.8681776482650694</v>
      </c>
      <c r="F38" s="21">
        <f>IF(OR($A38="",$B38="",$C38=""),"",B38*'MPTO_working_3-way'!$I37)</f>
        <v>3.623498452434518</v>
      </c>
      <c r="G38" s="22">
        <f>IF(OR($A38="",$B38="",$C38=""),"",C38*'MPTO_working_3-way'!$I37)</f>
        <v>2.6640368903814342</v>
      </c>
      <c r="H38" s="17">
        <f>IF(OR($A38="",$B38="",$C38=""),"",'MPTO_working_3-way'!E37)</f>
        <v>2.8655707218447208</v>
      </c>
      <c r="I38" s="21">
        <f>IF(OR($A38="",$B38="",$C38=""),"",'MPTO_working_3-way'!F37)</f>
        <v>3.6391574810064915</v>
      </c>
      <c r="J38" s="22">
        <f>IF(OR($A38="",$B38="",$C38=""),"",'MPTO_working_3-way'!G37)</f>
        <v>2.6578744229467981</v>
      </c>
      <c r="K38" s="17">
        <f>IF(OR($A38="",$B38="",$C38=""),"",'OddsRatio_working_3-way'!H37)</f>
        <v>2.8672721741963541</v>
      </c>
      <c r="L38" s="21">
        <f>IF(OR($A38="",$B38="",$C38=""),"",'OddsRatio_working_3-way'!I37)</f>
        <v>3.6306873172379581</v>
      </c>
      <c r="M38" s="22">
        <f>IF(OR($A38="",$B38="",$C38=""),"",'OddsRatio_working_3-way'!J37)</f>
        <v>2.660943757158083</v>
      </c>
      <c r="N38" s="23">
        <f t="shared" si="16"/>
        <v>34.865343874529167</v>
      </c>
      <c r="O38" s="24">
        <f t="shared" si="17"/>
        <v>27.597638390824496</v>
      </c>
      <c r="P38" s="24">
        <f t="shared" si="18"/>
        <v>37.537017734646341</v>
      </c>
      <c r="Q38" t="s">
        <v>155</v>
      </c>
      <c r="R38" t="s">
        <v>160</v>
      </c>
      <c r="S38" s="48" t="s">
        <v>416</v>
      </c>
      <c r="T38" s="35">
        <v>100</v>
      </c>
      <c r="U38" s="35">
        <f t="shared" si="19"/>
        <v>31.506849315068493</v>
      </c>
      <c r="V38" s="35">
        <f t="shared" si="20"/>
        <v>80.430528375733857</v>
      </c>
      <c r="W38" s="35">
        <f t="shared" si="21"/>
        <v>85.611510791366896</v>
      </c>
      <c r="X38" s="35">
        <f t="shared" si="22"/>
        <v>33.957960832899239</v>
      </c>
      <c r="Y38" s="35">
        <f t="shared" si="23"/>
        <v>82.881639893564596</v>
      </c>
      <c r="Z38" s="35">
        <f t="shared" si="24"/>
        <v>88.06262230919765</v>
      </c>
      <c r="AA38" s="35">
        <f t="shared" si="25"/>
        <v>-2.4511115178307463</v>
      </c>
      <c r="AB38" s="35">
        <f t="shared" si="26"/>
        <v>-2.4511115178307392</v>
      </c>
      <c r="AC38" s="35">
        <f t="shared" si="27"/>
        <v>-2.4511115178307534</v>
      </c>
      <c r="AF38">
        <v>1.99</v>
      </c>
      <c r="AG38">
        <v>1.92</v>
      </c>
      <c r="AJ38" t="s">
        <v>325</v>
      </c>
    </row>
    <row r="39" spans="1:36" ht="15" x14ac:dyDescent="0.25">
      <c r="A39">
        <v>1.46</v>
      </c>
      <c r="B39">
        <v>5.1100000000000003</v>
      </c>
      <c r="C39">
        <v>6.95</v>
      </c>
      <c r="D39" s="20">
        <f t="shared" si="3"/>
        <v>2.4511115178307286E-2</v>
      </c>
      <c r="E39" s="17">
        <f>IF(OR($A39="",$B39="",$C39=""),"",A39*'MPTO_working_3-way'!$I38)</f>
        <v>1.4957862281603287</v>
      </c>
      <c r="F39" s="21">
        <f>IF(OR($A39="",$B39="",$C39=""),"",B39*'MPTO_working_3-way'!$I38)</f>
        <v>5.2352517985611504</v>
      </c>
      <c r="G39" s="22">
        <f>IF(OR($A39="",$B39="",$C39=""),"",C39*'MPTO_working_3-way'!$I38)</f>
        <v>7.120352250489236</v>
      </c>
      <c r="H39" s="17">
        <f>IF(OR($A39="",$B39="",$C39=""),"",'MPTO_working_3-way'!E38)</f>
        <v>1.4776262230512658</v>
      </c>
      <c r="I39" s="21">
        <f>IF(OR($A39="",$B39="",$C39=""),"",'MPTO_working_3-way'!F38)</f>
        <v>5.3326409569809039</v>
      </c>
      <c r="J39" s="22">
        <f>IF(OR($A39="",$B39="",$C39=""),"",'MPTO_working_3-way'!G38)</f>
        <v>7.3684083128738873</v>
      </c>
      <c r="K39" s="17">
        <f>IF(OR($A39="",$B39="",$C39=""),"",'OddsRatio_working_3-way'!H38)</f>
        <v>1.4834096830473791</v>
      </c>
      <c r="L39" s="21">
        <f>IF(OR($A39="",$B39="",$C39=""),"",'OddsRatio_working_3-way'!I38)</f>
        <v>5.3191604289667973</v>
      </c>
      <c r="M39" s="22">
        <f>IF(OR($A39="",$B39="",$C39=""),"",'OddsRatio_working_3-way'!J38)</f>
        <v>7.2527991611563145</v>
      </c>
      <c r="N39" s="23">
        <f t="shared" si="16"/>
        <v>66.8544729971142</v>
      </c>
      <c r="O39" s="24">
        <f t="shared" si="17"/>
        <v>19.101277999175487</v>
      </c>
      <c r="P39" s="24">
        <f t="shared" si="18"/>
        <v>14.044249003710322</v>
      </c>
      <c r="Q39" t="s">
        <v>342</v>
      </c>
      <c r="R39" t="s">
        <v>256</v>
      </c>
      <c r="S39" s="48" t="s">
        <v>416</v>
      </c>
      <c r="T39" s="35">
        <v>100</v>
      </c>
      <c r="U39" s="35">
        <f t="shared" si="19"/>
        <v>64.412811387900362</v>
      </c>
      <c r="V39" s="35">
        <f t="shared" si="20"/>
        <v>73.045822102425873</v>
      </c>
      <c r="W39" s="35">
        <f t="shared" si="21"/>
        <v>59.677419354838712</v>
      </c>
      <c r="X39" s="35">
        <f t="shared" si="22"/>
        <v>67.276758542735422</v>
      </c>
      <c r="Y39" s="35">
        <f t="shared" si="23"/>
        <v>75.909769257260933</v>
      </c>
      <c r="Z39" s="35">
        <f t="shared" si="24"/>
        <v>62.541366509673765</v>
      </c>
      <c r="AA39" s="35">
        <f t="shared" si="25"/>
        <v>-2.8639471548350599</v>
      </c>
      <c r="AB39" s="35">
        <f t="shared" si="26"/>
        <v>-2.8639471548350599</v>
      </c>
      <c r="AC39" s="35">
        <f t="shared" si="27"/>
        <v>-2.8639471548350528</v>
      </c>
      <c r="AF39">
        <v>1.56</v>
      </c>
      <c r="AG39">
        <v>2.58</v>
      </c>
      <c r="AJ39" t="s">
        <v>325</v>
      </c>
    </row>
    <row r="40" spans="1:36" ht="15" x14ac:dyDescent="0.25">
      <c r="A40">
        <v>2.81</v>
      </c>
      <c r="B40">
        <v>3.71</v>
      </c>
      <c r="C40">
        <v>2.48</v>
      </c>
      <c r="D40" s="20">
        <f t="shared" si="3"/>
        <v>2.863947154835067E-2</v>
      </c>
      <c r="E40" s="17">
        <f>IF(OR($A40="",$B40="",$C40=""),"",A40*'MPTO_working_3-way'!$I39)</f>
        <v>2.8904769150508653</v>
      </c>
      <c r="F40" s="21">
        <f>IF(OR($A40="",$B40="",$C40=""),"",B40*'MPTO_working_3-way'!$I39)</f>
        <v>3.8162524394443809</v>
      </c>
      <c r="G40" s="22">
        <f>IF(OR($A40="",$B40="",$C40=""),"",C40*'MPTO_working_3-way'!$I39)</f>
        <v>2.5510258894399098</v>
      </c>
      <c r="H40" s="17">
        <f>IF(OR($A40="",$B40="",$C40=""),"",'MPTO_working_3-way'!E39)</f>
        <v>2.8874579014150425</v>
      </c>
      <c r="I40" s="21">
        <f>IF(OR($A40="",$B40="",$C40=""),"",'MPTO_working_3-way'!F39)</f>
        <v>3.8462235447597108</v>
      </c>
      <c r="J40" s="22">
        <f>IF(OR($A40="",$B40="",$C40=""),"",'MPTO_working_3-way'!G39)</f>
        <v>2.5401385328657935</v>
      </c>
      <c r="K40" s="17">
        <f>IF(OR($A40="",$B40="",$C40=""),"",'OddsRatio_working_3-way'!H39)</f>
        <v>2.8899878674598094</v>
      </c>
      <c r="L40" s="21">
        <f>IF(OR($A40="",$B40="",$C40=""),"",'OddsRatio_working_3-way'!I39)</f>
        <v>3.8297608402298811</v>
      </c>
      <c r="M40" s="22">
        <f>IF(OR($A40="",$B40="",$C40=""),"",'OddsRatio_working_3-way'!J39)</f>
        <v>2.5454044441107837</v>
      </c>
      <c r="N40" s="23">
        <f t="shared" si="16"/>
        <v>34.59636694529361</v>
      </c>
      <c r="O40" s="24">
        <f t="shared" si="17"/>
        <v>26.203717282014839</v>
      </c>
      <c r="P40" s="24">
        <f t="shared" si="18"/>
        <v>39.199915772691547</v>
      </c>
      <c r="Q40" t="s">
        <v>258</v>
      </c>
      <c r="R40" t="s">
        <v>171</v>
      </c>
      <c r="S40" s="48" t="s">
        <v>416</v>
      </c>
      <c r="T40" s="35">
        <v>100</v>
      </c>
      <c r="U40" s="35">
        <f t="shared" si="19"/>
        <v>48.186528497409334</v>
      </c>
      <c r="V40" s="35">
        <f t="shared" si="20"/>
        <v>74.293059125964007</v>
      </c>
      <c r="W40" s="35">
        <f t="shared" si="21"/>
        <v>74.424552429667528</v>
      </c>
      <c r="X40" s="35">
        <f t="shared" si="22"/>
        <v>51.282388444368479</v>
      </c>
      <c r="Y40" s="35">
        <f t="shared" si="23"/>
        <v>77.388919072923159</v>
      </c>
      <c r="Z40" s="35">
        <f t="shared" si="24"/>
        <v>77.520412376626666</v>
      </c>
      <c r="AA40" s="35">
        <f t="shared" si="25"/>
        <v>-3.0958599469591448</v>
      </c>
      <c r="AB40" s="35">
        <f t="shared" si="26"/>
        <v>-3.0958599469591519</v>
      </c>
      <c r="AC40" s="35">
        <f t="shared" si="27"/>
        <v>-3.0958599469591377</v>
      </c>
      <c r="AF40">
        <v>1.66</v>
      </c>
      <c r="AG40">
        <v>2.3199999999999998</v>
      </c>
      <c r="AJ40" t="s">
        <v>323</v>
      </c>
    </row>
    <row r="41" spans="1:36" s="35" customFormat="1" ht="15" x14ac:dyDescent="0.25">
      <c r="A41">
        <v>1.93</v>
      </c>
      <c r="B41">
        <v>3.89</v>
      </c>
      <c r="C41">
        <v>3.91</v>
      </c>
      <c r="D41" s="20">
        <f t="shared" si="3"/>
        <v>3.0958599469591563E-2</v>
      </c>
      <c r="E41" s="17">
        <f>IF(OR($A41="",$B41="",$C41=""),"",A41*'MPTO_working_3-way'!$I40)</f>
        <v>1.9897500969763116</v>
      </c>
      <c r="F41" s="21">
        <f>IF(OR($A41="",$B41="",$C41=""),"",B41*'MPTO_working_3-way'!$I40)</f>
        <v>4.0104289519367109</v>
      </c>
      <c r="G41" s="22">
        <f>IF(OR($A41="",$B41="",$C41=""),"",C41*'MPTO_working_3-way'!$I40)</f>
        <v>4.0310481239261033</v>
      </c>
      <c r="H41" s="17">
        <f>IF(OR($A41="",$B41="",$C41=""),"",'MPTO_working_3-way'!E40)</f>
        <v>1.9692203693453714</v>
      </c>
      <c r="I41" s="21">
        <f>IF(OR($A41="",$B41="",$C41=""),"",'MPTO_working_3-way'!F40)</f>
        <v>4.0526869471926679</v>
      </c>
      <c r="J41" s="22">
        <f>IF(OR($A41="",$B41="",$C41=""),"",'MPTO_working_3-way'!G40)</f>
        <v>4.0743994706839324</v>
      </c>
      <c r="K41" s="17">
        <f>IF(OR($A41="",$B41="",$C41=""),"",'OddsRatio_working_3-way'!H40)</f>
        <v>1.9771056991086946</v>
      </c>
      <c r="L41" s="21">
        <f>IF(OR($A41="",$B41="",$C41=""),"",'OddsRatio_working_3-way'!I40)</f>
        <v>4.0363822262625026</v>
      </c>
      <c r="M41" s="22">
        <f>IF(OR($A41="",$B41="",$C41=""),"",'OddsRatio_working_3-way'!J40)</f>
        <v>4.0573952520497869</v>
      </c>
      <c r="N41" s="23">
        <f t="shared" si="16"/>
        <v>50.257567597038054</v>
      </c>
      <c r="O41" s="24">
        <f t="shared" si="17"/>
        <v>24.934988550715538</v>
      </c>
      <c r="P41" s="24">
        <f t="shared" si="18"/>
        <v>24.807443852246401</v>
      </c>
      <c r="Q41" t="s">
        <v>166</v>
      </c>
      <c r="R41" t="s">
        <v>175</v>
      </c>
      <c r="S41" s="48" t="s">
        <v>416</v>
      </c>
      <c r="T41" s="35">
        <v>100</v>
      </c>
      <c r="U41" s="35">
        <f t="shared" si="19"/>
        <v>56.331877729257641</v>
      </c>
      <c r="V41" s="35">
        <f t="shared" si="20"/>
        <v>72.451790633608823</v>
      </c>
      <c r="W41" s="35">
        <f t="shared" si="21"/>
        <v>68.35443037974683</v>
      </c>
      <c r="X41" s="35">
        <f t="shared" si="22"/>
        <v>59.193778986644354</v>
      </c>
      <c r="Y41" s="35">
        <f t="shared" si="23"/>
        <v>75.313691890995528</v>
      </c>
      <c r="Z41" s="35">
        <f t="shared" si="24"/>
        <v>71.21633163713355</v>
      </c>
      <c r="AA41" s="35">
        <f t="shared" si="25"/>
        <v>-2.8619012573867124</v>
      </c>
      <c r="AB41" s="35">
        <f t="shared" si="26"/>
        <v>-2.8619012573867053</v>
      </c>
      <c r="AC41" s="35">
        <f t="shared" si="27"/>
        <v>-2.8619012573867195</v>
      </c>
      <c r="AD41" s="36"/>
      <c r="AE41" s="36"/>
      <c r="AF41">
        <v>1.78</v>
      </c>
      <c r="AG41">
        <v>2.13</v>
      </c>
      <c r="AH41" s="36"/>
      <c r="AI41" s="36"/>
      <c r="AJ41" t="s">
        <v>323</v>
      </c>
    </row>
    <row r="42" spans="1:36" ht="15" x14ac:dyDescent="0.25">
      <c r="A42">
        <v>2.29</v>
      </c>
      <c r="B42">
        <v>3.63</v>
      </c>
      <c r="C42">
        <v>3.16</v>
      </c>
      <c r="D42" s="20">
        <f t="shared" si="3"/>
        <v>2.8619012573867009E-2</v>
      </c>
      <c r="E42" s="17">
        <f>IF(OR($A42="",$B42="",$C42=""),"",A42*'MPTO_working_3-way'!$I41)</f>
        <v>2.3555375387941555</v>
      </c>
      <c r="F42" s="21">
        <f>IF(OR($A42="",$B42="",$C42=""),"",B42*'MPTO_working_3-way'!$I41)</f>
        <v>3.7338870156431372</v>
      </c>
      <c r="G42" s="22">
        <f>IF(OR($A42="",$B42="",$C42=""),"",C42*'MPTO_working_3-way'!$I41)</f>
        <v>3.25043607973342</v>
      </c>
      <c r="H42" s="17">
        <f>IF(OR($A42="",$B42="",$C42=""),"",'MPTO_working_3-way'!E41)</f>
        <v>2.3411442779802827</v>
      </c>
      <c r="I42" s="21">
        <f>IF(OR($A42="",$B42="",$C42=""),"",'MPTO_working_3-way'!F41)</f>
        <v>3.7602124153379095</v>
      </c>
      <c r="J42" s="22">
        <f>IF(OR($A42="",$B42="",$C42=""),"",'MPTO_working_3-way'!G41)</f>
        <v>3.2582202212390041</v>
      </c>
      <c r="K42" s="17">
        <f>IF(OR($A42="",$B42="",$C42=""),"",'OddsRatio_working_3-way'!H41)</f>
        <v>2.3473926121327846</v>
      </c>
      <c r="L42" s="21">
        <f>IF(OR($A42="",$B42="",$C42=""),"",'OddsRatio_working_3-way'!I41)</f>
        <v>3.7470097441156773</v>
      </c>
      <c r="M42" s="22">
        <f>IF(OR($A42="",$B42="",$C42=""),"",'OddsRatio_working_3-way'!J41)</f>
        <v>3.2560992575246623</v>
      </c>
      <c r="N42" s="23">
        <f t="shared" si="16"/>
        <v>42.45315489694633</v>
      </c>
      <c r="O42" s="24">
        <f t="shared" si="17"/>
        <v>26.7817423454565</v>
      </c>
      <c r="P42" s="24">
        <f t="shared" si="18"/>
        <v>30.76510275759718</v>
      </c>
      <c r="Q42" t="s">
        <v>172</v>
      </c>
      <c r="R42" t="s">
        <v>168</v>
      </c>
      <c r="S42" s="48" t="s">
        <v>416</v>
      </c>
      <c r="T42" s="35">
        <v>100</v>
      </c>
      <c r="U42" s="35">
        <f t="shared" si="19"/>
        <v>47.368421052631575</v>
      </c>
      <c r="V42" s="35">
        <f t="shared" si="20"/>
        <v>74.683544303797461</v>
      </c>
      <c r="W42" s="35">
        <f t="shared" si="21"/>
        <v>74.937343358395992</v>
      </c>
      <c r="X42" s="35">
        <f t="shared" si="22"/>
        <v>50.379112337806539</v>
      </c>
      <c r="Y42" s="35">
        <f t="shared" si="23"/>
        <v>77.694235588972433</v>
      </c>
      <c r="Z42" s="35">
        <f t="shared" si="24"/>
        <v>77.948034643570935</v>
      </c>
      <c r="AA42" s="35">
        <f t="shared" si="25"/>
        <v>-3.0106912851749641</v>
      </c>
      <c r="AB42" s="35">
        <f t="shared" si="26"/>
        <v>-3.0106912851749712</v>
      </c>
      <c r="AC42" s="35">
        <f t="shared" si="27"/>
        <v>-3.0106912851749428</v>
      </c>
      <c r="AF42">
        <v>1.86</v>
      </c>
      <c r="AG42">
        <v>2.0299999999999998</v>
      </c>
      <c r="AJ42" t="s">
        <v>323</v>
      </c>
    </row>
    <row r="43" spans="1:36" ht="15" x14ac:dyDescent="0.25">
      <c r="A43">
        <v>1.9</v>
      </c>
      <c r="B43">
        <v>3.95</v>
      </c>
      <c r="C43">
        <v>3.99</v>
      </c>
      <c r="D43" s="20">
        <f t="shared" si="3"/>
        <v>3.010691285174949E-2</v>
      </c>
      <c r="E43" s="17">
        <f>IF(OR($A43="",$B43="",$C43=""),"",A43*'MPTO_working_3-way'!$I42)</f>
        <v>1.9572031344183238</v>
      </c>
      <c r="F43" s="21">
        <f>IF(OR($A43="",$B43="",$C43=""),"",B43*'MPTO_working_3-way'!$I42)</f>
        <v>4.0689223057644108</v>
      </c>
      <c r="G43" s="22">
        <f>IF(OR($A43="",$B43="",$C43=""),"",C43*'MPTO_working_3-way'!$I42)</f>
        <v>4.1101265822784807</v>
      </c>
      <c r="H43" s="17">
        <f>IF(OR($A43="",$B43="",$C43=""),"",'MPTO_working_3-way'!E42)</f>
        <v>1.9369328772454473</v>
      </c>
      <c r="I43" s="21">
        <f>IF(OR($A43="",$B43="",$C43=""),"",'MPTO_working_3-way'!F42)</f>
        <v>4.1130442347005349</v>
      </c>
      <c r="J43" s="22">
        <f>IF(OR($A43="",$B43="",$C43=""),"",'MPTO_working_3-way'!G42)</f>
        <v>4.1564326842776138</v>
      </c>
      <c r="K43" s="17">
        <f>IF(OR($A43="",$B43="",$C43=""),"",'OddsRatio_working_3-way'!H42)</f>
        <v>1.944640667589814</v>
      </c>
      <c r="L43" s="21">
        <f>IF(OR($A43="",$B43="",$C43=""),"",'OddsRatio_working_3-way'!I42)</f>
        <v>4.096322188211059</v>
      </c>
      <c r="M43" s="22">
        <f>IF(OR($A43="",$B43="",$C43=""),"",'OddsRatio_working_3-way'!J42)</f>
        <v>4.1383062178817163</v>
      </c>
      <c r="N43" s="23">
        <f t="shared" si="16"/>
        <v>51.09331690791501</v>
      </c>
      <c r="O43" s="24">
        <f t="shared" si="17"/>
        <v>24.57653218355405</v>
      </c>
      <c r="P43" s="24">
        <f t="shared" si="18"/>
        <v>24.330150908530953</v>
      </c>
      <c r="Q43" t="s">
        <v>131</v>
      </c>
      <c r="R43" t="s">
        <v>167</v>
      </c>
      <c r="S43" s="48" t="s">
        <v>416</v>
      </c>
      <c r="T43" s="35">
        <v>100</v>
      </c>
      <c r="U43" s="35">
        <f t="shared" si="19"/>
        <v>77.827050997782706</v>
      </c>
      <c r="V43" s="35">
        <f t="shared" si="20"/>
        <v>73.40425531914893</v>
      </c>
      <c r="W43" s="35">
        <f t="shared" si="21"/>
        <v>45.945945945945937</v>
      </c>
      <c r="X43" s="35">
        <f t="shared" si="22"/>
        <v>80.649798734905104</v>
      </c>
      <c r="Y43" s="35">
        <f t="shared" si="23"/>
        <v>76.227003056271343</v>
      </c>
      <c r="Z43" s="35">
        <f t="shared" si="24"/>
        <v>48.768693683068356</v>
      </c>
      <c r="AA43" s="35">
        <f t="shared" si="25"/>
        <v>-2.8227477371223983</v>
      </c>
      <c r="AB43" s="35">
        <f t="shared" si="26"/>
        <v>-2.8227477371224126</v>
      </c>
      <c r="AC43" s="35">
        <f t="shared" si="27"/>
        <v>-2.8227477371224197</v>
      </c>
      <c r="AF43">
        <v>1.72</v>
      </c>
      <c r="AG43">
        <v>2.2000000000000002</v>
      </c>
      <c r="AJ43" t="s">
        <v>323</v>
      </c>
    </row>
    <row r="44" spans="1:36" ht="15" x14ac:dyDescent="0.25">
      <c r="A44">
        <v>4.51</v>
      </c>
      <c r="B44">
        <v>3.76</v>
      </c>
      <c r="C44">
        <v>1.85</v>
      </c>
      <c r="D44" s="20">
        <f t="shared" si="3"/>
        <v>2.8227477371224108E-2</v>
      </c>
      <c r="E44" s="17">
        <f>IF(OR($A44="",$B44="",$C44=""),"",A44*'MPTO_working_3-way'!$I43)</f>
        <v>4.6373059229442202</v>
      </c>
      <c r="F44" s="21">
        <f>IF(OR($A44="",$B44="",$C44=""),"",B44*'MPTO_working_3-way'!$I43)</f>
        <v>3.8661353149158026</v>
      </c>
      <c r="G44" s="22">
        <f>IF(OR($A44="",$B44="",$C44=""),"",C44*'MPTO_working_3-way'!$I43)</f>
        <v>1.9022208331367647</v>
      </c>
      <c r="H44" s="17">
        <f>IF(OR($A44="",$B44="",$C44=""),"",'MPTO_working_3-way'!E43)</f>
        <v>4.7098645512114121</v>
      </c>
      <c r="I44" s="21">
        <f>IF(OR($A44="",$B44="",$C44=""),"",'MPTO_working_3-way'!F43)</f>
        <v>3.8979016738897063</v>
      </c>
      <c r="J44" s="22">
        <f>IF(OR($A44="",$B44="",$C44=""),"",'MPTO_working_3-way'!G43)</f>
        <v>1.8827733306446486</v>
      </c>
      <c r="K44" s="17">
        <f>IF(OR($A44="",$B44="",$C44=""),"",'OddsRatio_working_3-way'!H43)</f>
        <v>4.6756198684227384</v>
      </c>
      <c r="L44" s="21">
        <f>IF(OR($A44="",$B44="",$C44=""),"",'OddsRatio_working_3-way'!I43)</f>
        <v>3.8902310076486488</v>
      </c>
      <c r="M44" s="22">
        <f>IF(OR($A44="",$B44="",$C44=""),"",'OddsRatio_working_3-way'!J43)</f>
        <v>1.8901073755439683</v>
      </c>
      <c r="N44" s="23">
        <f t="shared" si="16"/>
        <v>21.564244770918652</v>
      </c>
      <c r="O44" s="24">
        <f t="shared" si="17"/>
        <v>25.865623382139123</v>
      </c>
      <c r="P44" s="24">
        <f t="shared" si="18"/>
        <v>52.570131846942225</v>
      </c>
      <c r="Q44" t="s">
        <v>130</v>
      </c>
      <c r="R44" t="s">
        <v>163</v>
      </c>
      <c r="S44" s="48" t="s">
        <v>416</v>
      </c>
      <c r="T44" s="35">
        <v>100</v>
      </c>
      <c r="U44" s="35">
        <f t="shared" si="19"/>
        <v>33.774834437086092</v>
      </c>
      <c r="V44" s="35">
        <f t="shared" si="20"/>
        <v>77.578475336322867</v>
      </c>
      <c r="W44" s="35">
        <f t="shared" si="21"/>
        <v>85.69384835479255</v>
      </c>
      <c r="X44" s="35">
        <f t="shared" si="22"/>
        <v>36.727676308884568</v>
      </c>
      <c r="Y44" s="35">
        <f t="shared" si="23"/>
        <v>80.531317208121351</v>
      </c>
      <c r="Z44" s="35">
        <f t="shared" si="24"/>
        <v>88.646690226591033</v>
      </c>
      <c r="AA44" s="35">
        <f t="shared" si="25"/>
        <v>-2.9528418717984763</v>
      </c>
      <c r="AB44" s="35">
        <f t="shared" si="26"/>
        <v>-2.9528418717984835</v>
      </c>
      <c r="AC44" s="35">
        <f t="shared" si="27"/>
        <v>-2.9528418717984835</v>
      </c>
      <c r="AF44">
        <v>1.92</v>
      </c>
      <c r="AG44">
        <v>1.97</v>
      </c>
      <c r="AJ44" t="s">
        <v>323</v>
      </c>
    </row>
    <row r="45" spans="1:36" ht="15" x14ac:dyDescent="0.25">
      <c r="A45">
        <v>1.51</v>
      </c>
      <c r="B45">
        <v>4.46</v>
      </c>
      <c r="C45">
        <v>6.99</v>
      </c>
      <c r="D45" s="20">
        <f t="shared" si="3"/>
        <v>2.9528418717984728E-2</v>
      </c>
      <c r="E45" s="17">
        <f>IF(OR($A45="",$B45="",$C45=""),"",A45*'MPTO_working_3-way'!$I44)</f>
        <v>1.554587912264157</v>
      </c>
      <c r="F45" s="21">
        <f>IF(OR($A45="",$B45="",$C45=""),"",B45*'MPTO_working_3-way'!$I44)</f>
        <v>4.5916967474822119</v>
      </c>
      <c r="G45" s="22">
        <f>IF(OR($A45="",$B45="",$C45=""),"",C45*'MPTO_working_3-way'!$I44)</f>
        <v>7.1964036468387134</v>
      </c>
      <c r="H45" s="17">
        <f>IF(OR($A45="",$B45="",$C45=""),"",'MPTO_working_3-way'!E44)</f>
        <v>1.5327811707877455</v>
      </c>
      <c r="I45" s="21">
        <f>IF(OR($A45="",$B45="",$C45=""),"",'MPTO_working_3-way'!F44)</f>
        <v>4.6647787287676348</v>
      </c>
      <c r="J45" s="22">
        <f>IF(OR($A45="",$B45="",$C45=""),"",'MPTO_working_3-way'!G44)</f>
        <v>7.5064530980898319</v>
      </c>
      <c r="K45" s="17">
        <f>IF(OR($A45="",$B45="",$C45=""),"",'OddsRatio_working_3-way'!H44)</f>
        <v>1.5399754496721298</v>
      </c>
      <c r="L45" s="21">
        <f>IF(OR($A45="",$B45="",$C45=""),"",'OddsRatio_working_3-way'!I44)</f>
        <v>4.6633628546383727</v>
      </c>
      <c r="M45" s="22">
        <f>IF(OR($A45="",$B45="",$C45=""),"",'OddsRatio_working_3-way'!J44)</f>
        <v>7.3420645951687442</v>
      </c>
      <c r="N45" s="23">
        <f t="shared" si="16"/>
        <v>64.325728516926688</v>
      </c>
      <c r="O45" s="24">
        <f t="shared" si="17"/>
        <v>21.778441717614193</v>
      </c>
      <c r="P45" s="24">
        <f t="shared" si="18"/>
        <v>13.895829765459125</v>
      </c>
      <c r="Q45" t="s">
        <v>174</v>
      </c>
      <c r="R45" t="s">
        <v>165</v>
      </c>
      <c r="S45" s="48" t="s">
        <v>416</v>
      </c>
      <c r="T45" s="35">
        <v>100</v>
      </c>
      <c r="U45" s="35">
        <f t="shared" si="19"/>
        <v>69.230769230769241</v>
      </c>
      <c r="V45" s="35">
        <f t="shared" si="20"/>
        <v>75.247524752475243</v>
      </c>
      <c r="W45" s="35">
        <f t="shared" si="21"/>
        <v>52.606635071090047</v>
      </c>
      <c r="X45" s="35">
        <f t="shared" si="22"/>
        <v>72.145840176434703</v>
      </c>
      <c r="Y45" s="35">
        <f t="shared" si="23"/>
        <v>78.16259569814072</v>
      </c>
      <c r="Z45" s="35">
        <f t="shared" si="24"/>
        <v>55.521706016755523</v>
      </c>
      <c r="AA45" s="35">
        <f t="shared" si="25"/>
        <v>-2.9150709456654624</v>
      </c>
      <c r="AB45" s="35">
        <f t="shared" si="26"/>
        <v>-2.9150709456654766</v>
      </c>
      <c r="AC45" s="35">
        <f t="shared" si="27"/>
        <v>-2.9150709456654766</v>
      </c>
      <c r="AF45">
        <v>1.75</v>
      </c>
      <c r="AG45">
        <v>2.17</v>
      </c>
      <c r="AJ45" t="s">
        <v>323</v>
      </c>
    </row>
    <row r="46" spans="1:36" s="35" customFormat="1" ht="15" x14ac:dyDescent="0.25">
      <c r="A46">
        <v>3.25</v>
      </c>
      <c r="B46">
        <v>4.04</v>
      </c>
      <c r="C46">
        <v>2.11</v>
      </c>
      <c r="D46" s="20">
        <f t="shared" si="3"/>
        <v>2.9150709456654766E-2</v>
      </c>
      <c r="E46" s="17">
        <f>IF(OR($A46="",$B46="",$C46=""),"",A46*'MPTO_working_3-way'!$I45)</f>
        <v>3.344739805734128</v>
      </c>
      <c r="F46" s="21">
        <f>IF(OR($A46="",$B46="",$C46=""),"",B46*'MPTO_working_3-way'!$I45)</f>
        <v>4.1577688662048855</v>
      </c>
      <c r="G46" s="22">
        <f>IF(OR($A46="",$B46="",$C46=""),"",C46*'MPTO_working_3-way'!$I45)</f>
        <v>2.1715079969535416</v>
      </c>
      <c r="H46" s="17">
        <f>IF(OR($A46="",$B46="",$C46=""),"",'MPTO_working_3-way'!E45)</f>
        <v>3.355981684271732</v>
      </c>
      <c r="I46" s="21">
        <f>IF(OR($A46="",$B46="",$C46=""),"",'MPTO_working_3-way'!F45)</f>
        <v>4.205075664435439</v>
      </c>
      <c r="J46" s="22">
        <f>IF(OR($A46="",$B46="",$C46=""),"",'MPTO_working_3-way'!G45)</f>
        <v>2.1541661482955963</v>
      </c>
      <c r="K46" s="17">
        <f>IF(OR($A46="",$B46="",$C46=""),"",'OddsRatio_working_3-way'!H45)</f>
        <v>3.3541452365409756</v>
      </c>
      <c r="L46" s="21">
        <f>IF(OR($A46="",$B46="",$C46=""),"",'OddsRatio_working_3-way'!I45)</f>
        <v>4.1807117862598062</v>
      </c>
      <c r="M46" s="22">
        <f>IF(OR($A46="",$B46="",$C46=""),"",'OddsRatio_working_3-way'!J45)</f>
        <v>2.1613783166935474</v>
      </c>
      <c r="N46" s="23">
        <f t="shared" si="16"/>
        <v>29.897691840950618</v>
      </c>
      <c r="O46" s="24">
        <f t="shared" si="17"/>
        <v>24.051361010665719</v>
      </c>
      <c r="P46" s="24">
        <f t="shared" si="18"/>
        <v>46.050947148383656</v>
      </c>
      <c r="Q46" t="s">
        <v>176</v>
      </c>
      <c r="R46" t="s">
        <v>162</v>
      </c>
      <c r="S46" s="48" t="s">
        <v>416</v>
      </c>
      <c r="T46" s="35">
        <v>100</v>
      </c>
      <c r="U46" s="35">
        <f t="shared" si="19"/>
        <v>79.919678714859444</v>
      </c>
      <c r="V46" s="35">
        <f t="shared" si="20"/>
        <v>76.635514018691595</v>
      </c>
      <c r="W46" s="35">
        <f t="shared" si="21"/>
        <v>40.476190476190474</v>
      </c>
      <c r="X46" s="35">
        <f t="shared" si="22"/>
        <v>82.888295505117938</v>
      </c>
      <c r="Y46" s="35">
        <f t="shared" si="23"/>
        <v>79.604130808950075</v>
      </c>
      <c r="Z46" s="35">
        <f t="shared" si="24"/>
        <v>43.444807266448969</v>
      </c>
      <c r="AA46" s="35">
        <f t="shared" si="25"/>
        <v>-2.9686167902584941</v>
      </c>
      <c r="AB46" s="35">
        <f t="shared" si="26"/>
        <v>-2.9686167902584799</v>
      </c>
      <c r="AC46" s="35">
        <f t="shared" si="27"/>
        <v>-2.9686167902584941</v>
      </c>
      <c r="AD46" s="36"/>
      <c r="AE46" s="36"/>
      <c r="AF46">
        <v>1.59</v>
      </c>
      <c r="AG46">
        <v>2.4700000000000002</v>
      </c>
      <c r="AH46" s="36"/>
      <c r="AI46" s="36"/>
      <c r="AJ46" t="s">
        <v>323</v>
      </c>
    </row>
    <row r="47" spans="1:36" ht="15" x14ac:dyDescent="0.25">
      <c r="A47">
        <v>4.9800000000000004</v>
      </c>
      <c r="B47">
        <v>4.28</v>
      </c>
      <c r="C47">
        <v>1.68</v>
      </c>
      <c r="D47" s="20">
        <f t="shared" si="3"/>
        <v>2.9686167902585048E-2</v>
      </c>
      <c r="E47" s="17">
        <f>IF(OR($A47="",$B47="",$C47=""),"",A47*'MPTO_working_3-way'!$I46)</f>
        <v>5.1278371161548737</v>
      </c>
      <c r="F47" s="21">
        <f>IF(OR($A47="",$B47="",$C47=""),"",B47*'MPTO_working_3-way'!$I46)</f>
        <v>4.4070567986230644</v>
      </c>
      <c r="G47" s="22">
        <f>IF(OR($A47="",$B47="",$C47=""),"",C47*'MPTO_working_3-way'!$I46)</f>
        <v>1.7298727620763428</v>
      </c>
      <c r="H47" s="17">
        <f>IF(OR($A47="",$B47="",$C47=""),"",'MPTO_working_3-way'!E46)</f>
        <v>5.2381300116558318</v>
      </c>
      <c r="I47" s="21">
        <f>IF(OR($A47="",$B47="",$C47=""),"",'MPTO_working_3-way'!F46)</f>
        <v>4.4692843192465768</v>
      </c>
      <c r="J47" s="22">
        <f>IF(OR($A47="",$B47="",$C47=""),"",'MPTO_working_3-way'!G46)</f>
        <v>1.7084008903789609</v>
      </c>
      <c r="K47" s="17">
        <f>IF(OR($A47="",$B47="",$C47=""),"",'OddsRatio_working_3-way'!H46)</f>
        <v>5.190250036211868</v>
      </c>
      <c r="L47" s="21">
        <f>IF(OR($A47="",$B47="",$C47=""),"",'OddsRatio_working_3-way'!I46)</f>
        <v>4.4532713866268647</v>
      </c>
      <c r="M47" s="22">
        <f>IF(OR($A47="",$B47="",$C47=""),"",'OddsRatio_working_3-way'!J46)</f>
        <v>1.7159221167397163</v>
      </c>
      <c r="N47" s="23">
        <f t="shared" si="16"/>
        <v>19.501399466250081</v>
      </c>
      <c r="O47" s="24">
        <f t="shared" si="17"/>
        <v>22.690880687365745</v>
      </c>
      <c r="P47" s="24">
        <f t="shared" si="18"/>
        <v>57.807719846384167</v>
      </c>
      <c r="Q47" t="s">
        <v>173</v>
      </c>
      <c r="R47" t="s">
        <v>177</v>
      </c>
      <c r="S47" s="48" t="s">
        <v>416</v>
      </c>
      <c r="T47" s="35">
        <v>100</v>
      </c>
      <c r="U47" s="35">
        <f t="shared" si="19"/>
        <v>51.690821256038639</v>
      </c>
      <c r="V47" s="35">
        <f t="shared" si="20"/>
        <v>73.40425531914893</v>
      </c>
      <c r="W47" s="35">
        <f t="shared" si="21"/>
        <v>71.910112359550567</v>
      </c>
      <c r="X47" s="35">
        <f t="shared" si="22"/>
        <v>54.685632321300503</v>
      </c>
      <c r="Y47" s="35">
        <f t="shared" si="23"/>
        <v>76.399066384410801</v>
      </c>
      <c r="Z47" s="35">
        <f t="shared" si="24"/>
        <v>74.904923424812424</v>
      </c>
      <c r="AA47" s="35">
        <f t="shared" si="25"/>
        <v>-2.9948110652618638</v>
      </c>
      <c r="AB47" s="35">
        <f t="shared" si="26"/>
        <v>-2.9948110652618709</v>
      </c>
      <c r="AC47" s="35">
        <f t="shared" si="27"/>
        <v>-2.9948110652618567</v>
      </c>
      <c r="AF47">
        <v>1.78</v>
      </c>
      <c r="AG47">
        <v>2.12</v>
      </c>
      <c r="AJ47" t="s">
        <v>323</v>
      </c>
    </row>
    <row r="48" spans="1:36" ht="15" x14ac:dyDescent="0.25">
      <c r="A48">
        <v>2.0699999999999998</v>
      </c>
      <c r="B48">
        <v>3.76</v>
      </c>
      <c r="C48">
        <v>3.56</v>
      </c>
      <c r="D48" s="20">
        <f t="shared" si="3"/>
        <v>2.9948110652618709E-2</v>
      </c>
      <c r="E48" s="17">
        <f>IF(OR($A48="",$B48="",$C48=""),"",A48*'MPTO_working_3-way'!$I47)</f>
        <v>2.1319925890509204</v>
      </c>
      <c r="F48" s="21">
        <f>IF(OR($A48="",$B48="",$C48=""),"",B48*'MPTO_working_3-way'!$I47)</f>
        <v>3.8726048960538462</v>
      </c>
      <c r="G48" s="22">
        <f>IF(OR($A48="",$B48="",$C48=""),"",C48*'MPTO_working_3-way'!$I47)</f>
        <v>3.6666152739233229</v>
      </c>
      <c r="H48" s="17">
        <f>IF(OR($A48="",$B48="",$C48=""),"",'MPTO_working_3-way'!E47)</f>
        <v>2.1136774457604077</v>
      </c>
      <c r="I48" s="21">
        <f>IF(OR($A48="",$B48="",$C48=""),"",'MPTO_working_3-way'!F47)</f>
        <v>3.906635425329847</v>
      </c>
      <c r="J48" s="22">
        <f>IF(OR($A48="",$B48="",$C48=""),"",'MPTO_working_3-way'!G47)</f>
        <v>3.6911786751849225</v>
      </c>
      <c r="K48" s="17">
        <f>IF(OR($A48="",$B48="",$C48=""),"",'OddsRatio_working_3-way'!H47)</f>
        <v>2.1210576243209203</v>
      </c>
      <c r="L48" s="21">
        <f>IF(OR($A48="",$B48="",$C48=""),"",'OddsRatio_working_3-way'!I47)</f>
        <v>3.8917000403044297</v>
      </c>
      <c r="M48" s="22">
        <f>IF(OR($A48="",$B48="",$C48=""),"",'OddsRatio_working_3-way'!J47)</f>
        <v>3.6821565591229497</v>
      </c>
      <c r="N48" s="23">
        <f t="shared" si="16"/>
        <v>46.904478239540268</v>
      </c>
      <c r="O48" s="24">
        <f t="shared" si="17"/>
        <v>25.822412222300091</v>
      </c>
      <c r="P48" s="24">
        <f t="shared" si="18"/>
        <v>27.273109538159641</v>
      </c>
      <c r="Q48" t="s">
        <v>181</v>
      </c>
      <c r="R48" t="s">
        <v>179</v>
      </c>
      <c r="S48" s="48" t="s">
        <v>416</v>
      </c>
      <c r="T48" s="35">
        <v>100</v>
      </c>
      <c r="U48" s="35">
        <f t="shared" si="19"/>
        <v>59.016393442622956</v>
      </c>
      <c r="V48" s="35">
        <f t="shared" si="20"/>
        <v>72.527472527472526</v>
      </c>
      <c r="W48" s="35">
        <f t="shared" si="21"/>
        <v>65.635738831615114</v>
      </c>
      <c r="X48" s="35">
        <f t="shared" si="22"/>
        <v>61.836788640912353</v>
      </c>
      <c r="Y48" s="35">
        <f t="shared" si="23"/>
        <v>75.34786772576193</v>
      </c>
      <c r="Z48" s="35">
        <f t="shared" si="24"/>
        <v>68.456134029904518</v>
      </c>
      <c r="AA48" s="35">
        <f t="shared" si="25"/>
        <v>-2.8203951982893969</v>
      </c>
      <c r="AB48" s="35">
        <f t="shared" si="26"/>
        <v>-2.820395198289404</v>
      </c>
      <c r="AC48" s="35">
        <f t="shared" si="27"/>
        <v>-2.820395198289404</v>
      </c>
      <c r="AF48">
        <v>1.9</v>
      </c>
      <c r="AG48">
        <v>1.99</v>
      </c>
      <c r="AJ48" t="s">
        <v>323</v>
      </c>
    </row>
    <row r="49" spans="1:36" ht="15" x14ac:dyDescent="0.25">
      <c r="A49">
        <v>2.44</v>
      </c>
      <c r="B49">
        <v>3.64</v>
      </c>
      <c r="C49">
        <v>2.91</v>
      </c>
      <c r="D49" s="20">
        <f t="shared" si="3"/>
        <v>2.8203951982893827E-2</v>
      </c>
      <c r="E49" s="17">
        <f>IF(OR($A49="",$B49="",$C49=""),"",A49*'MPTO_working_3-way'!$I48)</f>
        <v>2.5088176428382609</v>
      </c>
      <c r="F49" s="21">
        <f>IF(OR($A49="",$B49="",$C49=""),"",B49*'MPTO_working_3-way'!$I48)</f>
        <v>3.7426623852177339</v>
      </c>
      <c r="G49" s="22">
        <f>IF(OR($A49="",$B49="",$C49=""),"",C49*'MPTO_working_3-way'!$I48)</f>
        <v>2.9920735002702212</v>
      </c>
      <c r="H49" s="17">
        <f>IF(OR($A49="",$B49="",$C49=""),"",'MPTO_working_3-way'!E48)</f>
        <v>2.4972857734746836</v>
      </c>
      <c r="I49" s="21">
        <f>IF(OR($A49="",$B49="",$C49=""),"",'MPTO_working_3-way'!F48)</f>
        <v>3.7689774033533312</v>
      </c>
      <c r="J49" s="22">
        <f>IF(OR($A49="",$B49="",$C49=""),"",'MPTO_working_3-way'!G48)</f>
        <v>2.9918505489457878</v>
      </c>
      <c r="K49" s="17">
        <f>IF(OR($A49="",$B49="",$C49=""),"",'OddsRatio_working_3-way'!H48)</f>
        <v>2.5026500967460241</v>
      </c>
      <c r="L49" s="21">
        <f>IF(OR($A49="",$B49="",$C49=""),"",'OddsRatio_working_3-way'!I48)</f>
        <v>3.7548585107010446</v>
      </c>
      <c r="M49" s="22">
        <f>IF(OR($A49="",$B49="",$C49=""),"",'OddsRatio_working_3-way'!J48)</f>
        <v>2.9930983922117402</v>
      </c>
      <c r="N49" s="23">
        <f t="shared" si="16"/>
        <v>39.859413570955518</v>
      </c>
      <c r="O49" s="24">
        <f t="shared" si="17"/>
        <v>26.718947558552596</v>
      </c>
      <c r="P49" s="24">
        <f t="shared" si="18"/>
        <v>33.421638870491904</v>
      </c>
      <c r="Q49" t="s">
        <v>180</v>
      </c>
      <c r="R49" t="s">
        <v>170</v>
      </c>
      <c r="S49" s="48" t="s">
        <v>416</v>
      </c>
      <c r="T49" s="35">
        <v>100</v>
      </c>
      <c r="U49" s="35">
        <f t="shared" si="19"/>
        <v>51.92307692307692</v>
      </c>
      <c r="V49" s="35">
        <f t="shared" si="20"/>
        <v>72.527472527472526</v>
      </c>
      <c r="W49" s="35">
        <f t="shared" si="21"/>
        <v>72.752043596730246</v>
      </c>
      <c r="X49" s="35">
        <f t="shared" si="22"/>
        <v>54.720483875797221</v>
      </c>
      <c r="Y49" s="35">
        <f t="shared" si="23"/>
        <v>75.324879480192834</v>
      </c>
      <c r="Z49" s="35">
        <f t="shared" si="24"/>
        <v>75.54945054945054</v>
      </c>
      <c r="AA49" s="35">
        <f t="shared" si="25"/>
        <v>-2.7974069527203014</v>
      </c>
      <c r="AB49" s="35">
        <f t="shared" si="26"/>
        <v>-2.7974069527203085</v>
      </c>
      <c r="AC49" s="35">
        <f t="shared" si="27"/>
        <v>-2.7974069527202943</v>
      </c>
      <c r="AF49">
        <v>1.68</v>
      </c>
      <c r="AG49">
        <v>2.29</v>
      </c>
      <c r="AJ49" t="s">
        <v>323</v>
      </c>
    </row>
    <row r="50" spans="1:36" ht="15" x14ac:dyDescent="0.25">
      <c r="A50">
        <v>2.08</v>
      </c>
      <c r="B50">
        <v>3.64</v>
      </c>
      <c r="C50">
        <v>3.67</v>
      </c>
      <c r="D50" s="20">
        <f t="shared" si="3"/>
        <v>2.7974069527203049E-2</v>
      </c>
      <c r="E50" s="17">
        <f>IF(OR($A50="",$B50="",$C50=""),"",A50*'MPTO_working_3-way'!$I49)</f>
        <v>2.1381860646165824</v>
      </c>
      <c r="F50" s="21">
        <f>IF(OR($A50="",$B50="",$C50=""),"",B50*'MPTO_working_3-way'!$I49)</f>
        <v>3.7418256130790191</v>
      </c>
      <c r="G50" s="22">
        <f>IF(OR($A50="",$B50="",$C50=""),"",C50*'MPTO_working_3-way'!$I49)</f>
        <v>3.7726648351648353</v>
      </c>
      <c r="H50" s="17">
        <f>IF(OR($A50="",$B50="",$C50=""),"",'MPTO_working_3-way'!E49)</f>
        <v>2.1211402682361409</v>
      </c>
      <c r="I50" s="21">
        <f>IF(OR($A50="",$B50="",$C50=""),"",'MPTO_working_3-way'!F49)</f>
        <v>3.7678892095935614</v>
      </c>
      <c r="J50" s="22">
        <f>IF(OR($A50="",$B50="",$C50=""),"",'MPTO_working_3-way'!G49)</f>
        <v>3.8000436171927596</v>
      </c>
      <c r="K50" s="17">
        <f>IF(OR($A50="",$B50="",$C50=""),"",'OddsRatio_working_3-way'!H49)</f>
        <v>2.1280284605872355</v>
      </c>
      <c r="L50" s="21">
        <f>IF(OR($A50="",$B50="",$C50=""),"",'OddsRatio_working_3-way'!I49)</f>
        <v>3.7574029036576855</v>
      </c>
      <c r="M50" s="22">
        <f>IF(OR($A50="",$B50="",$C50=""),"",'OddsRatio_working_3-way'!J49)</f>
        <v>3.7887370275628856</v>
      </c>
      <c r="N50" s="23">
        <f t="shared" si="16"/>
        <v>46.768614600400504</v>
      </c>
      <c r="O50" s="24">
        <f t="shared" si="17"/>
        <v>26.724922628800289</v>
      </c>
      <c r="P50" s="24">
        <f t="shared" si="18"/>
        <v>26.5064627707992</v>
      </c>
      <c r="Q50" t="s">
        <v>169</v>
      </c>
      <c r="R50" t="s">
        <v>178</v>
      </c>
      <c r="S50" s="48" t="s">
        <v>416</v>
      </c>
      <c r="T50" s="35">
        <v>100</v>
      </c>
      <c r="U50" s="35">
        <f t="shared" si="19"/>
        <v>28.571428571428573</v>
      </c>
      <c r="V50" s="35">
        <f t="shared" si="20"/>
        <v>80.46875</v>
      </c>
      <c r="W50" s="35">
        <f t="shared" si="21"/>
        <v>87.745098039215677</v>
      </c>
      <c r="X50" s="35">
        <f t="shared" si="22"/>
        <v>31.786151960784316</v>
      </c>
      <c r="Y50" s="35">
        <f t="shared" si="23"/>
        <v>83.68347338935574</v>
      </c>
      <c r="Z50" s="35">
        <f t="shared" si="24"/>
        <v>90.959821428571431</v>
      </c>
      <c r="AA50" s="35">
        <f t="shared" si="25"/>
        <v>-3.2147233893557434</v>
      </c>
      <c r="AB50" s="35">
        <f t="shared" si="26"/>
        <v>-3.2147233893557399</v>
      </c>
      <c r="AC50" s="35">
        <f t="shared" si="27"/>
        <v>-3.2147233893557541</v>
      </c>
      <c r="AF50">
        <v>1.62</v>
      </c>
      <c r="AG50">
        <v>2.41</v>
      </c>
      <c r="AJ50" t="s">
        <v>323</v>
      </c>
    </row>
    <row r="51" spans="1:36" ht="15" x14ac:dyDescent="0.25">
      <c r="A51">
        <v>1.4</v>
      </c>
      <c r="B51">
        <v>5.12</v>
      </c>
      <c r="C51">
        <v>8.16</v>
      </c>
      <c r="D51" s="20">
        <f t="shared" si="3"/>
        <v>3.2147233893557337E-2</v>
      </c>
      <c r="E51" s="17">
        <f>IF(OR($A51="",$B51="",$C51=""),"",A51*'MPTO_working_3-way'!$I50)</f>
        <v>1.4450061274509802</v>
      </c>
      <c r="F51" s="21">
        <f>IF(OR($A51="",$B51="",$C51=""),"",B51*'MPTO_working_3-way'!$I50)</f>
        <v>5.2845938375350139</v>
      </c>
      <c r="G51" s="22">
        <f>IF(OR($A51="",$B51="",$C51=""),"",C51*'MPTO_working_3-way'!$I50)</f>
        <v>8.4223214285714274</v>
      </c>
      <c r="H51" s="17">
        <f>IF(OR($A51="",$B51="",$C51=""),"",'MPTO_working_3-way'!E50)</f>
        <v>1.4213227441913507</v>
      </c>
      <c r="I51" s="21">
        <f>IF(OR($A51="",$B51="",$C51=""),"",'MPTO_working_3-way'!F50)</f>
        <v>5.4172133090966561</v>
      </c>
      <c r="J51" s="22">
        <f>IF(OR($A51="",$B51="",$C51=""),"",'MPTO_working_3-way'!G50)</f>
        <v>8.9418824603744014</v>
      </c>
      <c r="K51" s="17">
        <f>IF(OR($A51="",$B51="",$C51=""),"",'OddsRatio_working_3-way'!H50)</f>
        <v>1.428587939742801</v>
      </c>
      <c r="L51" s="21">
        <f>IF(OR($A51="",$B51="",$C51=""),"",'OddsRatio_working_3-way'!I50)</f>
        <v>5.4144557793508445</v>
      </c>
      <c r="M51" s="22">
        <f>IF(OR($A51="",$B51="",$C51=""),"",'OddsRatio_working_3-way'!J50)</f>
        <v>8.6717241213961298</v>
      </c>
      <c r="N51" s="23">
        <f t="shared" si="16"/>
        <v>69.20385879359695</v>
      </c>
      <c r="O51" s="24">
        <f t="shared" si="17"/>
        <v>18.922930138874168</v>
      </c>
      <c r="P51" s="24">
        <f t="shared" si="18"/>
        <v>11.87321106752889</v>
      </c>
      <c r="Q51" t="s">
        <v>259</v>
      </c>
      <c r="R51" t="s">
        <v>164</v>
      </c>
      <c r="S51" s="48" t="s">
        <v>416</v>
      </c>
      <c r="T51" s="35">
        <v>100</v>
      </c>
      <c r="U51" s="35">
        <f t="shared" si="19"/>
        <v>81.617647058823522</v>
      </c>
      <c r="V51" s="35">
        <f t="shared" si="20"/>
        <v>73.68421052631578</v>
      </c>
      <c r="W51" s="35">
        <f t="shared" si="21"/>
        <v>39.759036144578317</v>
      </c>
      <c r="X51" s="35">
        <f t="shared" si="22"/>
        <v>86.556753329105902</v>
      </c>
      <c r="Y51" s="35">
        <f t="shared" si="23"/>
        <v>78.623316796598161</v>
      </c>
      <c r="Z51" s="35">
        <f t="shared" si="24"/>
        <v>44.698142414860676</v>
      </c>
      <c r="AA51" s="35">
        <f t="shared" si="25"/>
        <v>-4.9391062702823803</v>
      </c>
      <c r="AB51" s="35">
        <f t="shared" si="26"/>
        <v>-4.9391062702823803</v>
      </c>
      <c r="AC51" s="35">
        <f t="shared" si="27"/>
        <v>-4.9391062702823589</v>
      </c>
      <c r="AF51">
        <v>1.63</v>
      </c>
      <c r="AG51">
        <v>2.39</v>
      </c>
      <c r="AJ51" t="s">
        <v>323</v>
      </c>
    </row>
    <row r="52" spans="1:36" ht="15" x14ac:dyDescent="0.25">
      <c r="A52">
        <v>5.44</v>
      </c>
      <c r="B52">
        <v>3.8</v>
      </c>
      <c r="C52">
        <v>1.66</v>
      </c>
      <c r="D52" s="20">
        <f t="shared" si="3"/>
        <v>4.9391062702823785E-2</v>
      </c>
      <c r="E52" s="17">
        <f>IF(OR($A52="",$B52="",$C52=""),"",A52*'MPTO_working_3-way'!$I51)</f>
        <v>5.7086873811033616</v>
      </c>
      <c r="F52" s="21">
        <f>IF(OR($A52="",$B52="",$C52=""),"",B52*'MPTO_working_3-way'!$I51)</f>
        <v>3.9876860382707302</v>
      </c>
      <c r="G52" s="22">
        <f>IF(OR($A52="",$B52="",$C52=""),"",C52*'MPTO_working_3-way'!$I51)</f>
        <v>1.7419891640866874</v>
      </c>
      <c r="H52" s="17">
        <f>IF(OR($A52="",$B52="",$C52=""),"",'MPTO_working_3-way'!E51)</f>
        <v>5.9751490499804989</v>
      </c>
      <c r="I52" s="21">
        <f>IF(OR($A52="",$B52="",$C52=""),"",'MPTO_working_3-way'!F51)</f>
        <v>4.0536014666691864</v>
      </c>
      <c r="J52" s="22">
        <f>IF(OR($A52="",$B52="",$C52=""),"",'MPTO_working_3-way'!G51)</f>
        <v>1.7066420517390923</v>
      </c>
      <c r="K52" s="17">
        <f>IF(OR($A52="",$B52="",$C52=""),"",'OddsRatio_working_3-way'!H51)</f>
        <v>5.8365045781159468</v>
      </c>
      <c r="L52" s="21">
        <f>IF(OR($A52="",$B52="",$C52=""),"",'OddsRatio_working_3-way'!I51)</f>
        <v>4.0500479321451914</v>
      </c>
      <c r="M52" s="22">
        <f>IF(OR($A52="",$B52="",$C52=""),"",'OddsRatio_working_3-way'!J51)</f>
        <v>1.7189398697199374</v>
      </c>
      <c r="N52" s="23">
        <f t="shared" si="16"/>
        <v>17.517161708839666</v>
      </c>
      <c r="O52" s="24">
        <f t="shared" si="17"/>
        <v>25.077199920023101</v>
      </c>
      <c r="P52" s="24">
        <f t="shared" si="18"/>
        <v>57.405638371137222</v>
      </c>
      <c r="Q52" t="s">
        <v>80</v>
      </c>
      <c r="R52" t="s">
        <v>76</v>
      </c>
      <c r="S52" s="48" t="s">
        <v>416</v>
      </c>
      <c r="T52" s="35">
        <v>100</v>
      </c>
      <c r="U52" s="35">
        <f t="shared" si="19"/>
        <v>46.808510638297875</v>
      </c>
      <c r="V52" s="35">
        <f t="shared" si="20"/>
        <v>74.093264248704671</v>
      </c>
      <c r="W52" s="35">
        <f t="shared" si="21"/>
        <v>74.358974358974365</v>
      </c>
      <c r="X52" s="35">
        <f t="shared" si="22"/>
        <v>51.547761392320979</v>
      </c>
      <c r="Y52" s="35">
        <f t="shared" si="23"/>
        <v>78.83251500272776</v>
      </c>
      <c r="Z52" s="35">
        <f t="shared" si="24"/>
        <v>79.098225112997468</v>
      </c>
      <c r="AA52" s="35">
        <f t="shared" si="25"/>
        <v>-4.7392507540231037</v>
      </c>
      <c r="AB52" s="35">
        <f t="shared" si="26"/>
        <v>-4.7392507540230895</v>
      </c>
      <c r="AC52" s="35">
        <f t="shared" si="27"/>
        <v>-4.7392507540231037</v>
      </c>
      <c r="AF52">
        <v>1.98</v>
      </c>
      <c r="AG52">
        <v>1.86</v>
      </c>
      <c r="AJ52" t="s">
        <v>70</v>
      </c>
    </row>
    <row r="53" spans="1:36" s="35" customFormat="1" ht="15" x14ac:dyDescent="0.25">
      <c r="A53">
        <v>1.88</v>
      </c>
      <c r="B53">
        <v>3.86</v>
      </c>
      <c r="C53">
        <v>3.9</v>
      </c>
      <c r="D53" s="20">
        <f t="shared" si="3"/>
        <v>4.7392507540231055E-2</v>
      </c>
      <c r="E53" s="17">
        <f>IF(OR($A53="",$B53="",$C53=""),"",A53*'MPTO_working_3-way'!$I52)</f>
        <v>1.9690979141756342</v>
      </c>
      <c r="F53" s="21">
        <f>IF(OR($A53="",$B53="",$C53=""),"",B53*'MPTO_working_3-way'!$I52)</f>
        <v>4.042935079105292</v>
      </c>
      <c r="G53" s="22">
        <f>IF(OR($A53="",$B53="",$C53=""),"",C53*'MPTO_working_3-way'!$I52)</f>
        <v>4.084830779406901</v>
      </c>
      <c r="H53" s="17">
        <f>IF(OR($A53="",$B53="",$C53=""),"",'MPTO_working_3-way'!E52)</f>
        <v>1.9375437007881202</v>
      </c>
      <c r="I53" s="21">
        <f>IF(OR($A53="",$B53="",$C53=""),"",'MPTO_working_3-way'!F52)</f>
        <v>4.1106613887769958</v>
      </c>
      <c r="J53" s="22">
        <f>IF(OR($A53="",$B53="",$C53=""),"",'MPTO_working_3-way'!G52)</f>
        <v>4.156055669554048</v>
      </c>
      <c r="K53" s="17">
        <f>IF(OR($A53="",$B53="",$C53=""),"",'OddsRatio_working_3-way'!H52)</f>
        <v>1.9493234696765676</v>
      </c>
      <c r="L53" s="21">
        <f>IF(OR($A53="",$B53="",$C53=""),"",'OddsRatio_working_3-way'!I52)</f>
        <v>4.0853012764488446</v>
      </c>
      <c r="M53" s="22">
        <f>IF(OR($A53="",$B53="",$C53=""),"",'OddsRatio_working_3-way'!J52)</f>
        <v>4.1284523432523246</v>
      </c>
      <c r="N53" s="23">
        <f t="shared" si="16"/>
        <v>50.784676211424028</v>
      </c>
      <c r="O53" s="24">
        <f t="shared" si="17"/>
        <v>24.73450551229978</v>
      </c>
      <c r="P53" s="24">
        <f t="shared" si="18"/>
        <v>24.480818276276196</v>
      </c>
      <c r="Q53" t="s">
        <v>74</v>
      </c>
      <c r="R53" t="s">
        <v>75</v>
      </c>
      <c r="S53" s="48" t="s">
        <v>416</v>
      </c>
      <c r="T53" s="35">
        <v>100</v>
      </c>
      <c r="U53" s="35">
        <f t="shared" si="19"/>
        <v>12.280701754385953</v>
      </c>
      <c r="V53" s="35">
        <f t="shared" si="20"/>
        <v>87.789987789987791</v>
      </c>
      <c r="W53" s="35">
        <f t="shared" si="21"/>
        <v>94.708994708994709</v>
      </c>
      <c r="X53" s="35">
        <f t="shared" si="22"/>
        <v>17.5010175010175</v>
      </c>
      <c r="Y53" s="35">
        <f t="shared" si="23"/>
        <v>93.010303536619332</v>
      </c>
      <c r="Z53" s="35">
        <f t="shared" si="24"/>
        <v>99.929310455626251</v>
      </c>
      <c r="AA53" s="35">
        <f t="shared" si="25"/>
        <v>-5.2203157466315471</v>
      </c>
      <c r="AB53" s="35">
        <f t="shared" si="26"/>
        <v>-5.2203157466315417</v>
      </c>
      <c r="AC53" s="35">
        <f t="shared" si="27"/>
        <v>-5.2203157466315417</v>
      </c>
      <c r="AD53" s="36"/>
      <c r="AE53" s="36"/>
      <c r="AF53">
        <v>1.71</v>
      </c>
      <c r="AG53">
        <v>2.15</v>
      </c>
      <c r="AH53" s="36"/>
      <c r="AI53" s="36"/>
      <c r="AJ53" t="s">
        <v>70</v>
      </c>
    </row>
    <row r="54" spans="1:36" ht="15" x14ac:dyDescent="0.25">
      <c r="A54">
        <v>1.1399999999999999</v>
      </c>
      <c r="B54">
        <v>8.19</v>
      </c>
      <c r="C54">
        <v>18.899999999999999</v>
      </c>
      <c r="D54" s="20">
        <f t="shared" si="3"/>
        <v>5.2203157466315542E-2</v>
      </c>
      <c r="E54" s="17">
        <f>IF(OR($A54="",$B54="",$C54=""),"",A54*'MPTO_working_3-way'!$I53)</f>
        <v>1.1995115995115997</v>
      </c>
      <c r="F54" s="21">
        <f>IF(OR($A54="",$B54="",$C54=""),"",B54*'MPTO_working_3-way'!$I53)</f>
        <v>8.617543859649123</v>
      </c>
      <c r="G54" s="22">
        <f>IF(OR($A54="",$B54="",$C54=""),"",C54*'MPTO_working_3-way'!$I53)</f>
        <v>19.886639676113361</v>
      </c>
      <c r="H54" s="17">
        <f>IF(OR($A54="",$B54="",$C54=""),"",'MPTO_working_3-way'!E53)</f>
        <v>1.163072093544717</v>
      </c>
      <c r="I54" s="21">
        <f>IF(OR($A54="",$B54="",$C54=""),"",'MPTO_working_3-way'!F53)</f>
        <v>9.5511832503580507</v>
      </c>
      <c r="J54" s="22">
        <f>IF(OR($A54="",$B54="",$C54=""),"",'MPTO_working_3-way'!G53)</f>
        <v>28.161874120249394</v>
      </c>
      <c r="K54" s="17">
        <f>IF(OR($A54="",$B54="",$C54=""),"",'OddsRatio_working_3-way'!H53)</f>
        <v>1.1709579686313931</v>
      </c>
      <c r="L54" s="21">
        <f>IF(OR($A54="",$B54="",$C54=""),"",'OddsRatio_working_3-way'!I53)</f>
        <v>9.779912817569409</v>
      </c>
      <c r="M54" s="22">
        <f>IF(OR($A54="",$B54="",$C54=""),"",'OddsRatio_working_3-way'!J53)</f>
        <v>22.85819741787099</v>
      </c>
      <c r="N54" s="23">
        <f t="shared" si="16"/>
        <v>83.367263843648203</v>
      </c>
      <c r="O54" s="24">
        <f t="shared" si="17"/>
        <v>11.604234527687296</v>
      </c>
      <c r="P54" s="24">
        <f t="shared" si="18"/>
        <v>5.028501628664495</v>
      </c>
      <c r="Q54" t="s">
        <v>86</v>
      </c>
      <c r="R54" t="s">
        <v>84</v>
      </c>
      <c r="S54" s="48" t="s">
        <v>416</v>
      </c>
      <c r="T54" s="35">
        <v>100</v>
      </c>
      <c r="U54" s="35">
        <f t="shared" si="19"/>
        <v>58.50622406639004</v>
      </c>
      <c r="V54" s="35">
        <f t="shared" si="20"/>
        <v>68.847352024922117</v>
      </c>
      <c r="W54" s="35">
        <f t="shared" si="21"/>
        <v>68.35443037974683</v>
      </c>
      <c r="X54" s="35">
        <f t="shared" si="22"/>
        <v>62.798217595331039</v>
      </c>
      <c r="Y54" s="35">
        <f t="shared" si="23"/>
        <v>73.139345553863123</v>
      </c>
      <c r="Z54" s="35">
        <f t="shared" si="24"/>
        <v>72.646423908687837</v>
      </c>
      <c r="AA54" s="35">
        <f t="shared" si="25"/>
        <v>-4.2919935289409992</v>
      </c>
      <c r="AB54" s="35">
        <f t="shared" si="26"/>
        <v>-4.2919935289410063</v>
      </c>
      <c r="AC54" s="35">
        <f t="shared" si="27"/>
        <v>-4.2919935289410063</v>
      </c>
      <c r="AF54">
        <v>1.49</v>
      </c>
      <c r="AG54">
        <v>2.61</v>
      </c>
      <c r="AJ54" t="s">
        <v>70</v>
      </c>
    </row>
    <row r="55" spans="1:36" ht="15" x14ac:dyDescent="0.25">
      <c r="A55">
        <v>2.41</v>
      </c>
      <c r="B55">
        <v>3.21</v>
      </c>
      <c r="C55">
        <v>3.16</v>
      </c>
      <c r="D55" s="20">
        <f t="shared" si="3"/>
        <v>4.291993528940985E-2</v>
      </c>
      <c r="E55" s="17">
        <f>IF(OR($A55="",$B55="",$C55=""),"",A55*'MPTO_working_3-way'!$I54)</f>
        <v>2.5134370440474778</v>
      </c>
      <c r="F55" s="21">
        <f>IF(OR($A55="",$B55="",$C55=""),"",B55*'MPTO_working_3-way'!$I54)</f>
        <v>3.3477729922790056</v>
      </c>
      <c r="G55" s="22">
        <f>IF(OR($A55="",$B55="",$C55=""),"",C55*'MPTO_working_3-way'!$I54)</f>
        <v>3.2956269955145352</v>
      </c>
      <c r="H55" s="17">
        <f>IF(OR($A55="",$B55="",$C55=""),"",'MPTO_working_3-way'!E54)</f>
        <v>2.4960617497168971</v>
      </c>
      <c r="I55" s="21">
        <f>IF(OR($A55="",$B55="",$C55=""),"",'MPTO_working_3-way'!F54)</f>
        <v>3.3645130082354102</v>
      </c>
      <c r="J55" s="22">
        <f>IF(OR($A55="",$B55="",$C55=""),"",'MPTO_working_3-way'!G54)</f>
        <v>3.3096248237065473</v>
      </c>
      <c r="K55" s="17">
        <f>IF(OR($A55="",$B55="",$C55=""),"",'OddsRatio_working_3-way'!H54)</f>
        <v>2.5037263819671742</v>
      </c>
      <c r="L55" s="21">
        <f>IF(OR($A55="",$B55="",$C55=""),"",'OddsRatio_working_3-way'!I54)</f>
        <v>3.356904471026565</v>
      </c>
      <c r="M55" s="22">
        <f>IF(OR($A55="",$B55="",$C55=""),"",'OddsRatio_working_3-way'!J54)</f>
        <v>3.3035808404603522</v>
      </c>
      <c r="N55" s="23">
        <f t="shared" si="16"/>
        <v>39.786156664169482</v>
      </c>
      <c r="O55" s="24">
        <f t="shared" si="17"/>
        <v>29.870603601448114</v>
      </c>
      <c r="P55" s="24">
        <f t="shared" si="18"/>
        <v>30.343239734382422</v>
      </c>
      <c r="Q55" t="s">
        <v>87</v>
      </c>
      <c r="R55" t="s">
        <v>81</v>
      </c>
      <c r="S55" s="48" t="s">
        <v>416</v>
      </c>
      <c r="T55" s="35">
        <v>100</v>
      </c>
      <c r="U55" s="35">
        <f t="shared" si="19"/>
        <v>76.744186046511629</v>
      </c>
      <c r="V55" s="35">
        <f t="shared" si="20"/>
        <v>72.972972972972968</v>
      </c>
      <c r="W55" s="35">
        <f t="shared" si="21"/>
        <v>45.355191256830594</v>
      </c>
      <c r="X55" s="35">
        <f t="shared" si="22"/>
        <v>81.671835770196409</v>
      </c>
      <c r="Y55" s="35">
        <f t="shared" si="23"/>
        <v>77.900622696657763</v>
      </c>
      <c r="Z55" s="35">
        <f t="shared" si="24"/>
        <v>50.282840980515395</v>
      </c>
      <c r="AA55" s="35">
        <f t="shared" si="25"/>
        <v>-4.9276497236847803</v>
      </c>
      <c r="AB55" s="35">
        <f t="shared" si="26"/>
        <v>-4.9276497236847945</v>
      </c>
      <c r="AC55" s="35">
        <f t="shared" si="27"/>
        <v>-4.9276497236848016</v>
      </c>
      <c r="AF55">
        <v>2</v>
      </c>
      <c r="AG55">
        <v>1.85</v>
      </c>
      <c r="AJ55" t="s">
        <v>70</v>
      </c>
    </row>
    <row r="56" spans="1:36" ht="15" x14ac:dyDescent="0.25">
      <c r="A56">
        <v>4.3</v>
      </c>
      <c r="B56">
        <v>3.7</v>
      </c>
      <c r="C56">
        <v>1.83</v>
      </c>
      <c r="D56" s="20">
        <f t="shared" si="3"/>
        <v>4.9276497236848016E-2</v>
      </c>
      <c r="E56" s="17">
        <f>IF(OR($A56="",$B56="",$C56=""),"",A56*'MPTO_working_3-way'!$I55)</f>
        <v>4.5118889381184459</v>
      </c>
      <c r="F56" s="21">
        <f>IF(OR($A56="",$B56="",$C56=""),"",B56*'MPTO_working_3-way'!$I55)</f>
        <v>3.8823230397763377</v>
      </c>
      <c r="G56" s="22">
        <f>IF(OR($A56="",$B56="",$C56=""),"",C56*'MPTO_working_3-way'!$I55)</f>
        <v>1.9201759899434319</v>
      </c>
      <c r="H56" s="17">
        <f>IF(OR($A56="",$B56="",$C56=""),"",'MPTO_working_3-way'!E55)</f>
        <v>4.6267884290428691</v>
      </c>
      <c r="I56" s="21">
        <f>IF(OR($A56="",$B56="",$C56=""),"",'MPTO_working_3-way'!F55)</f>
        <v>3.9394153966886618</v>
      </c>
      <c r="J56" s="22">
        <f>IF(OR($A56="",$B56="",$C56=""),"",'MPTO_working_3-way'!G55)</f>
        <v>1.8867120420431449</v>
      </c>
      <c r="K56" s="17">
        <f>IF(OR($A56="",$B56="",$C56=""),"",'OddsRatio_working_3-way'!H55)</f>
        <v>4.5744317517661628</v>
      </c>
      <c r="L56" s="21">
        <f>IF(OR($A56="",$B56="",$C56=""),"",'OddsRatio_working_3-way'!I55)</f>
        <v>3.9245350696268608</v>
      </c>
      <c r="M56" s="22">
        <f>IF(OR($A56="",$B56="",$C56=""),"",'OddsRatio_working_3-way'!J55)</f>
        <v>1.8990237436260351</v>
      </c>
      <c r="N56" s="23">
        <f t="shared" si="16"/>
        <v>22.163666121112932</v>
      </c>
      <c r="O56" s="24">
        <f t="shared" si="17"/>
        <v>25.757774140752865</v>
      </c>
      <c r="P56" s="24">
        <f t="shared" si="18"/>
        <v>52.078559738134203</v>
      </c>
      <c r="Q56" t="s">
        <v>79</v>
      </c>
      <c r="R56" t="s">
        <v>337</v>
      </c>
      <c r="S56" s="48" t="s">
        <v>416</v>
      </c>
      <c r="T56" s="35">
        <v>100</v>
      </c>
      <c r="U56" s="35">
        <f t="shared" si="19"/>
        <v>54.545454545454554</v>
      </c>
      <c r="V56" s="35">
        <f t="shared" si="20"/>
        <v>71.751412429378533</v>
      </c>
      <c r="W56" s="35">
        <f t="shared" si="21"/>
        <v>69.230769230769241</v>
      </c>
      <c r="X56" s="35">
        <f t="shared" si="22"/>
        <v>59.017818339852248</v>
      </c>
      <c r="Y56" s="35">
        <f t="shared" si="23"/>
        <v>76.223776223776227</v>
      </c>
      <c r="Z56" s="35">
        <f t="shared" si="24"/>
        <v>73.70313302516692</v>
      </c>
      <c r="AA56" s="35">
        <f t="shared" si="25"/>
        <v>-4.4723637943976939</v>
      </c>
      <c r="AB56" s="35">
        <f t="shared" si="26"/>
        <v>-4.4723637943976939</v>
      </c>
      <c r="AC56" s="35">
        <f t="shared" si="27"/>
        <v>-4.4723637943976797</v>
      </c>
      <c r="AF56">
        <v>1.66</v>
      </c>
      <c r="AG56">
        <v>2.2400000000000002</v>
      </c>
      <c r="AJ56" t="s">
        <v>70</v>
      </c>
    </row>
    <row r="57" spans="1:36" ht="15" x14ac:dyDescent="0.25">
      <c r="A57">
        <v>2.2000000000000002</v>
      </c>
      <c r="B57">
        <v>3.54</v>
      </c>
      <c r="C57">
        <v>3.25</v>
      </c>
      <c r="D57" s="20">
        <f t="shared" si="3"/>
        <v>4.4723637943977046E-2</v>
      </c>
      <c r="E57" s="17">
        <f>IF(OR($A57="",$B57="",$C57=""),"",A57*'MPTO_working_3-way'!$I56)</f>
        <v>2.2983920034767498</v>
      </c>
      <c r="F57" s="21">
        <f>IF(OR($A57="",$B57="",$C57=""),"",B57*'MPTO_working_3-way'!$I56)</f>
        <v>3.6983216783216788</v>
      </c>
      <c r="G57" s="22">
        <f>IF(OR($A57="",$B57="",$C57=""),"",C57*'MPTO_working_3-way'!$I56)</f>
        <v>3.3953518233179256</v>
      </c>
      <c r="H57" s="17">
        <f>IF(OR($A57="",$B57="",$C57=""),"",'MPTO_working_3-way'!E56)</f>
        <v>2.2746008447413359</v>
      </c>
      <c r="I57" s="21">
        <f>IF(OR($A57="",$B57="",$C57=""),"",'MPTO_working_3-way'!F56)</f>
        <v>3.7372280736292951</v>
      </c>
      <c r="J57" s="22">
        <f>IF(OR($A57="",$B57="",$C57=""),"",'MPTO_working_3-way'!G56)</f>
        <v>3.4154821878373522</v>
      </c>
      <c r="K57" s="17">
        <f>IF(OR($A57="",$B57="",$C57=""),"",'OddsRatio_working_3-way'!H56)</f>
        <v>2.2845431608558475</v>
      </c>
      <c r="L57" s="21">
        <f>IF(OR($A57="",$B57="",$C57=""),"",'OddsRatio_working_3-way'!I56)</f>
        <v>3.7189496904782113</v>
      </c>
      <c r="M57" s="22">
        <f>IF(OR($A57="",$B57="",$C57=""),"",'OddsRatio_working_3-way'!J56)</f>
        <v>3.4085184266047137</v>
      </c>
      <c r="N57" s="23">
        <f t="shared" si="16"/>
        <v>43.50867904549407</v>
      </c>
      <c r="O57" s="24">
        <f t="shared" si="17"/>
        <v>27.039292062171462</v>
      </c>
      <c r="P57" s="24">
        <f t="shared" si="18"/>
        <v>29.452028892334447</v>
      </c>
      <c r="Q57" t="s">
        <v>89</v>
      </c>
      <c r="R57" t="s">
        <v>72</v>
      </c>
      <c r="S57" s="48" t="s">
        <v>416</v>
      </c>
      <c r="T57" s="35">
        <v>100</v>
      </c>
      <c r="U57" s="35">
        <f t="shared" si="19"/>
        <v>60.784313725490193</v>
      </c>
      <c r="V57" s="35">
        <f t="shared" si="20"/>
        <v>71.098265895953759</v>
      </c>
      <c r="W57" s="35">
        <f t="shared" si="21"/>
        <v>63.768115942028999</v>
      </c>
      <c r="X57" s="35">
        <f t="shared" si="22"/>
        <v>65.133618162017257</v>
      </c>
      <c r="Y57" s="35">
        <f t="shared" si="23"/>
        <v>75.447570332480822</v>
      </c>
      <c r="Z57" s="35">
        <f t="shared" si="24"/>
        <v>68.117420378556062</v>
      </c>
      <c r="AA57" s="35">
        <f t="shared" si="25"/>
        <v>-4.3493044365270634</v>
      </c>
      <c r="AB57" s="35">
        <f t="shared" si="26"/>
        <v>-4.3493044365270634</v>
      </c>
      <c r="AC57" s="35">
        <f t="shared" si="27"/>
        <v>-4.3493044365270634</v>
      </c>
      <c r="AF57">
        <v>1.88</v>
      </c>
      <c r="AG57">
        <v>1.96</v>
      </c>
      <c r="AJ57" t="s">
        <v>70</v>
      </c>
    </row>
    <row r="58" spans="1:36" ht="15" x14ac:dyDescent="0.25">
      <c r="A58">
        <v>2.5499999999999998</v>
      </c>
      <c r="B58">
        <v>3.46</v>
      </c>
      <c r="C58">
        <v>2.76</v>
      </c>
      <c r="D58" s="20">
        <f t="shared" si="3"/>
        <v>4.3493044365270794E-2</v>
      </c>
      <c r="E58" s="17">
        <f>IF(OR($A58="",$B58="",$C58=""),"",A58*'MPTO_working_3-way'!$I57)</f>
        <v>2.6609072631314405</v>
      </c>
      <c r="F58" s="21">
        <f>IF(OR($A58="",$B58="",$C58=""),"",B58*'MPTO_working_3-way'!$I57)</f>
        <v>3.6104859335038371</v>
      </c>
      <c r="G58" s="22">
        <f>IF(OR($A58="",$B58="",$C58=""),"",C58*'MPTO_working_3-way'!$I57)</f>
        <v>2.8800408024481472</v>
      </c>
      <c r="H58" s="17">
        <f>IF(OR($A58="",$B58="",$C58=""),"",'MPTO_working_3-way'!E57)</f>
        <v>2.6478900806388479</v>
      </c>
      <c r="I58" s="21">
        <f>IF(OR($A58="",$B58="",$C58=""),"",'MPTO_working_3-way'!F57)</f>
        <v>3.6427263588712577</v>
      </c>
      <c r="J58" s="22">
        <f>IF(OR($A58="",$B58="",$C58=""),"",'MPTO_working_3-way'!G57)</f>
        <v>2.8750407321876374</v>
      </c>
      <c r="K58" s="17">
        <f>IF(OR($A58="",$B58="",$C58=""),"",'OddsRatio_working_3-way'!H57)</f>
        <v>2.6542501692349938</v>
      </c>
      <c r="L58" s="21">
        <f>IF(OR($A58="",$B58="",$C58=""),"",'OddsRatio_working_3-way'!I57)</f>
        <v>3.6254551073019901</v>
      </c>
      <c r="M58" s="22">
        <f>IF(OR($A58="",$B58="",$C58=""),"",'OddsRatio_working_3-way'!J57)</f>
        <v>2.8783743857119926</v>
      </c>
      <c r="N58" s="23">
        <f t="shared" si="16"/>
        <v>37.581166914594689</v>
      </c>
      <c r="O58" s="24">
        <f t="shared" si="17"/>
        <v>27.697102783877586</v>
      </c>
      <c r="P58" s="24">
        <f t="shared" si="18"/>
        <v>34.721730301527707</v>
      </c>
      <c r="Q58" t="s">
        <v>82</v>
      </c>
      <c r="R58" t="s">
        <v>69</v>
      </c>
      <c r="S58" s="48" t="s">
        <v>416</v>
      </c>
      <c r="T58" s="35">
        <v>100</v>
      </c>
      <c r="U58" s="35">
        <f t="shared" si="19"/>
        <v>48.717948717948723</v>
      </c>
      <c r="V58" s="35">
        <f t="shared" si="20"/>
        <v>75</v>
      </c>
      <c r="W58" s="35">
        <f t="shared" si="21"/>
        <v>71.590909090909093</v>
      </c>
      <c r="X58" s="35">
        <f t="shared" si="22"/>
        <v>53.409090909090921</v>
      </c>
      <c r="Y58" s="35">
        <f t="shared" si="23"/>
        <v>79.691142191142191</v>
      </c>
      <c r="Z58" s="35">
        <f t="shared" si="24"/>
        <v>76.282051282051285</v>
      </c>
      <c r="AA58" s="35">
        <f t="shared" si="25"/>
        <v>-4.6911421911421982</v>
      </c>
      <c r="AB58" s="35">
        <f t="shared" si="26"/>
        <v>-4.6911421911421911</v>
      </c>
      <c r="AC58" s="35">
        <f t="shared" si="27"/>
        <v>-4.6911421911421911</v>
      </c>
      <c r="AF58">
        <v>1.96</v>
      </c>
      <c r="AG58">
        <v>1.88</v>
      </c>
      <c r="AJ58" t="s">
        <v>70</v>
      </c>
    </row>
    <row r="59" spans="1:36" ht="15" x14ac:dyDescent="0.25">
      <c r="A59">
        <v>1.95</v>
      </c>
      <c r="B59">
        <v>4</v>
      </c>
      <c r="C59">
        <v>3.52</v>
      </c>
      <c r="D59" s="20">
        <f t="shared" si="3"/>
        <v>4.6911421911421947E-2</v>
      </c>
      <c r="E59" s="17">
        <f>IF(OR($A59="",$B59="",$C59=""),"",A59*'MPTO_working_3-way'!$I58)</f>
        <v>2.0414772727272728</v>
      </c>
      <c r="F59" s="21">
        <f>IF(OR($A59="",$B59="",$C59=""),"",B59*'MPTO_working_3-way'!$I58)</f>
        <v>4.1876456876456878</v>
      </c>
      <c r="G59" s="22">
        <f>IF(OR($A59="",$B59="",$C59=""),"",C59*'MPTO_working_3-way'!$I58)</f>
        <v>3.6851282051282053</v>
      </c>
      <c r="H59" s="17">
        <f>IF(OR($A59="",$B59="",$C59=""),"",'MPTO_working_3-way'!E58)</f>
        <v>2.0113303379566321</v>
      </c>
      <c r="I59" s="21">
        <f>IF(OR($A59="",$B59="",$C59=""),"",'MPTO_working_3-way'!F58)</f>
        <v>4.2668876916701208</v>
      </c>
      <c r="J59" s="22">
        <f>IF(OR($A59="",$B59="",$C59=""),"",'MPTO_working_3-way'!G58)</f>
        <v>3.7250361794500728</v>
      </c>
      <c r="K59" s="17">
        <f>IF(OR($A59="",$B59="",$C59=""),"",'OddsRatio_working_3-way'!H58)</f>
        <v>2.0229510905172421</v>
      </c>
      <c r="L59" s="21">
        <f>IF(OR($A59="",$B59="",$C59=""),"",'OddsRatio_working_3-way'!I58)</f>
        <v>4.2303718647912918</v>
      </c>
      <c r="M59" s="22">
        <f>IF(OR($A59="",$B59="",$C59=""),"",'OddsRatio_working_3-way'!J58)</f>
        <v>3.713512366424685</v>
      </c>
      <c r="N59" s="23">
        <f t="shared" si="16"/>
        <v>48.984135819649318</v>
      </c>
      <c r="O59" s="24">
        <f t="shared" si="17"/>
        <v>23.879766212079044</v>
      </c>
      <c r="P59" s="24">
        <f t="shared" si="18"/>
        <v>27.136097968271638</v>
      </c>
      <c r="Q59" t="s">
        <v>78</v>
      </c>
      <c r="R59" t="s">
        <v>182</v>
      </c>
      <c r="S59" s="48" t="s">
        <v>416</v>
      </c>
      <c r="T59" s="35">
        <v>100</v>
      </c>
      <c r="U59" s="35">
        <f t="shared" si="19"/>
        <v>47.916666666666671</v>
      </c>
      <c r="V59" s="35">
        <f t="shared" si="20"/>
        <v>72.972972972972968</v>
      </c>
      <c r="W59" s="35">
        <f t="shared" si="21"/>
        <v>74.554707379134854</v>
      </c>
      <c r="X59" s="35">
        <f t="shared" si="22"/>
        <v>52.472319647892164</v>
      </c>
      <c r="Y59" s="35">
        <f t="shared" si="23"/>
        <v>77.528625954198475</v>
      </c>
      <c r="Z59" s="35">
        <f t="shared" si="24"/>
        <v>79.11036036036036</v>
      </c>
      <c r="AA59" s="35">
        <f t="shared" si="25"/>
        <v>-4.5556529812254922</v>
      </c>
      <c r="AB59" s="35">
        <f t="shared" si="26"/>
        <v>-4.5556529812255064</v>
      </c>
      <c r="AC59" s="35">
        <f t="shared" si="27"/>
        <v>-4.5556529812255064</v>
      </c>
      <c r="AF59">
        <v>1.75</v>
      </c>
      <c r="AG59">
        <v>2.1</v>
      </c>
      <c r="AJ59" t="s">
        <v>70</v>
      </c>
    </row>
    <row r="60" spans="1:36" s="35" customFormat="1" ht="15" x14ac:dyDescent="0.25">
      <c r="A60">
        <v>1.92</v>
      </c>
      <c r="B60">
        <v>3.7</v>
      </c>
      <c r="C60">
        <v>3.93</v>
      </c>
      <c r="D60" s="20">
        <f t="shared" si="3"/>
        <v>4.5556529812255109E-2</v>
      </c>
      <c r="E60" s="17">
        <f>IF(OR($A60="",$B60="",$C60=""),"",A60*'MPTO_working_3-way'!$I59)</f>
        <v>2.0074685372395296</v>
      </c>
      <c r="F60" s="21">
        <f>IF(OR($A60="",$B60="",$C60=""),"",B60*'MPTO_working_3-way'!$I59)</f>
        <v>3.868559160305344</v>
      </c>
      <c r="G60" s="22">
        <f>IF(OR($A60="",$B60="",$C60=""),"",C60*'MPTO_working_3-way'!$I59)</f>
        <v>4.1090371621621626</v>
      </c>
      <c r="H60" s="17">
        <f>IF(OR($A60="",$B60="",$C60=""),"",'MPTO_working_3-way'!E59)</f>
        <v>1.9776610394246952</v>
      </c>
      <c r="I60" s="21">
        <f>IF(OR($A60="",$B60="",$C60=""),"",'MPTO_working_3-way'!F59)</f>
        <v>3.9202655568099494</v>
      </c>
      <c r="J60" s="22">
        <f>IF(OR($A60="",$B60="",$C60=""),"",'MPTO_working_3-way'!G59)</f>
        <v>4.1794240753049392</v>
      </c>
      <c r="K60" s="17">
        <f>IF(OR($A60="",$B60="",$C60=""),"",'OddsRatio_working_3-way'!H59)</f>
        <v>1.9889834667163411</v>
      </c>
      <c r="L60" s="21">
        <f>IF(OR($A60="",$B60="",$C60=""),"",'OddsRatio_working_3-way'!I59)</f>
        <v>3.9024514784066522</v>
      </c>
      <c r="M60" s="22">
        <f>IF(OR($A60="",$B60="",$C60=""),"",'OddsRatio_working_3-way'!J59)</f>
        <v>4.1496973450857375</v>
      </c>
      <c r="N60" s="23">
        <f t="shared" si="16"/>
        <v>49.813981213130255</v>
      </c>
      <c r="O60" s="24">
        <f t="shared" si="17"/>
        <v>25.849417278164889</v>
      </c>
      <c r="P60" s="24">
        <f t="shared" si="18"/>
        <v>24.336601508704856</v>
      </c>
      <c r="Q60" t="s">
        <v>83</v>
      </c>
      <c r="R60" t="s">
        <v>68</v>
      </c>
      <c r="S60" s="48" t="s">
        <v>416</v>
      </c>
      <c r="T60" s="35">
        <v>100</v>
      </c>
      <c r="U60" s="35">
        <f t="shared" si="19"/>
        <v>60.474308300395251</v>
      </c>
      <c r="V60" s="35">
        <f t="shared" si="20"/>
        <v>73.40425531914893</v>
      </c>
      <c r="W60" s="35">
        <f t="shared" si="21"/>
        <v>61.685823754789276</v>
      </c>
      <c r="X60" s="35">
        <f t="shared" si="22"/>
        <v>64.909920926061787</v>
      </c>
      <c r="Y60" s="35">
        <f t="shared" si="23"/>
        <v>77.839867944815481</v>
      </c>
      <c r="Z60" s="35">
        <f t="shared" si="24"/>
        <v>66.121436380455805</v>
      </c>
      <c r="AA60" s="35">
        <f t="shared" si="25"/>
        <v>-4.4356126256665362</v>
      </c>
      <c r="AB60" s="35">
        <f t="shared" si="26"/>
        <v>-4.4356126256665505</v>
      </c>
      <c r="AC60" s="35">
        <f t="shared" si="27"/>
        <v>-4.4356126256665291</v>
      </c>
      <c r="AD60" s="36"/>
      <c r="AE60" s="36"/>
      <c r="AF60">
        <v>1.76</v>
      </c>
      <c r="AG60">
        <v>2.08</v>
      </c>
      <c r="AH60" s="36"/>
      <c r="AI60" s="36"/>
      <c r="AJ60" t="s">
        <v>70</v>
      </c>
    </row>
    <row r="61" spans="1:36" ht="15" x14ac:dyDescent="0.25">
      <c r="A61">
        <v>2.5299999999999998</v>
      </c>
      <c r="B61">
        <v>3.76</v>
      </c>
      <c r="C61">
        <v>2.61</v>
      </c>
      <c r="D61" s="20">
        <f t="shared" si="3"/>
        <v>4.4356126256665407E-2</v>
      </c>
      <c r="E61" s="17">
        <f>IF(OR($A61="",$B61="",$C61=""),"",A61*'MPTO_working_3-way'!$I60)</f>
        <v>2.6422209994293633</v>
      </c>
      <c r="F61" s="21">
        <f>IF(OR($A61="",$B61="",$C61=""),"",B61*'MPTO_working_3-way'!$I60)</f>
        <v>3.9267790347250617</v>
      </c>
      <c r="G61" s="22">
        <f>IF(OR($A61="",$B61="",$C61=""),"",C61*'MPTO_working_3-way'!$I60)</f>
        <v>2.7257694895298967</v>
      </c>
      <c r="H61" s="17">
        <f>IF(OR($A61="",$B61="",$C61=""),"",'MPTO_working_3-way'!E60)</f>
        <v>2.6283174711431125</v>
      </c>
      <c r="I61" s="21">
        <f>IF(OR($A61="",$B61="",$C61=""),"",'MPTO_working_3-way'!F60)</f>
        <v>3.9813343675809554</v>
      </c>
      <c r="J61" s="22">
        <f>IF(OR($A61="",$B61="",$C61=""),"",'MPTO_working_3-way'!G60)</f>
        <v>2.7147622118191177</v>
      </c>
      <c r="K61" s="17">
        <f>IF(OR($A61="",$B61="",$C61=""),"",'OddsRatio_working_3-way'!H60)</f>
        <v>2.6357211594306298</v>
      </c>
      <c r="L61" s="21">
        <f>IF(OR($A61="",$B61="",$C61=""),"",'OddsRatio_working_3-way'!I60)</f>
        <v>3.9507126797572161</v>
      </c>
      <c r="M61" s="22">
        <f>IF(OR($A61="",$B61="",$C61=""),"",'OddsRatio_working_3-way'!J60)</f>
        <v>2.7212490631917094</v>
      </c>
      <c r="N61" s="23">
        <f t="shared" si="16"/>
        <v>37.846947708612134</v>
      </c>
      <c r="O61" s="24">
        <f t="shared" si="17"/>
        <v>25.466164282656568</v>
      </c>
      <c r="P61" s="24">
        <f t="shared" si="18"/>
        <v>36.686888008731302</v>
      </c>
      <c r="Q61" t="s">
        <v>85</v>
      </c>
      <c r="R61" t="s">
        <v>336</v>
      </c>
      <c r="S61" s="48" t="s">
        <v>416</v>
      </c>
      <c r="T61" s="35">
        <v>100</v>
      </c>
      <c r="U61" s="35">
        <f t="shared" si="19"/>
        <v>63.099630996309962</v>
      </c>
      <c r="V61" s="35">
        <f t="shared" si="20"/>
        <v>71.988795518207283</v>
      </c>
      <c r="W61" s="35">
        <f t="shared" si="21"/>
        <v>60.474308300395251</v>
      </c>
      <c r="X61" s="35">
        <f t="shared" si="22"/>
        <v>67.536896181397466</v>
      </c>
      <c r="Y61" s="35">
        <f t="shared" si="23"/>
        <v>76.42606070329478</v>
      </c>
      <c r="Z61" s="35">
        <f t="shared" si="24"/>
        <v>64.911573485482748</v>
      </c>
      <c r="AA61" s="35">
        <f t="shared" si="25"/>
        <v>-4.4372651850875044</v>
      </c>
      <c r="AB61" s="35">
        <f t="shared" si="26"/>
        <v>-4.4372651850874973</v>
      </c>
      <c r="AC61" s="35">
        <f t="shared" si="27"/>
        <v>-4.4372651850874973</v>
      </c>
      <c r="AF61">
        <v>1.75</v>
      </c>
      <c r="AG61">
        <v>2.1</v>
      </c>
      <c r="AJ61" t="s">
        <v>70</v>
      </c>
    </row>
    <row r="62" spans="1:36" ht="15" x14ac:dyDescent="0.25">
      <c r="A62">
        <v>2.71</v>
      </c>
      <c r="B62">
        <v>3.57</v>
      </c>
      <c r="C62">
        <v>2.5299999999999998</v>
      </c>
      <c r="D62" s="20">
        <f t="shared" si="3"/>
        <v>4.4372651850875133E-2</v>
      </c>
      <c r="E62" s="17">
        <f>IF(OR($A62="",$B62="",$C62=""),"",A62*'MPTO_working_3-way'!$I61)</f>
        <v>2.8302498865158716</v>
      </c>
      <c r="F62" s="21">
        <f>IF(OR($A62="",$B62="",$C62=""),"",B62*'MPTO_working_3-way'!$I61)</f>
        <v>3.7284103671076241</v>
      </c>
      <c r="G62" s="22">
        <f>IF(OR($A62="",$B62="",$C62=""),"",C62*'MPTO_working_3-way'!$I61)</f>
        <v>2.6422628091827138</v>
      </c>
      <c r="H62" s="17">
        <f>IF(OR($A62="",$B62="",$C62=""),"",'MPTO_working_3-way'!E61)</f>
        <v>2.8231616215351898</v>
      </c>
      <c r="I62" s="21">
        <f>IF(OR($A62="",$B62="",$C62=""),"",'MPTO_working_3-way'!F61)</f>
        <v>3.7690171290140109</v>
      </c>
      <c r="J62" s="22">
        <f>IF(OR($A62="",$B62="",$C62=""),"",'MPTO_working_3-way'!G61)</f>
        <v>2.628355524919455</v>
      </c>
      <c r="K62" s="17">
        <f>IF(OR($A62="",$B62="",$C62=""),"",'OddsRatio_working_3-way'!H61)</f>
        <v>2.8276832044232769</v>
      </c>
      <c r="L62" s="21">
        <f>IF(OR($A62="",$B62="",$C62=""),"",'OddsRatio_working_3-way'!I61)</f>
        <v>3.7468689095718251</v>
      </c>
      <c r="M62" s="22">
        <f>IF(OR($A62="",$B62="",$C62=""),"",'OddsRatio_working_3-way'!J61)</f>
        <v>2.6352954986945107</v>
      </c>
      <c r="N62" s="23">
        <f t="shared" si="16"/>
        <v>35.332569211089414</v>
      </c>
      <c r="O62" s="24">
        <f t="shared" si="17"/>
        <v>26.821081950154714</v>
      </c>
      <c r="P62" s="24">
        <f t="shared" si="18"/>
        <v>37.846348838755858</v>
      </c>
      <c r="Q62" t="s">
        <v>73</v>
      </c>
      <c r="R62" t="s">
        <v>77</v>
      </c>
      <c r="S62" s="48" t="s">
        <v>416</v>
      </c>
      <c r="T62" s="35">
        <v>100</v>
      </c>
      <c r="U62" s="35">
        <f t="shared" si="19"/>
        <v>77.064220183486242</v>
      </c>
      <c r="V62" s="35">
        <f t="shared" si="20"/>
        <v>75.247524752475243</v>
      </c>
      <c r="W62" s="35">
        <f t="shared" si="21"/>
        <v>42.857142857142854</v>
      </c>
      <c r="X62" s="35">
        <f t="shared" si="22"/>
        <v>81.895332390381895</v>
      </c>
      <c r="Y62" s="35">
        <f t="shared" si="23"/>
        <v>80.078636959370897</v>
      </c>
      <c r="Z62" s="35">
        <f t="shared" si="24"/>
        <v>47.688255064038508</v>
      </c>
      <c r="AA62" s="35">
        <f t="shared" si="25"/>
        <v>-4.8311122068956536</v>
      </c>
      <c r="AB62" s="35">
        <f t="shared" si="26"/>
        <v>-4.8311122068956536</v>
      </c>
      <c r="AC62" s="35">
        <f t="shared" si="27"/>
        <v>-4.8311122068956536</v>
      </c>
      <c r="AF62">
        <v>1.87</v>
      </c>
      <c r="AG62">
        <v>1.97</v>
      </c>
      <c r="AJ62" t="s">
        <v>70</v>
      </c>
    </row>
    <row r="63" spans="1:36" ht="15" x14ac:dyDescent="0.25">
      <c r="A63">
        <v>4.3600000000000003</v>
      </c>
      <c r="B63">
        <v>4.04</v>
      </c>
      <c r="C63">
        <v>1.75</v>
      </c>
      <c r="D63" s="20">
        <f t="shared" si="3"/>
        <v>4.8311122068956491E-2</v>
      </c>
      <c r="E63" s="17">
        <f>IF(OR($A63="",$B63="",$C63=""),"",A63*'MPTO_working_3-way'!$I62)</f>
        <v>4.5706364922206504</v>
      </c>
      <c r="F63" s="21">
        <f>IF(OR($A63="",$B63="",$C63=""),"",B63*'MPTO_working_3-way'!$I62)</f>
        <v>4.2351769331585842</v>
      </c>
      <c r="G63" s="22">
        <f>IF(OR($A63="",$B63="",$C63=""),"",C63*'MPTO_working_3-way'!$I62)</f>
        <v>1.8345444636206738</v>
      </c>
      <c r="H63" s="17">
        <f>IF(OR($A63="",$B63="",$C63=""),"",'MPTO_working_3-way'!E62)</f>
        <v>4.6892418157478399</v>
      </c>
      <c r="I63" s="21">
        <f>IF(OR($A63="",$B63="",$C63=""),"",'MPTO_working_3-way'!F62)</f>
        <v>4.3211281821240322</v>
      </c>
      <c r="J63" s="22">
        <f>IF(OR($A63="",$B63="",$C63=""),"",'MPTO_working_3-way'!G62)</f>
        <v>1.8007477509054797</v>
      </c>
      <c r="K63" s="17">
        <f>IF(OR($A63="",$B63="",$C63=""),"",'OddsRatio_working_3-way'!H62)</f>
        <v>4.6409827691156247</v>
      </c>
      <c r="L63" s="21">
        <f>IF(OR($A63="",$B63="",$C63=""),"",'OddsRatio_working_3-way'!I62)</f>
        <v>4.2942225053903265</v>
      </c>
      <c r="M63" s="22">
        <f>IF(OR($A63="",$B63="",$C63=""),"",'OddsRatio_working_3-way'!J62)</f>
        <v>1.812719368106166</v>
      </c>
      <c r="N63" s="23">
        <f t="shared" si="16"/>
        <v>21.878790879607855</v>
      </c>
      <c r="O63" s="24">
        <f t="shared" si="17"/>
        <v>23.6117644146263</v>
      </c>
      <c r="P63" s="24">
        <f t="shared" si="18"/>
        <v>54.509444705765851</v>
      </c>
      <c r="Q63" t="s">
        <v>88</v>
      </c>
      <c r="R63" t="s">
        <v>183</v>
      </c>
      <c r="S63" s="48" t="s">
        <v>416</v>
      </c>
      <c r="T63" s="35">
        <v>100</v>
      </c>
      <c r="U63" s="35">
        <f t="shared" si="19"/>
        <v>60</v>
      </c>
      <c r="V63" s="35">
        <f t="shared" si="20"/>
        <v>70.674486803519059</v>
      </c>
      <c r="W63" s="35">
        <f t="shared" si="21"/>
        <v>63.898916967509031</v>
      </c>
      <c r="X63" s="35">
        <f t="shared" si="22"/>
        <v>65.426596228971917</v>
      </c>
      <c r="Y63" s="35">
        <f t="shared" si="23"/>
        <v>76.101083032490976</v>
      </c>
      <c r="Z63" s="35">
        <f t="shared" si="24"/>
        <v>69.325513196480941</v>
      </c>
      <c r="AA63" s="35">
        <f t="shared" si="25"/>
        <v>-5.426596228971917</v>
      </c>
      <c r="AB63" s="35">
        <f t="shared" si="26"/>
        <v>-5.426596228971917</v>
      </c>
      <c r="AC63" s="35">
        <f t="shared" si="27"/>
        <v>-5.4265962289719099</v>
      </c>
      <c r="AF63">
        <v>1.78</v>
      </c>
      <c r="AG63">
        <v>2.0699999999999998</v>
      </c>
      <c r="AJ63" t="s">
        <v>70</v>
      </c>
    </row>
    <row r="64" spans="1:36" ht="15" x14ac:dyDescent="0.25">
      <c r="A64">
        <v>2.5</v>
      </c>
      <c r="B64">
        <v>3.41</v>
      </c>
      <c r="C64">
        <v>2.77</v>
      </c>
      <c r="D64" s="20">
        <f t="shared" si="3"/>
        <v>5.4265962289719027E-2</v>
      </c>
      <c r="E64" s="17">
        <f>IF(OR($A64="",$B64="",$C64=""),"",A64*'MPTO_working_3-way'!$I63)</f>
        <v>2.6356649057242976</v>
      </c>
      <c r="F64" s="21">
        <f>IF(OR($A64="",$B64="",$C64=""),"",B64*'MPTO_working_3-way'!$I63)</f>
        <v>3.5950469314079418</v>
      </c>
      <c r="G64" s="22">
        <f>IF(OR($A64="",$B64="",$C64=""),"",C64*'MPTO_working_3-way'!$I63)</f>
        <v>2.9203167155425218</v>
      </c>
      <c r="H64" s="17">
        <f>IF(OR($A64="",$B64="",$C64=""),"",'MPTO_working_3-way'!E63)</f>
        <v>2.6184087242405929</v>
      </c>
      <c r="I64" s="21">
        <f>IF(OR($A64="",$B64="",$C64=""),"",'MPTO_working_3-way'!F63)</f>
        <v>3.6341636079626332</v>
      </c>
      <c r="J64" s="22">
        <f>IF(OR($A64="",$B64="",$C64=""),"",'MPTO_working_3-way'!G63)</f>
        <v>2.9161135363090205</v>
      </c>
      <c r="K64" s="17">
        <f>IF(OR($A64="",$B64="",$C64=""),"",'OddsRatio_working_3-way'!H63)</f>
        <v>2.6266128515379852</v>
      </c>
      <c r="L64" s="21">
        <f>IF(OR($A64="",$B64="",$C64=""),"",'OddsRatio_working_3-way'!I63)</f>
        <v>3.6134246481376979</v>
      </c>
      <c r="M64" s="22">
        <f>IF(OR($A64="",$B64="",$C64=""),"",'OddsRatio_working_3-way'!J63)</f>
        <v>2.9194031648148231</v>
      </c>
      <c r="N64" s="23">
        <f t="shared" si="16"/>
        <v>37.941090228433026</v>
      </c>
      <c r="O64" s="24">
        <f t="shared" si="17"/>
        <v>27.816048554569665</v>
      </c>
      <c r="P64" s="24">
        <f t="shared" si="18"/>
        <v>34.242861216997319</v>
      </c>
      <c r="Q64" t="s">
        <v>338</v>
      </c>
      <c r="R64" t="s">
        <v>349</v>
      </c>
      <c r="S64" s="48" t="s">
        <v>416</v>
      </c>
      <c r="T64" s="35">
        <v>100</v>
      </c>
      <c r="U64" s="35">
        <f t="shared" si="19"/>
        <v>20.634920634920633</v>
      </c>
      <c r="V64" s="35">
        <f t="shared" si="20"/>
        <v>82.425307557117748</v>
      </c>
      <c r="W64" s="35">
        <f t="shared" si="21"/>
        <v>90.157480314960623</v>
      </c>
      <c r="X64" s="35">
        <f t="shared" si="22"/>
        <v>27.417212127921619</v>
      </c>
      <c r="Y64" s="35">
        <f t="shared" si="23"/>
        <v>89.207599050118731</v>
      </c>
      <c r="Z64" s="35">
        <f t="shared" si="24"/>
        <v>96.939771807961606</v>
      </c>
      <c r="AA64" s="35">
        <f t="shared" si="25"/>
        <v>-6.7822914930009865</v>
      </c>
      <c r="AB64" s="35">
        <f t="shared" si="26"/>
        <v>-6.782291493000983</v>
      </c>
      <c r="AC64" s="35">
        <f t="shared" si="27"/>
        <v>-6.782291493000983</v>
      </c>
      <c r="AF64">
        <v>2.02</v>
      </c>
      <c r="AG64">
        <v>1.78</v>
      </c>
      <c r="AJ64" t="s">
        <v>71</v>
      </c>
    </row>
    <row r="65" spans="1:36" ht="15" x14ac:dyDescent="0.25">
      <c r="A65">
        <v>1.26</v>
      </c>
      <c r="B65">
        <v>5.69</v>
      </c>
      <c r="C65">
        <v>10.16</v>
      </c>
      <c r="D65" s="20">
        <f t="shared" si="3"/>
        <v>6.7822914930009803E-2</v>
      </c>
      <c r="E65" s="17">
        <f>IF(OR($A65="",$B65="",$C65=""),"",A65*'MPTO_working_3-way'!$I64)</f>
        <v>1.3454568728118124</v>
      </c>
      <c r="F65" s="21">
        <f>IF(OR($A65="",$B65="",$C65=""),"",B65*'MPTO_working_3-way'!$I64)</f>
        <v>6.0759123859517565</v>
      </c>
      <c r="G65" s="22">
        <f>IF(OR($A65="",$B65="",$C65=""),"",C65*'MPTO_working_3-way'!$I64)</f>
        <v>10.8490808156889</v>
      </c>
      <c r="H65" s="17">
        <f>IF(OR($A65="",$B65="",$C65=""),"",'MPTO_working_3-way'!E64)</f>
        <v>1.2969442670923055</v>
      </c>
      <c r="I65" s="21">
        <f>IF(OR($A65="",$B65="",$C65=""),"",'MPTO_working_3-way'!F64)</f>
        <v>6.5300030145374324</v>
      </c>
      <c r="J65" s="22">
        <f>IF(OR($A65="",$B65="",$C65=""),"",'MPTO_working_3-way'!G64)</f>
        <v>13.189556868509134</v>
      </c>
      <c r="K65" s="17">
        <f>IF(OR($A65="",$B65="",$C65=""),"",'OddsRatio_working_3-way'!H64)</f>
        <v>1.3091515301721859</v>
      </c>
      <c r="L65" s="21">
        <f>IF(OR($A65="",$B65="",$C65=""),"",'OddsRatio_working_3-way'!I64)</f>
        <v>6.5766179865675101</v>
      </c>
      <c r="M65" s="22">
        <f>IF(OR($A65="",$B65="",$C65=""),"",'OddsRatio_working_3-way'!J64)</f>
        <v>11.891646216835477</v>
      </c>
      <c r="N65" s="23">
        <f t="shared" si="16"/>
        <v>74.324195758883221</v>
      </c>
      <c r="O65" s="24">
        <f t="shared" si="17"/>
        <v>16.458433507239519</v>
      </c>
      <c r="P65" s="24">
        <f t="shared" si="18"/>
        <v>9.2173707338772495</v>
      </c>
      <c r="Q65" t="s">
        <v>334</v>
      </c>
      <c r="R65" t="s">
        <v>98</v>
      </c>
      <c r="S65" s="48" t="s">
        <v>416</v>
      </c>
      <c r="T65" s="35">
        <v>100</v>
      </c>
      <c r="U65" s="35">
        <f t="shared" si="19"/>
        <v>34.640522875816991</v>
      </c>
      <c r="V65" s="35">
        <f t="shared" si="20"/>
        <v>75.490196078431367</v>
      </c>
      <c r="W65" s="35">
        <f t="shared" si="21"/>
        <v>83.41625207296849</v>
      </c>
      <c r="X65" s="35">
        <f t="shared" si="22"/>
        <v>41.093551848600136</v>
      </c>
      <c r="Y65" s="35">
        <f t="shared" si="23"/>
        <v>81.943225051214512</v>
      </c>
      <c r="Z65" s="35">
        <f t="shared" si="24"/>
        <v>89.869281045751634</v>
      </c>
      <c r="AA65" s="35">
        <f t="shared" si="25"/>
        <v>-6.4530289727831445</v>
      </c>
      <c r="AB65" s="35">
        <f t="shared" si="26"/>
        <v>-6.4530289727831445</v>
      </c>
      <c r="AC65" s="35">
        <f t="shared" si="27"/>
        <v>-6.4530289727831445</v>
      </c>
      <c r="AF65">
        <v>1.59</v>
      </c>
      <c r="AG65">
        <v>2.31</v>
      </c>
      <c r="AJ65" t="s">
        <v>71</v>
      </c>
    </row>
    <row r="66" spans="1:36" ht="15" x14ac:dyDescent="0.25">
      <c r="A66">
        <v>1.53</v>
      </c>
      <c r="B66">
        <v>4.08</v>
      </c>
      <c r="C66">
        <v>6.03</v>
      </c>
      <c r="D66" s="20">
        <f t="shared" si="3"/>
        <v>6.453028972783148E-2</v>
      </c>
      <c r="E66" s="17">
        <f>IF(OR($A66="",$B66="",$C66=""),"",A66*'MPTO_working_3-way'!$I65)</f>
        <v>1.6287313432835822</v>
      </c>
      <c r="F66" s="21">
        <f>IF(OR($A66="",$B66="",$C66=""),"",B66*'MPTO_working_3-way'!$I65)</f>
        <v>4.3432835820895521</v>
      </c>
      <c r="G66" s="22">
        <f>IF(OR($A66="",$B66="",$C66=""),"",C66*'MPTO_working_3-way'!$I65)</f>
        <v>6.4191176470588243</v>
      </c>
      <c r="H66" s="17">
        <f>IF(OR($A66="",$B66="",$C66=""),"",'MPTO_working_3-way'!E65)</f>
        <v>1.5820665174782005</v>
      </c>
      <c r="I66" s="21">
        <f>IF(OR($A66="",$B66="",$C66=""),"",'MPTO_working_3-way'!F65)</f>
        <v>4.4725130890052363</v>
      </c>
      <c r="J66" s="22">
        <f>IF(OR($A66="",$B66="",$C66=""),"",'MPTO_working_3-way'!G65)</f>
        <v>6.9286921257181495</v>
      </c>
      <c r="K66" s="17">
        <f>IF(OR($A66="",$B66="",$C66=""),"",'OddsRatio_working_3-way'!H65)</f>
        <v>1.5969306409646333</v>
      </c>
      <c r="L66" s="21">
        <f>IF(OR($A66="",$B66="",$C66=""),"",'OddsRatio_working_3-way'!I65)</f>
        <v>4.4689554229642869</v>
      </c>
      <c r="M66" s="22">
        <f>IF(OR($A66="",$B66="",$C66=""),"",'OddsRatio_working_3-way'!J65)</f>
        <v>6.665209668022845</v>
      </c>
      <c r="N66" s="23">
        <f t="shared" si="16"/>
        <v>61.39747995418098</v>
      </c>
      <c r="O66" s="24">
        <f t="shared" si="17"/>
        <v>23.024054982817869</v>
      </c>
      <c r="P66" s="24">
        <f t="shared" si="18"/>
        <v>15.578465063001143</v>
      </c>
      <c r="Q66" t="s">
        <v>97</v>
      </c>
      <c r="R66" t="s">
        <v>399</v>
      </c>
      <c r="S66" s="48" t="s">
        <v>416</v>
      </c>
      <c r="T66" s="35">
        <v>100</v>
      </c>
      <c r="U66" s="35">
        <f t="shared" si="19"/>
        <v>39.393939393939398</v>
      </c>
      <c r="V66" s="35">
        <f t="shared" si="20"/>
        <v>72.222222222222229</v>
      </c>
      <c r="W66" s="35">
        <f t="shared" si="21"/>
        <v>82.238010657193612</v>
      </c>
      <c r="X66" s="35">
        <f t="shared" si="22"/>
        <v>45.539767120584173</v>
      </c>
      <c r="Y66" s="35">
        <f t="shared" si="23"/>
        <v>78.368049948866997</v>
      </c>
      <c r="Z66" s="35">
        <f t="shared" si="24"/>
        <v>88.383838383838381</v>
      </c>
      <c r="AA66" s="35">
        <f t="shared" si="25"/>
        <v>-6.1458277266447752</v>
      </c>
      <c r="AB66" s="35">
        <f t="shared" si="26"/>
        <v>-6.1458277266447681</v>
      </c>
      <c r="AC66" s="35">
        <f t="shared" si="27"/>
        <v>-6.1458277266447681</v>
      </c>
      <c r="AF66">
        <v>1.93</v>
      </c>
      <c r="AG66">
        <v>1.87</v>
      </c>
      <c r="AJ66" t="s">
        <v>71</v>
      </c>
    </row>
    <row r="67" spans="1:36" ht="15" x14ac:dyDescent="0.25">
      <c r="A67">
        <v>1.65</v>
      </c>
      <c r="B67">
        <v>3.6</v>
      </c>
      <c r="C67">
        <v>5.63</v>
      </c>
      <c r="D67" s="20">
        <f t="shared" si="3"/>
        <v>6.1458277266447814E-2</v>
      </c>
      <c r="E67" s="17">
        <f>IF(OR($A67="",$B67="",$C67=""),"",A67*'MPTO_working_3-way'!$I66)</f>
        <v>1.7514061574896389</v>
      </c>
      <c r="F67" s="21">
        <f>IF(OR($A67="",$B67="",$C67=""),"",B67*'MPTO_working_3-way'!$I66)</f>
        <v>3.8212497981592124</v>
      </c>
      <c r="G67" s="22">
        <f>IF(OR($A67="",$B67="",$C67=""),"",C67*'MPTO_working_3-way'!$I66)</f>
        <v>5.9760101010101012</v>
      </c>
      <c r="H67" s="17">
        <f>IF(OR($A67="",$B67="",$C67=""),"",'MPTO_working_3-way'!E66)</f>
        <v>1.7077245964591556</v>
      </c>
      <c r="I67" s="21">
        <f>IF(OR($A67="",$B67="",$C67=""),"",'MPTO_working_3-way'!F66)</f>
        <v>3.8866393937985224</v>
      </c>
      <c r="J67" s="22">
        <f>IF(OR($A67="",$B67="",$C67=""),"",'MPTO_working_3-way'!G66)</f>
        <v>6.3640031208966876</v>
      </c>
      <c r="K67" s="17">
        <f>IF(OR($A67="",$B67="",$C67=""),"",'OddsRatio_working_3-way'!H66)</f>
        <v>1.7229016771469279</v>
      </c>
      <c r="L67" s="21">
        <f>IF(OR($A67="",$B67="",$C67=""),"",'OddsRatio_working_3-way'!I66)</f>
        <v>3.8916067085877102</v>
      </c>
      <c r="M67" s="22">
        <f>IF(OR($A67="",$B67="",$C67=""),"",'OddsRatio_working_3-way'!J66)</f>
        <v>6.1492842541388821</v>
      </c>
      <c r="N67" s="23">
        <f t="shared" si="16"/>
        <v>57.096978660469041</v>
      </c>
      <c r="O67" s="24">
        <f t="shared" si="17"/>
        <v>26.169448552714979</v>
      </c>
      <c r="P67" s="24">
        <f t="shared" si="18"/>
        <v>16.733572786815973</v>
      </c>
      <c r="Q67" t="s">
        <v>90</v>
      </c>
      <c r="R67" t="s">
        <v>95</v>
      </c>
      <c r="S67" s="48" t="s">
        <v>416</v>
      </c>
      <c r="T67" s="35">
        <v>100</v>
      </c>
      <c r="U67" s="35">
        <f t="shared" si="19"/>
        <v>34.640522875816991</v>
      </c>
      <c r="V67" s="35">
        <f t="shared" si="20"/>
        <v>77.27272727272728</v>
      </c>
      <c r="W67" s="35">
        <f t="shared" si="21"/>
        <v>81.785063752276869</v>
      </c>
      <c r="X67" s="35">
        <f t="shared" si="22"/>
        <v>40.942208974995857</v>
      </c>
      <c r="Y67" s="35">
        <f t="shared" si="23"/>
        <v>83.574413371906147</v>
      </c>
      <c r="Z67" s="35">
        <f t="shared" si="24"/>
        <v>88.086749851455735</v>
      </c>
      <c r="AA67" s="35">
        <f t="shared" si="25"/>
        <v>-6.3016860991788661</v>
      </c>
      <c r="AB67" s="35">
        <f t="shared" si="26"/>
        <v>-6.3016860991788661</v>
      </c>
      <c r="AC67" s="35">
        <f t="shared" si="27"/>
        <v>-6.3016860991788661</v>
      </c>
      <c r="AF67">
        <v>2.06</v>
      </c>
      <c r="AG67">
        <v>1.75</v>
      </c>
      <c r="AJ67" t="s">
        <v>71</v>
      </c>
    </row>
    <row r="68" spans="1:36" ht="15" x14ac:dyDescent="0.25">
      <c r="A68">
        <v>1.53</v>
      </c>
      <c r="B68">
        <v>4.4000000000000004</v>
      </c>
      <c r="C68">
        <v>5.49</v>
      </c>
      <c r="D68" s="20">
        <f t="shared" ref="D68:D131" si="28">IF(OR($A68="",$B68="",$C68=""),"",(1/A68)+(1/B68)+(1/C68)-1)</f>
        <v>6.3016860991788715E-2</v>
      </c>
      <c r="E68" s="17">
        <f>IF(OR($A68="",$B68="",$C68=""),"",A68*'MPTO_working_3-way'!$I67)</f>
        <v>1.6264157973174367</v>
      </c>
      <c r="F68" s="21">
        <f>IF(OR($A68="",$B68="",$C68=""),"",B68*'MPTO_working_3-way'!$I67)</f>
        <v>4.6772741883638709</v>
      </c>
      <c r="G68" s="22">
        <f>IF(OR($A68="",$B68="",$C68=""),"",C68*'MPTO_working_3-way'!$I67)</f>
        <v>5.8359625668449207</v>
      </c>
      <c r="H68" s="17">
        <f>IF(OR($A68="",$B68="",$C68=""),"",'MPTO_working_3-way'!E67)</f>
        <v>1.5808048534495369</v>
      </c>
      <c r="I68" s="21">
        <f>IF(OR($A68="",$B68="",$C68=""),"",'MPTO_working_3-way'!F67)</f>
        <v>4.8480827351718938</v>
      </c>
      <c r="J68" s="22">
        <f>IF(OR($A68="",$B68="",$C68=""),"",'MPTO_working_3-way'!G67)</f>
        <v>6.2056396772146165</v>
      </c>
      <c r="K68" s="17">
        <f>IF(OR($A68="",$B68="",$C68=""),"",'OddsRatio_working_3-way'!H67)</f>
        <v>1.5951142012269324</v>
      </c>
      <c r="L68" s="21">
        <f>IF(OR($A68="",$B68="",$C68=""),"",'OddsRatio_working_3-way'!I67)</f>
        <v>4.8177137437199429</v>
      </c>
      <c r="M68" s="22">
        <f>IF(OR($A68="",$B68="",$C68=""),"",'OddsRatio_working_3-way'!J67)</f>
        <v>6.0416278556772181</v>
      </c>
      <c r="N68" s="23">
        <f t="shared" si="16"/>
        <v>61.484892218175155</v>
      </c>
      <c r="O68" s="24">
        <f t="shared" si="17"/>
        <v>21.379973884956357</v>
      </c>
      <c r="P68" s="24">
        <f t="shared" si="18"/>
        <v>17.135133896868481</v>
      </c>
      <c r="Q68" t="s">
        <v>92</v>
      </c>
      <c r="R68" t="s">
        <v>341</v>
      </c>
      <c r="S68" s="48" t="s">
        <v>416</v>
      </c>
      <c r="T68" s="35">
        <v>100</v>
      </c>
      <c r="U68" s="35">
        <f t="shared" si="19"/>
        <v>54.337899543379002</v>
      </c>
      <c r="V68" s="35">
        <f t="shared" si="20"/>
        <v>71.264367816091948</v>
      </c>
      <c r="W68" s="35">
        <f t="shared" si="21"/>
        <v>68.75</v>
      </c>
      <c r="X68" s="35">
        <f t="shared" si="22"/>
        <v>59.985632183908045</v>
      </c>
      <c r="Y68" s="35">
        <f t="shared" si="23"/>
        <v>76.912100456621005</v>
      </c>
      <c r="Z68" s="35">
        <f t="shared" si="24"/>
        <v>74.397732640529043</v>
      </c>
      <c r="AA68" s="35">
        <f t="shared" si="25"/>
        <v>-5.6477326405290427</v>
      </c>
      <c r="AB68" s="35">
        <f t="shared" si="26"/>
        <v>-5.6477326405290569</v>
      </c>
      <c r="AC68" s="35">
        <f t="shared" si="27"/>
        <v>-5.6477326405290427</v>
      </c>
      <c r="AF68">
        <v>1.72</v>
      </c>
      <c r="AG68">
        <v>2.1</v>
      </c>
      <c r="AJ68" t="s">
        <v>71</v>
      </c>
    </row>
    <row r="69" spans="1:36" ht="15" x14ac:dyDescent="0.25">
      <c r="A69">
        <v>2.19</v>
      </c>
      <c r="B69">
        <v>3.48</v>
      </c>
      <c r="C69">
        <v>3.2</v>
      </c>
      <c r="D69" s="20">
        <f t="shared" si="28"/>
        <v>5.6477326405290462E-2</v>
      </c>
      <c r="E69" s="17">
        <f>IF(OR($A69="",$B69="",$C69=""),"",A69*'MPTO_working_3-way'!$I68)</f>
        <v>2.313685344827586</v>
      </c>
      <c r="F69" s="21">
        <f>IF(OR($A69="",$B69="",$C69=""),"",B69*'MPTO_working_3-way'!$I68)</f>
        <v>3.676541095890411</v>
      </c>
      <c r="G69" s="22">
        <f>IF(OR($A69="",$B69="",$C69=""),"",C69*'MPTO_working_3-way'!$I68)</f>
        <v>3.3807274444969297</v>
      </c>
      <c r="H69" s="17">
        <f>IF(OR($A69="",$B69="",$C69=""),"",'MPTO_working_3-way'!E68)</f>
        <v>2.2841729044439947</v>
      </c>
      <c r="I69" s="21">
        <f>IF(OR($A69="",$B69="",$C69=""),"",'MPTO_working_3-way'!F68)</f>
        <v>3.7239711217796021</v>
      </c>
      <c r="J69" s="22">
        <f>IF(OR($A69="",$B69="",$C69=""),"",'MPTO_working_3-way'!G68)</f>
        <v>3.405133704175324</v>
      </c>
      <c r="K69" s="17">
        <f>IF(OR($A69="",$B69="",$C69=""),"",'OddsRatio_working_3-way'!H68)</f>
        <v>2.29642038185857</v>
      </c>
      <c r="L69" s="21">
        <f>IF(OR($A69="",$B69="",$C69=""),"",'OddsRatio_working_3-way'!I68)</f>
        <v>3.7017836529489538</v>
      </c>
      <c r="M69" s="22">
        <f>IF(OR($A69="",$B69="",$C69=""),"",'OddsRatio_working_3-way'!J68)</f>
        <v>3.3967435630998777</v>
      </c>
      <c r="N69" s="23">
        <f t="shared" ref="N69:N132" si="29">(1/E69)* 100</f>
        <v>43.221088910623635</v>
      </c>
      <c r="O69" s="24">
        <f t="shared" ref="O69:O132" si="30">(1/F69)* 100</f>
        <v>27.199478366168318</v>
      </c>
      <c r="P69" s="24">
        <f t="shared" ref="P69:P132" si="31">(1/G69)* 100</f>
        <v>29.579432723208051</v>
      </c>
      <c r="Q69" t="s">
        <v>100</v>
      </c>
      <c r="R69" t="s">
        <v>333</v>
      </c>
      <c r="S69" s="48" t="s">
        <v>416</v>
      </c>
      <c r="T69" s="35">
        <v>100</v>
      </c>
      <c r="U69" s="35">
        <f t="shared" ref="U69:U132" si="32">(1/A70)*((T69*A70)-T69)</f>
        <v>51.92307692307692</v>
      </c>
      <c r="V69" s="35">
        <f t="shared" ref="V69:V132" si="33">(1/B70)*((T69*B70)-T69)</f>
        <v>72.29916897506925</v>
      </c>
      <c r="W69" s="35">
        <f t="shared" ref="W69:W132" si="34">(1/C70)*((T69*C70)-T69)</f>
        <v>70.238095238095241</v>
      </c>
      <c r="X69" s="35">
        <f t="shared" ref="X69:X132" si="35">((1/B70)+(1/C70))*T69</f>
        <v>57.462735786835516</v>
      </c>
      <c r="Y69" s="35">
        <f t="shared" ref="Y69:Y132" si="36">((1/A70)+(1/C70))*T69</f>
        <v>77.838827838827825</v>
      </c>
      <c r="Z69" s="35">
        <f t="shared" ref="Z69:Z132" si="37">((1/A70)+(1/B70))*T69</f>
        <v>75.777754101853816</v>
      </c>
      <c r="AA69" s="35">
        <f t="shared" ref="AA69:AA132" si="38">U69-X69</f>
        <v>-5.5396588637585964</v>
      </c>
      <c r="AB69" s="35">
        <f t="shared" ref="AB69:AB132" si="39">V69-Y69</f>
        <v>-5.5396588637585751</v>
      </c>
      <c r="AC69" s="35">
        <f t="shared" ref="AC69:AC132" si="40">W69-Z69</f>
        <v>-5.5396588637585751</v>
      </c>
      <c r="AF69">
        <v>1.75</v>
      </c>
      <c r="AG69">
        <v>2.0699999999999998</v>
      </c>
      <c r="AJ69" t="s">
        <v>71</v>
      </c>
    </row>
    <row r="70" spans="1:36" ht="15" x14ac:dyDescent="0.25">
      <c r="A70">
        <v>2.08</v>
      </c>
      <c r="B70">
        <v>3.61</v>
      </c>
      <c r="C70">
        <v>3.36</v>
      </c>
      <c r="D70" s="20">
        <f t="shared" si="28"/>
        <v>5.5396588637585786E-2</v>
      </c>
      <c r="E70" s="17">
        <f>IF(OR($A70="",$B70="",$C70=""),"",A70*'MPTO_working_3-way'!$I69)</f>
        <v>2.1952249043661785</v>
      </c>
      <c r="F70" s="21">
        <f>IF(OR($A70="",$B70="",$C70=""),"",B70*'MPTO_working_3-way'!$I69)</f>
        <v>3.8099816849816848</v>
      </c>
      <c r="G70" s="22">
        <f>IF(OR($A70="",$B70="",$C70=""),"",C70*'MPTO_working_3-way'!$I69)</f>
        <v>3.5461325378222881</v>
      </c>
      <c r="H70" s="17">
        <f>IF(OR($A70="",$B70="",$C70=""),"",'MPTO_working_3-way'!E69)</f>
        <v>2.1630802378474474</v>
      </c>
      <c r="I70" s="21">
        <f>IF(OR($A70="",$B70="",$C70=""),"",'MPTO_working_3-way'!F69)</f>
        <v>3.8678318430674836</v>
      </c>
      <c r="J70" s="22">
        <f>IF(OR($A70="",$B70="",$C70=""),"",'MPTO_working_3-way'!G69)</f>
        <v>3.5822582745950919</v>
      </c>
      <c r="K70" s="17">
        <f>IF(OR($A70="",$B70="",$C70=""),"",'OddsRatio_working_3-way'!H69)</f>
        <v>2.1759440147676141</v>
      </c>
      <c r="L70" s="21">
        <f>IF(OR($A70="",$B70="",$C70=""),"",'OddsRatio_working_3-way'!I69)</f>
        <v>3.8418647023550667</v>
      </c>
      <c r="M70" s="22">
        <f>IF(OR($A70="",$B70="",$C70=""),"",'OddsRatio_working_3-way'!J69)</f>
        <v>3.5696554396773785</v>
      </c>
      <c r="N70" s="23">
        <f t="shared" si="29"/>
        <v>45.553419060209109</v>
      </c>
      <c r="O70" s="24">
        <f t="shared" si="30"/>
        <v>26.246845331090014</v>
      </c>
      <c r="P70" s="24">
        <f t="shared" si="31"/>
        <v>28.199735608700884</v>
      </c>
      <c r="Q70" t="s">
        <v>102</v>
      </c>
      <c r="R70" t="s">
        <v>96</v>
      </c>
      <c r="S70" s="48" t="s">
        <v>416</v>
      </c>
      <c r="T70" s="35">
        <v>100</v>
      </c>
      <c r="U70" s="35">
        <f t="shared" si="32"/>
        <v>67.845659163987136</v>
      </c>
      <c r="V70" s="35">
        <f t="shared" si="33"/>
        <v>73.190348525469176</v>
      </c>
      <c r="W70" s="35">
        <f t="shared" si="34"/>
        <v>53.271028037383175</v>
      </c>
      <c r="X70" s="35">
        <f t="shared" si="35"/>
        <v>73.538623437147649</v>
      </c>
      <c r="Y70" s="35">
        <f t="shared" si="36"/>
        <v>78.883312798629674</v>
      </c>
      <c r="Z70" s="35">
        <f t="shared" si="37"/>
        <v>58.963992310543702</v>
      </c>
      <c r="AA70" s="35">
        <f t="shared" si="38"/>
        <v>-5.6929642731605128</v>
      </c>
      <c r="AB70" s="35">
        <f t="shared" si="39"/>
        <v>-5.6929642731604986</v>
      </c>
      <c r="AC70" s="35">
        <f t="shared" si="40"/>
        <v>-5.692964273160527</v>
      </c>
      <c r="AF70">
        <v>1.68</v>
      </c>
      <c r="AG70">
        <v>2.17</v>
      </c>
      <c r="AJ70" t="s">
        <v>71</v>
      </c>
    </row>
    <row r="71" spans="1:36" ht="15" x14ac:dyDescent="0.25">
      <c r="A71">
        <v>3.11</v>
      </c>
      <c r="B71">
        <v>3.73</v>
      </c>
      <c r="C71">
        <v>2.14</v>
      </c>
      <c r="D71" s="20">
        <f t="shared" si="28"/>
        <v>5.6929642731605279E-2</v>
      </c>
      <c r="E71" s="17">
        <f>IF(OR($A71="",$B71="",$C71=""),"",A71*'MPTO_working_3-way'!$I70)</f>
        <v>3.2870511888952922</v>
      </c>
      <c r="F71" s="21">
        <f>IF(OR($A71="",$B71="",$C71=""),"",B71*'MPTO_working_3-way'!$I70)</f>
        <v>3.9423475673888877</v>
      </c>
      <c r="G71" s="22">
        <f>IF(OR($A71="",$B71="",$C71=""),"",C71*'MPTO_working_3-way'!$I70)</f>
        <v>2.2618294354456356</v>
      </c>
      <c r="H71" s="17">
        <f>IF(OR($A71="",$B71="",$C71=""),"",'MPTO_working_3-way'!E70)</f>
        <v>3.3050546163991124</v>
      </c>
      <c r="I71" s="21">
        <f>IF(OR($A71="",$B71="",$C71=""),"",'MPTO_working_3-way'!F70)</f>
        <v>4.0141302657012572</v>
      </c>
      <c r="J71" s="22">
        <f>IF(OR($A71="",$B71="",$C71=""),"",'MPTO_working_3-way'!G70)</f>
        <v>2.2305835793974311</v>
      </c>
      <c r="K71" s="17">
        <f>IF(OR($A71="",$B71="",$C71=""),"",'OddsRatio_working_3-way'!H70)</f>
        <v>3.3016030159084035</v>
      </c>
      <c r="L71" s="21">
        <f>IF(OR($A71="",$B71="",$C71=""),"",'OddsRatio_working_3-way'!I70)</f>
        <v>3.9779034281658494</v>
      </c>
      <c r="M71" s="22">
        <f>IF(OR($A71="",$B71="",$C71=""),"",'OddsRatio_working_3-way'!J70)</f>
        <v>2.2435201128604647</v>
      </c>
      <c r="N71" s="23">
        <f t="shared" si="29"/>
        <v>30.422404232046006</v>
      </c>
      <c r="O71" s="24">
        <f t="shared" si="30"/>
        <v>25.365597094279646</v>
      </c>
      <c r="P71" s="24">
        <f t="shared" si="31"/>
        <v>44.21199867367433</v>
      </c>
      <c r="Q71" t="s">
        <v>339</v>
      </c>
      <c r="R71" t="s">
        <v>91</v>
      </c>
      <c r="S71" s="48" t="s">
        <v>416</v>
      </c>
      <c r="T71" s="35">
        <v>100</v>
      </c>
      <c r="U71" s="35">
        <f t="shared" si="32"/>
        <v>50.248756218905463</v>
      </c>
      <c r="V71" s="35">
        <f t="shared" si="33"/>
        <v>70.845481049562679</v>
      </c>
      <c r="W71" s="35">
        <f t="shared" si="34"/>
        <v>73.118279569892465</v>
      </c>
      <c r="X71" s="35">
        <f t="shared" si="35"/>
        <v>56.036239380544842</v>
      </c>
      <c r="Y71" s="35">
        <f t="shared" si="36"/>
        <v>76.632964211202065</v>
      </c>
      <c r="Z71" s="35">
        <f t="shared" si="37"/>
        <v>78.905762731531851</v>
      </c>
      <c r="AA71" s="35">
        <f t="shared" si="38"/>
        <v>-5.7874831616393791</v>
      </c>
      <c r="AB71" s="35">
        <f t="shared" si="39"/>
        <v>-5.7874831616393863</v>
      </c>
      <c r="AC71" s="35">
        <f t="shared" si="40"/>
        <v>-5.7874831616393863</v>
      </c>
      <c r="AF71">
        <v>1.74</v>
      </c>
      <c r="AG71">
        <v>2.08</v>
      </c>
      <c r="AJ71" t="s">
        <v>71</v>
      </c>
    </row>
    <row r="72" spans="1:36" ht="15" x14ac:dyDescent="0.25">
      <c r="A72">
        <v>2.0099999999999998</v>
      </c>
      <c r="B72">
        <v>3.43</v>
      </c>
      <c r="C72">
        <v>3.72</v>
      </c>
      <c r="D72" s="20">
        <f t="shared" si="28"/>
        <v>5.7874831616393729E-2</v>
      </c>
      <c r="E72" s="17">
        <f>IF(OR($A72="",$B72="",$C72=""),"",A72*'MPTO_working_3-way'!$I71)</f>
        <v>2.1263284115489514</v>
      </c>
      <c r="F72" s="21">
        <f>IF(OR($A72="",$B72="",$C72=""),"",B72*'MPTO_working_3-way'!$I71)</f>
        <v>3.6285106724442309</v>
      </c>
      <c r="G72" s="22">
        <f>IF(OR($A72="",$B72="",$C72=""),"",C72*'MPTO_working_3-way'!$I71)</f>
        <v>3.9352943736129848</v>
      </c>
      <c r="H72" s="17">
        <f>IF(OR($A72="",$B72="",$C72=""),"",'MPTO_working_3-way'!E71)</f>
        <v>2.0910841665014246</v>
      </c>
      <c r="I72" s="21">
        <f>IF(OR($A72="",$B72="",$C72=""),"",'MPTO_working_3-way'!F71)</f>
        <v>3.673046296763077</v>
      </c>
      <c r="J72" s="22">
        <f>IF(OR($A72="",$B72="",$C72=""),"",'MPTO_working_3-way'!G71)</f>
        <v>4.0076049311105875</v>
      </c>
      <c r="K72" s="17">
        <f>IF(OR($A72="",$B72="",$C72=""),"",'OddsRatio_working_3-way'!H71)</f>
        <v>2.1048432174192508</v>
      </c>
      <c r="L72" s="21">
        <f>IF(OR($A72="",$B72="",$C72=""),"",'OddsRatio_working_3-way'!I71)</f>
        <v>3.6581871468601808</v>
      </c>
      <c r="M72" s="22">
        <f>IF(OR($A72="",$B72="",$C72=""),"",'OddsRatio_working_3-way'!J71)</f>
        <v>3.975419357802342</v>
      </c>
      <c r="N72" s="23">
        <f t="shared" si="29"/>
        <v>47.029423797781881</v>
      </c>
      <c r="O72" s="24">
        <f t="shared" si="30"/>
        <v>27.55951656954565</v>
      </c>
      <c r="P72" s="24">
        <f t="shared" si="31"/>
        <v>25.411059632672465</v>
      </c>
      <c r="Q72" t="s">
        <v>413</v>
      </c>
      <c r="R72" t="s">
        <v>101</v>
      </c>
      <c r="S72" s="48" t="s">
        <v>416</v>
      </c>
      <c r="T72" s="35">
        <v>100</v>
      </c>
      <c r="U72" s="35">
        <f t="shared" si="32"/>
        <v>60.629921259842511</v>
      </c>
      <c r="V72" s="35">
        <f t="shared" si="33"/>
        <v>69.512195121951223</v>
      </c>
      <c r="W72" s="35">
        <f t="shared" si="34"/>
        <v>64.412811387900362</v>
      </c>
      <c r="X72" s="35">
        <f t="shared" si="35"/>
        <v>66.074993490148429</v>
      </c>
      <c r="Y72" s="35">
        <f t="shared" si="36"/>
        <v>74.957267352257119</v>
      </c>
      <c r="Z72" s="35">
        <f t="shared" si="37"/>
        <v>69.857883618206259</v>
      </c>
      <c r="AA72" s="35">
        <f t="shared" si="38"/>
        <v>-5.445072230305918</v>
      </c>
      <c r="AB72" s="35">
        <f t="shared" si="39"/>
        <v>-5.4450722303058967</v>
      </c>
      <c r="AC72" s="35">
        <f t="shared" si="40"/>
        <v>-5.4450722303058967</v>
      </c>
      <c r="AF72">
        <v>1.95</v>
      </c>
      <c r="AG72">
        <v>1.85</v>
      </c>
      <c r="AJ72" t="s">
        <v>71</v>
      </c>
    </row>
    <row r="73" spans="1:36" ht="15" x14ac:dyDescent="0.25">
      <c r="A73">
        <v>2.54</v>
      </c>
      <c r="B73">
        <v>3.28</v>
      </c>
      <c r="C73">
        <v>2.81</v>
      </c>
      <c r="D73" s="20">
        <f t="shared" si="28"/>
        <v>5.4450722303059029E-2</v>
      </c>
      <c r="E73" s="17">
        <f>IF(OR($A73="",$B73="",$C73=""),"",A73*'MPTO_working_3-way'!$I72)</f>
        <v>2.67830483464977</v>
      </c>
      <c r="F73" s="21">
        <f>IF(OR($A73="",$B73="",$C73=""),"",B73*'MPTO_working_3-way'!$I72)</f>
        <v>3.4585983691540334</v>
      </c>
      <c r="G73" s="22">
        <f>IF(OR($A73="",$B73="",$C73=""),"",C73*'MPTO_working_3-way'!$I72)</f>
        <v>2.9630065296715959</v>
      </c>
      <c r="H73" s="17">
        <f>IF(OR($A73="",$B73="",$C73=""),"",'MPTO_working_3-way'!E72)</f>
        <v>2.6627574076596039</v>
      </c>
      <c r="I73" s="21">
        <f>IF(OR($A73="",$B73="",$C73=""),"",'MPTO_working_3-way'!F72)</f>
        <v>3.4876282385395743</v>
      </c>
      <c r="J73" s="22">
        <f>IF(OR($A73="",$B73="",$C73=""),"",'MPTO_working_3-way'!G72)</f>
        <v>2.9610183823244207</v>
      </c>
      <c r="K73" s="17">
        <f>IF(OR($A73="",$B73="",$C73=""),"",'OddsRatio_working_3-way'!H72)</f>
        <v>2.6700779489960116</v>
      </c>
      <c r="L73" s="21">
        <f>IF(OR($A73="",$B73="",$C73=""),"",'OddsRatio_working_3-way'!I72)</f>
        <v>3.472582937474614</v>
      </c>
      <c r="M73" s="22">
        <f>IF(OR($A73="",$B73="",$C73=""),"",'OddsRatio_working_3-way'!J72)</f>
        <v>2.9628838231706363</v>
      </c>
      <c r="N73" s="23">
        <f t="shared" si="29"/>
        <v>37.337049430027463</v>
      </c>
      <c r="O73" s="24">
        <f t="shared" si="30"/>
        <v>28.913446814716394</v>
      </c>
      <c r="P73" s="24">
        <f t="shared" si="31"/>
        <v>33.749503755256143</v>
      </c>
      <c r="Q73" t="s">
        <v>99</v>
      </c>
      <c r="R73" t="s">
        <v>184</v>
      </c>
      <c r="S73" s="48" t="s">
        <v>416</v>
      </c>
      <c r="T73" s="35">
        <v>100</v>
      </c>
      <c r="U73" s="35">
        <f t="shared" si="32"/>
        <v>79.716024340770801</v>
      </c>
      <c r="V73" s="35">
        <f t="shared" si="33"/>
        <v>76.076555023923447</v>
      </c>
      <c r="W73" s="35">
        <f t="shared" si="34"/>
        <v>41.860465116279073</v>
      </c>
      <c r="X73" s="35">
        <f t="shared" si="35"/>
        <v>82.062979859797494</v>
      </c>
      <c r="Y73" s="35">
        <f t="shared" si="36"/>
        <v>78.423510542950154</v>
      </c>
      <c r="Z73" s="35">
        <f t="shared" si="37"/>
        <v>44.207420635305773</v>
      </c>
      <c r="AA73" s="35">
        <f t="shared" si="38"/>
        <v>-2.3469555190266931</v>
      </c>
      <c r="AB73" s="35">
        <f t="shared" si="39"/>
        <v>-2.3469555190267073</v>
      </c>
      <c r="AC73" s="35">
        <f t="shared" si="40"/>
        <v>-2.3469555190267002</v>
      </c>
      <c r="AF73">
        <v>2.23</v>
      </c>
      <c r="AG73">
        <v>1.65</v>
      </c>
      <c r="AJ73" t="s">
        <v>71</v>
      </c>
    </row>
    <row r="74" spans="1:36" ht="15" x14ac:dyDescent="0.25">
      <c r="A74">
        <v>4.93</v>
      </c>
      <c r="B74">
        <v>4.18</v>
      </c>
      <c r="C74">
        <v>1.72</v>
      </c>
      <c r="D74" s="20">
        <f t="shared" si="28"/>
        <v>2.3469555190267055E-2</v>
      </c>
      <c r="E74" s="17">
        <f>IF(OR($A74="",$B74="",$C74=""),"",A74*'MPTO_working_3-way'!$I73)</f>
        <v>5.045704907088016</v>
      </c>
      <c r="F74" s="21">
        <f>IF(OR($A74="",$B74="",$C74=""),"",B74*'MPTO_working_3-way'!$I73)</f>
        <v>4.2781027406953163</v>
      </c>
      <c r="G74" s="22">
        <f>IF(OR($A74="",$B74="",$C74=""),"",C74*'MPTO_working_3-way'!$I73)</f>
        <v>1.7603676349272592</v>
      </c>
      <c r="H74" s="17">
        <f>IF(OR($A74="",$B74="",$C74=""),"",'MPTO_working_3-way'!E73)</f>
        <v>5.1277693590873259</v>
      </c>
      <c r="I74" s="21">
        <f>IF(OR($A74="",$B74="",$C74=""),"",'MPTO_working_3-way'!F73)</f>
        <v>4.3213108113292327</v>
      </c>
      <c r="J74" s="22">
        <f>IF(OR($A74="",$B74="",$C74=""),"",'MPTO_working_3-way'!G73)</f>
        <v>1.7434597826724265</v>
      </c>
      <c r="K74" s="17">
        <f>IF(OR($A74="",$B74="",$C74=""),"",'OddsRatio_working_3-way'!H73)</f>
        <v>5.0911546798638492</v>
      </c>
      <c r="L74" s="21">
        <f>IF(OR($A74="",$B74="",$C74=""),"",'OddsRatio_working_3-way'!I73)</f>
        <v>4.3103999699661681</v>
      </c>
      <c r="M74" s="22">
        <f>IF(OR($A74="",$B74="",$C74=""),"",'OddsRatio_working_3-way'!J73)</f>
        <v>1.7495245215017738</v>
      </c>
      <c r="N74" s="23">
        <f t="shared" si="29"/>
        <v>19.818836384887227</v>
      </c>
      <c r="O74" s="24">
        <f t="shared" si="30"/>
        <v>23.374847697965077</v>
      </c>
      <c r="P74" s="24">
        <f t="shared" si="31"/>
        <v>56.806315917147685</v>
      </c>
      <c r="Q74" t="s">
        <v>267</v>
      </c>
      <c r="R74" t="s">
        <v>260</v>
      </c>
      <c r="S74" s="48" t="s">
        <v>416</v>
      </c>
      <c r="T74" s="35">
        <v>100</v>
      </c>
      <c r="U74" s="35">
        <f t="shared" si="32"/>
        <v>62.686567164179095</v>
      </c>
      <c r="V74" s="35">
        <f t="shared" si="33"/>
        <v>68.051118210862612</v>
      </c>
      <c r="W74" s="35">
        <f t="shared" si="34"/>
        <v>64.788732394366207</v>
      </c>
      <c r="X74" s="35">
        <f t="shared" si="35"/>
        <v>67.160149394771182</v>
      </c>
      <c r="Y74" s="35">
        <f t="shared" si="36"/>
        <v>72.524700441454698</v>
      </c>
      <c r="Z74" s="35">
        <f t="shared" si="37"/>
        <v>69.262314624958265</v>
      </c>
      <c r="AA74" s="35">
        <f t="shared" si="38"/>
        <v>-4.4735822305920863</v>
      </c>
      <c r="AB74" s="35">
        <f t="shared" si="39"/>
        <v>-4.4735822305920863</v>
      </c>
      <c r="AC74" s="35">
        <f t="shared" si="40"/>
        <v>-4.4735822305920578</v>
      </c>
      <c r="AF74">
        <v>1.93</v>
      </c>
      <c r="AG74">
        <v>1.97</v>
      </c>
      <c r="AJ74" t="s">
        <v>326</v>
      </c>
    </row>
    <row r="75" spans="1:36" ht="15" x14ac:dyDescent="0.25">
      <c r="A75">
        <v>2.68</v>
      </c>
      <c r="B75">
        <v>3.13</v>
      </c>
      <c r="C75">
        <v>2.84</v>
      </c>
      <c r="D75" s="20">
        <f t="shared" si="28"/>
        <v>4.4735822305920658E-2</v>
      </c>
      <c r="E75" s="17">
        <f>IF(OR($A75="",$B75="",$C75=""),"",A75*'MPTO_working_3-way'!$I74)</f>
        <v>2.7998920037798674</v>
      </c>
      <c r="F75" s="21">
        <f>IF(OR($A75="",$B75="",$C75=""),"",B75*'MPTO_working_3-way'!$I74)</f>
        <v>3.2700231238175315</v>
      </c>
      <c r="G75" s="22">
        <f>IF(OR($A75="",$B75="",$C75=""),"",C75*'MPTO_working_3-way'!$I74)</f>
        <v>2.9670497353488146</v>
      </c>
      <c r="H75" s="17">
        <f>IF(OR($A75="",$B75="",$C75=""),"",'MPTO_working_3-way'!E74)</f>
        <v>2.7915619867559602</v>
      </c>
      <c r="I75" s="21">
        <f>IF(OR($A75="",$B75="",$C75=""),"",'MPTO_working_3-way'!F74)</f>
        <v>3.2832433290628158</v>
      </c>
      <c r="J75" s="22">
        <f>IF(OR($A75="",$B75="",$C75=""),"",'MPTO_working_3-way'!G74)</f>
        <v>2.9655925843305337</v>
      </c>
      <c r="K75" s="17">
        <f>IF(OR($A75="",$B75="",$C75=""),"",'OddsRatio_working_3-way'!H74)</f>
        <v>2.7955671927061698</v>
      </c>
      <c r="L75" s="21">
        <f>IF(OR($A75="",$B75="",$C75=""),"",'OddsRatio_working_3-way'!I74)</f>
        <v>3.2765226907524654</v>
      </c>
      <c r="M75" s="22">
        <f>IF(OR($A75="",$B75="",$C75=""),"",'OddsRatio_working_3-way'!J74)</f>
        <v>2.9665735920115188</v>
      </c>
      <c r="N75" s="23">
        <f t="shared" si="29"/>
        <v>35.715663270225967</v>
      </c>
      <c r="O75" s="24">
        <f t="shared" si="30"/>
        <v>30.58082350294109</v>
      </c>
      <c r="P75" s="24">
        <f t="shared" si="31"/>
        <v>33.70351322683296</v>
      </c>
      <c r="Q75" t="s">
        <v>208</v>
      </c>
      <c r="R75" t="s">
        <v>192</v>
      </c>
      <c r="S75" s="48" t="s">
        <v>416</v>
      </c>
      <c r="T75" s="35">
        <v>100</v>
      </c>
      <c r="U75" s="35">
        <f t="shared" si="32"/>
        <v>57.627118644067799</v>
      </c>
      <c r="V75" s="35">
        <f t="shared" si="33"/>
        <v>68.454258675078862</v>
      </c>
      <c r="W75" s="35">
        <f t="shared" si="34"/>
        <v>69.512195121951223</v>
      </c>
      <c r="X75" s="35">
        <f t="shared" si="35"/>
        <v>62.033546202969916</v>
      </c>
      <c r="Y75" s="35">
        <f t="shared" si="36"/>
        <v>72.860686233980985</v>
      </c>
      <c r="Z75" s="35">
        <f t="shared" si="37"/>
        <v>73.918622680853346</v>
      </c>
      <c r="AA75" s="35">
        <f t="shared" si="38"/>
        <v>-4.4064275589021165</v>
      </c>
      <c r="AB75" s="35">
        <f t="shared" si="39"/>
        <v>-4.4064275589021236</v>
      </c>
      <c r="AC75" s="35">
        <f t="shared" si="40"/>
        <v>-4.4064275589021236</v>
      </c>
      <c r="AF75">
        <v>2.08</v>
      </c>
      <c r="AG75">
        <v>1.76</v>
      </c>
      <c r="AJ75" t="s">
        <v>327</v>
      </c>
    </row>
    <row r="76" spans="1:36" ht="15" x14ac:dyDescent="0.25">
      <c r="A76">
        <v>2.36</v>
      </c>
      <c r="B76">
        <v>3.17</v>
      </c>
      <c r="C76">
        <v>3.28</v>
      </c>
      <c r="D76" s="20">
        <f t="shared" si="28"/>
        <v>4.4064275589021262E-2</v>
      </c>
      <c r="E76" s="17">
        <f>IF(OR($A76="",$B76="",$C76=""),"",A76*'MPTO_working_3-way'!$I75)</f>
        <v>2.46399169039009</v>
      </c>
      <c r="F76" s="21">
        <f>IF(OR($A76="",$B76="",$C76=""),"",B76*'MPTO_working_3-way'!$I75)</f>
        <v>3.3096837536171972</v>
      </c>
      <c r="G76" s="22">
        <f>IF(OR($A76="",$B76="",$C76=""),"",C76*'MPTO_working_3-way'!$I75)</f>
        <v>3.4245308239319896</v>
      </c>
      <c r="H76" s="17">
        <f>IF(OR($A76="",$B76="",$C76=""),"",'MPTO_working_3-way'!E75)</f>
        <v>2.4447443664115975</v>
      </c>
      <c r="I76" s="21">
        <f>IF(OR($A76="",$B76="",$C76=""),"",'MPTO_working_3-way'!F75)</f>
        <v>3.3248071824318322</v>
      </c>
      <c r="J76" s="22">
        <f>IF(OR($A76="",$B76="",$C76=""),"",'MPTO_working_3-way'!G75)</f>
        <v>3.4460186376620987</v>
      </c>
      <c r="K76" s="17">
        <f>IF(OR($A76="",$B76="",$C76=""),"",'OddsRatio_working_3-way'!H75)</f>
        <v>2.4531294064698259</v>
      </c>
      <c r="L76" s="21">
        <f>IF(OR($A76="",$B76="",$C76=""),"",'OddsRatio_working_3-way'!I75)</f>
        <v>3.3185961853231798</v>
      </c>
      <c r="M76" s="22">
        <f>IF(OR($A76="",$B76="",$C76=""),"",'OddsRatio_working_3-way'!J75)</f>
        <v>3.4361287108464742</v>
      </c>
      <c r="N76" s="23">
        <f t="shared" si="29"/>
        <v>40.584552452028916</v>
      </c>
      <c r="O76" s="24">
        <f t="shared" si="30"/>
        <v>30.21436712516979</v>
      </c>
      <c r="P76" s="24">
        <f t="shared" si="31"/>
        <v>29.20108042280129</v>
      </c>
      <c r="Q76" t="s">
        <v>193</v>
      </c>
      <c r="R76" t="s">
        <v>205</v>
      </c>
      <c r="S76" s="48" t="s">
        <v>416</v>
      </c>
      <c r="T76" s="35">
        <v>100</v>
      </c>
      <c r="U76" s="35">
        <f t="shared" si="32"/>
        <v>49.238578680203041</v>
      </c>
      <c r="V76" s="35">
        <f t="shared" si="33"/>
        <v>70.414201183431956</v>
      </c>
      <c r="W76" s="35">
        <f t="shared" si="34"/>
        <v>75.669099756691011</v>
      </c>
      <c r="X76" s="35">
        <f t="shared" si="35"/>
        <v>53.916699059877047</v>
      </c>
      <c r="Y76" s="35">
        <f t="shared" si="36"/>
        <v>75.092321563105941</v>
      </c>
      <c r="Z76" s="35">
        <f t="shared" si="37"/>
        <v>80.347220136364996</v>
      </c>
      <c r="AA76" s="35">
        <f t="shared" si="38"/>
        <v>-4.6781203796740058</v>
      </c>
      <c r="AB76" s="35">
        <f t="shared" si="39"/>
        <v>-4.6781203796739845</v>
      </c>
      <c r="AC76" s="35">
        <f t="shared" si="40"/>
        <v>-4.6781203796739845</v>
      </c>
      <c r="AF76">
        <v>2.33</v>
      </c>
      <c r="AG76">
        <v>1.62</v>
      </c>
      <c r="AJ76" t="s">
        <v>327</v>
      </c>
    </row>
    <row r="77" spans="1:36" ht="15" x14ac:dyDescent="0.25">
      <c r="A77">
        <v>1.97</v>
      </c>
      <c r="B77">
        <v>3.38</v>
      </c>
      <c r="C77">
        <v>4.1100000000000003</v>
      </c>
      <c r="D77" s="20">
        <f t="shared" si="28"/>
        <v>4.678120379673989E-2</v>
      </c>
      <c r="E77" s="17">
        <f>IF(OR($A77="",$B77="",$C77=""),"",A77*'MPTO_working_3-way'!$I76)</f>
        <v>2.0621589714795774</v>
      </c>
      <c r="F77" s="21">
        <f>IF(OR($A77="",$B77="",$C77=""),"",B77*'MPTO_working_3-way'!$I76)</f>
        <v>3.5381204688329806</v>
      </c>
      <c r="G77" s="22">
        <f>IF(OR($A77="",$B77="",$C77=""),"",C77*'MPTO_working_3-way'!$I76)</f>
        <v>4.3022707476046014</v>
      </c>
      <c r="H77" s="17">
        <f>IF(OR($A77="",$B77="",$C77=""),"",'MPTO_working_3-way'!E76)</f>
        <v>2.0324357287878101</v>
      </c>
      <c r="I77" s="21">
        <f>IF(OR($A77="",$B77="",$C77=""),"",'MPTO_working_3-way'!F76)</f>
        <v>3.5680611682494523</v>
      </c>
      <c r="J77" s="22">
        <f>IF(OR($A77="",$B77="",$C77=""),"",'MPTO_working_3-way'!G76)</f>
        <v>4.3914490649270155</v>
      </c>
      <c r="K77" s="17">
        <f>IF(OR($A77="",$B77="",$C77=""),"",'OddsRatio_working_3-way'!H76)</f>
        <v>2.0440699653576098</v>
      </c>
      <c r="L77" s="21">
        <f>IF(OR($A77="",$B77="",$C77=""),"",'OddsRatio_working_3-way'!I76)</f>
        <v>3.5617386778877429</v>
      </c>
      <c r="M77" s="22">
        <f>IF(OR($A77="",$B77="",$C77=""),"",'OddsRatio_working_3-way'!J76)</f>
        <v>4.3474820538785215</v>
      </c>
      <c r="N77" s="23">
        <f t="shared" si="29"/>
        <v>48.492866642696832</v>
      </c>
      <c r="O77" s="24">
        <f t="shared" si="30"/>
        <v>28.263593871630992</v>
      </c>
      <c r="P77" s="24">
        <f t="shared" si="31"/>
        <v>23.243539485672198</v>
      </c>
      <c r="Q77" t="s">
        <v>195</v>
      </c>
      <c r="R77" t="s">
        <v>203</v>
      </c>
      <c r="S77" s="48" t="s">
        <v>416</v>
      </c>
      <c r="T77" s="35">
        <v>100</v>
      </c>
      <c r="U77" s="35">
        <f t="shared" si="32"/>
        <v>45.945945945945937</v>
      </c>
      <c r="V77" s="35">
        <f t="shared" si="33"/>
        <v>72.222222222222229</v>
      </c>
      <c r="W77" s="35">
        <f t="shared" si="34"/>
        <v>76.905311778290994</v>
      </c>
      <c r="X77" s="35">
        <f t="shared" si="35"/>
        <v>50.872465999486785</v>
      </c>
      <c r="Y77" s="35">
        <f t="shared" si="36"/>
        <v>77.148742275763055</v>
      </c>
      <c r="Z77" s="35">
        <f t="shared" si="37"/>
        <v>81.831831831831821</v>
      </c>
      <c r="AA77" s="35">
        <f t="shared" si="38"/>
        <v>-4.9265200535408482</v>
      </c>
      <c r="AB77" s="35">
        <f t="shared" si="39"/>
        <v>-4.9265200535408269</v>
      </c>
      <c r="AC77" s="35">
        <f t="shared" si="40"/>
        <v>-4.9265200535408269</v>
      </c>
      <c r="AF77">
        <v>2.2000000000000002</v>
      </c>
      <c r="AG77">
        <v>1.69</v>
      </c>
      <c r="AJ77" t="s">
        <v>327</v>
      </c>
    </row>
    <row r="78" spans="1:36" ht="15" x14ac:dyDescent="0.25">
      <c r="A78">
        <v>1.85</v>
      </c>
      <c r="B78">
        <v>3.6</v>
      </c>
      <c r="C78">
        <v>4.33</v>
      </c>
      <c r="D78" s="20">
        <f t="shared" si="28"/>
        <v>4.9265200535408393E-2</v>
      </c>
      <c r="E78" s="17">
        <f>IF(OR($A78="",$B78="",$C78=""),"",A78*'MPTO_working_3-way'!$I77)</f>
        <v>1.9411406209905055</v>
      </c>
      <c r="F78" s="21">
        <f>IF(OR($A78="",$B78="",$C78=""),"",B78*'MPTO_working_3-way'!$I77)</f>
        <v>3.7773547219274701</v>
      </c>
      <c r="G78" s="22">
        <f>IF(OR($A78="",$B78="",$C78=""),"",C78*'MPTO_working_3-way'!$I77)</f>
        <v>4.5433183183183186</v>
      </c>
      <c r="H78" s="17">
        <f>IF(OR($A78="",$B78="",$C78=""),"",'MPTO_working_3-way'!E77)</f>
        <v>1.9079643519549747</v>
      </c>
      <c r="I78" s="21">
        <f>IF(OR($A78="",$B78="",$C78=""),"",'MPTO_working_3-way'!F77)</f>
        <v>3.8261981000229981</v>
      </c>
      <c r="J78" s="22">
        <f>IF(OR($A78="",$B78="",$C78=""),"",'MPTO_working_3-way'!G77)</f>
        <v>4.6614581368909391</v>
      </c>
      <c r="K78" s="17">
        <f>IF(OR($A78="",$B78="",$C78=""),"",'OddsRatio_working_3-way'!H77)</f>
        <v>1.9203129789646536</v>
      </c>
      <c r="L78" s="21">
        <f>IF(OR($A78="",$B78="",$C78=""),"",'OddsRatio_working_3-way'!I77)</f>
        <v>3.8150749944801157</v>
      </c>
      <c r="M78" s="22">
        <f>IF(OR($A78="",$B78="",$C78=""),"",'OddsRatio_working_3-way'!J77)</f>
        <v>4.6054614352379941</v>
      </c>
      <c r="N78" s="23">
        <f t="shared" si="29"/>
        <v>51.516102913230988</v>
      </c>
      <c r="O78" s="24">
        <f t="shared" si="30"/>
        <v>26.47355288596593</v>
      </c>
      <c r="P78" s="24">
        <f t="shared" si="31"/>
        <v>22.010344200803079</v>
      </c>
      <c r="Q78" t="s">
        <v>197</v>
      </c>
      <c r="R78" t="s">
        <v>309</v>
      </c>
      <c r="S78" s="48" t="s">
        <v>416</v>
      </c>
      <c r="T78" s="35">
        <v>100</v>
      </c>
      <c r="U78" s="35">
        <f t="shared" si="32"/>
        <v>65.517241379310349</v>
      </c>
      <c r="V78" s="35">
        <f t="shared" si="33"/>
        <v>70.238095238095241</v>
      </c>
      <c r="W78" s="35">
        <f t="shared" si="34"/>
        <v>59.839357429718881</v>
      </c>
      <c r="X78" s="35">
        <f t="shared" si="35"/>
        <v>69.922547332185886</v>
      </c>
      <c r="Y78" s="35">
        <f t="shared" si="36"/>
        <v>74.643401190970764</v>
      </c>
      <c r="Z78" s="35">
        <f t="shared" si="37"/>
        <v>64.244663382594425</v>
      </c>
      <c r="AA78" s="35">
        <f t="shared" si="38"/>
        <v>-4.4053059528755369</v>
      </c>
      <c r="AB78" s="35">
        <f t="shared" si="39"/>
        <v>-4.4053059528755227</v>
      </c>
      <c r="AC78" s="35">
        <f t="shared" si="40"/>
        <v>-4.4053059528755441</v>
      </c>
      <c r="AF78">
        <v>1.87</v>
      </c>
      <c r="AG78">
        <v>1.97</v>
      </c>
      <c r="AJ78" t="s">
        <v>327</v>
      </c>
    </row>
    <row r="79" spans="1:36" ht="15" x14ac:dyDescent="0.25">
      <c r="A79">
        <v>2.9</v>
      </c>
      <c r="B79">
        <v>3.36</v>
      </c>
      <c r="C79">
        <v>2.4900000000000002</v>
      </c>
      <c r="D79" s="20">
        <f t="shared" si="28"/>
        <v>4.4053059528755378E-2</v>
      </c>
      <c r="E79" s="17">
        <f>IF(OR($A79="",$B79="",$C79=""),"",A79*'MPTO_working_3-way'!$I78)</f>
        <v>3.0277538726333906</v>
      </c>
      <c r="F79" s="21">
        <f>IF(OR($A79="",$B79="",$C79=""),"",B79*'MPTO_working_3-way'!$I78)</f>
        <v>3.5080182800166178</v>
      </c>
      <c r="G79" s="22">
        <f>IF(OR($A79="",$B79="",$C79=""),"",C79*'MPTO_working_3-way'!$I78)</f>
        <v>2.5996921182266011</v>
      </c>
      <c r="H79" s="17">
        <f>IF(OR($A79="",$B79="",$C79=""),"",'MPTO_working_3-way'!E78)</f>
        <v>3.0289883297628495</v>
      </c>
      <c r="I79" s="21">
        <f>IF(OR($A79="",$B79="",$C79=""),"",'MPTO_working_3-way'!F78)</f>
        <v>3.5343845051218401</v>
      </c>
      <c r="J79" s="22">
        <f>IF(OR($A79="",$B79="",$C79=""),"",'MPTO_working_3-way'!G78)</f>
        <v>2.5844997507381984</v>
      </c>
      <c r="K79" s="17">
        <f>IF(OR($A79="",$B79="",$C79=""),"",'OddsRatio_working_3-way'!H78)</f>
        <v>3.0294333036202632</v>
      </c>
      <c r="L79" s="21">
        <f>IF(OR($A79="",$B79="",$C79=""),"",'OddsRatio_working_3-way'!I78)</f>
        <v>3.5207697876546429</v>
      </c>
      <c r="M79" s="22">
        <f>IF(OR($A79="",$B79="",$C79=""),"",'OddsRatio_working_3-way'!J78)</f>
        <v>2.5915029591548389</v>
      </c>
      <c r="N79" s="23">
        <f t="shared" si="29"/>
        <v>33.027783699282317</v>
      </c>
      <c r="O79" s="24">
        <f t="shared" si="30"/>
        <v>28.506122835690096</v>
      </c>
      <c r="P79" s="24">
        <f t="shared" si="31"/>
        <v>38.466093465027598</v>
      </c>
      <c r="Q79" t="s">
        <v>196</v>
      </c>
      <c r="R79" t="s">
        <v>200</v>
      </c>
      <c r="S79" s="48" t="s">
        <v>416</v>
      </c>
      <c r="T79" s="35">
        <v>100</v>
      </c>
      <c r="U79" s="35">
        <f t="shared" si="32"/>
        <v>80.392156862745097</v>
      </c>
      <c r="V79" s="35">
        <f t="shared" si="33"/>
        <v>72.222222222222229</v>
      </c>
      <c r="W79" s="35">
        <f t="shared" si="34"/>
        <v>42.528735632183903</v>
      </c>
      <c r="X79" s="35">
        <f t="shared" si="35"/>
        <v>85.249042145593862</v>
      </c>
      <c r="Y79" s="35">
        <f t="shared" si="36"/>
        <v>77.079107505070994</v>
      </c>
      <c r="Z79" s="35">
        <f t="shared" si="37"/>
        <v>47.385620915032682</v>
      </c>
      <c r="AA79" s="35">
        <f t="shared" si="38"/>
        <v>-4.856885282848765</v>
      </c>
      <c r="AB79" s="35">
        <f t="shared" si="39"/>
        <v>-4.856885282848765</v>
      </c>
      <c r="AC79" s="35">
        <f t="shared" si="40"/>
        <v>-4.8568852828487792</v>
      </c>
      <c r="AF79">
        <v>2.09</v>
      </c>
      <c r="AG79">
        <v>1.76</v>
      </c>
      <c r="AJ79" t="s">
        <v>327</v>
      </c>
    </row>
    <row r="80" spans="1:36" ht="15" x14ac:dyDescent="0.25">
      <c r="A80">
        <v>5.0999999999999996</v>
      </c>
      <c r="B80">
        <v>3.6</v>
      </c>
      <c r="C80">
        <v>1.74</v>
      </c>
      <c r="D80" s="20">
        <f t="shared" si="28"/>
        <v>4.8568852828487774E-2</v>
      </c>
      <c r="E80" s="17">
        <f>IF(OR($A80="",$B80="",$C80=""),"",A80*'MPTO_working_3-way'!$I79)</f>
        <v>5.3477011494252871</v>
      </c>
      <c r="F80" s="21">
        <f>IF(OR($A80="",$B80="",$C80=""),"",B80*'MPTO_working_3-way'!$I79)</f>
        <v>3.7748478701825561</v>
      </c>
      <c r="G80" s="22">
        <f>IF(OR($A80="",$B80="",$C80=""),"",C80*'MPTO_working_3-way'!$I79)</f>
        <v>1.8245098039215688</v>
      </c>
      <c r="H80" s="17">
        <f>IF(OR($A80="",$B80="",$C80=""),"",'MPTO_working_3-way'!E79)</f>
        <v>5.5589893505951133</v>
      </c>
      <c r="I80" s="21">
        <f>IF(OR($A80="",$B80="",$C80=""),"",'MPTO_working_3-way'!F79)</f>
        <v>3.8228029867892022</v>
      </c>
      <c r="J80" s="22">
        <f>IF(OR($A80="",$B80="",$C80=""),"",'MPTO_working_3-way'!G79)</f>
        <v>1.790436478579595</v>
      </c>
      <c r="K80" s="17">
        <f>IF(OR($A80="",$B80="",$C80=""),"",'OddsRatio_working_3-way'!H79)</f>
        <v>5.4478236900415089</v>
      </c>
      <c r="L80" s="21">
        <f>IF(OR($A80="",$B80="",$C80=""),"",'OddsRatio_working_3-way'!I79)</f>
        <v>3.8205711205141286</v>
      </c>
      <c r="M80" s="22">
        <f>IF(OR($A80="",$B80="",$C80=""),"",'OddsRatio_working_3-way'!J79)</f>
        <v>1.8027779343001751</v>
      </c>
      <c r="N80" s="23">
        <f t="shared" si="29"/>
        <v>18.699623858140786</v>
      </c>
      <c r="O80" s="24">
        <f t="shared" si="30"/>
        <v>26.491133799032774</v>
      </c>
      <c r="P80" s="24">
        <f t="shared" si="31"/>
        <v>54.809242342826437</v>
      </c>
      <c r="Q80" t="s">
        <v>198</v>
      </c>
      <c r="R80" t="s">
        <v>310</v>
      </c>
      <c r="S80" s="48" t="s">
        <v>416</v>
      </c>
      <c r="T80" s="35">
        <v>100</v>
      </c>
      <c r="U80" s="35">
        <f t="shared" si="32"/>
        <v>75.369458128078819</v>
      </c>
      <c r="V80" s="35">
        <f t="shared" si="33"/>
        <v>71.428571428571431</v>
      </c>
      <c r="W80" s="35">
        <f t="shared" si="34"/>
        <v>48.453608247422686</v>
      </c>
      <c r="X80" s="35">
        <f t="shared" si="35"/>
        <v>80.117820324005891</v>
      </c>
      <c r="Y80" s="35">
        <f t="shared" si="36"/>
        <v>76.176933624498517</v>
      </c>
      <c r="Z80" s="35">
        <f t="shared" si="37"/>
        <v>53.201970443349758</v>
      </c>
      <c r="AA80" s="35">
        <f t="shared" si="38"/>
        <v>-4.7483621959270721</v>
      </c>
      <c r="AB80" s="35">
        <f t="shared" si="39"/>
        <v>-4.7483621959270863</v>
      </c>
      <c r="AC80" s="35">
        <f t="shared" si="40"/>
        <v>-4.7483621959270721</v>
      </c>
      <c r="AF80">
        <v>2.25</v>
      </c>
      <c r="AG80">
        <v>1.66</v>
      </c>
      <c r="AJ80" t="s">
        <v>327</v>
      </c>
    </row>
    <row r="81" spans="1:36" ht="15" x14ac:dyDescent="0.25">
      <c r="A81">
        <v>4.0599999999999996</v>
      </c>
      <c r="B81">
        <v>3.5</v>
      </c>
      <c r="C81">
        <v>1.94</v>
      </c>
      <c r="D81" s="20">
        <f t="shared" si="28"/>
        <v>4.7483621959270916E-2</v>
      </c>
      <c r="E81" s="17">
        <f>IF(OR($A81="",$B81="",$C81=""),"",A81*'MPTO_working_3-way'!$I80)</f>
        <v>4.2527835051546399</v>
      </c>
      <c r="F81" s="21">
        <f>IF(OR($A81="",$B81="",$C81=""),"",B81*'MPTO_working_3-way'!$I80)</f>
        <v>3.666192676857448</v>
      </c>
      <c r="G81" s="22">
        <f>IF(OR($A81="",$B81="",$C81=""),"",C81*'MPTO_working_3-way'!$I80)</f>
        <v>2.0321182266009856</v>
      </c>
      <c r="H81" s="17">
        <f>IF(OR($A81="",$B81="",$C81=""),"",'MPTO_working_3-way'!E80)</f>
        <v>4.3388174807197952</v>
      </c>
      <c r="I81" s="21">
        <f>IF(OR($A81="",$B81="",$C81=""),"",'MPTO_working_3-way'!F80)</f>
        <v>3.7052624976478712</v>
      </c>
      <c r="J81" s="22">
        <f>IF(OR($A81="",$B81="",$C81=""),"",'MPTO_working_3-way'!G80)</f>
        <v>2.0014568863289859</v>
      </c>
      <c r="K81" s="17">
        <f>IF(OR($A81="",$B81="",$C81=""),"",'OddsRatio_working_3-way'!H80)</f>
        <v>4.2984564262143055</v>
      </c>
      <c r="L81" s="21">
        <f>IF(OR($A81="",$B81="",$C81=""),"",'OddsRatio_working_3-way'!I80)</f>
        <v>3.6948173416783541</v>
      </c>
      <c r="M81" s="22">
        <f>IF(OR($A81="",$B81="",$C81=""),"",'OddsRatio_working_3-way'!J80)</f>
        <v>2.0132513204710607</v>
      </c>
      <c r="N81" s="23">
        <f t="shared" si="29"/>
        <v>23.514011441869481</v>
      </c>
      <c r="O81" s="24">
        <f t="shared" si="30"/>
        <v>27.276253272568603</v>
      </c>
      <c r="P81" s="24">
        <f t="shared" si="31"/>
        <v>49.209735285561898</v>
      </c>
      <c r="Q81" t="s">
        <v>202</v>
      </c>
      <c r="R81" t="s">
        <v>194</v>
      </c>
      <c r="S81" s="48" t="s">
        <v>416</v>
      </c>
      <c r="T81" s="35">
        <v>100</v>
      </c>
      <c r="U81" s="35">
        <f t="shared" si="32"/>
        <v>58.677685950413228</v>
      </c>
      <c r="V81" s="35">
        <f t="shared" si="33"/>
        <v>69.325153374233125</v>
      </c>
      <c r="W81" s="35">
        <f t="shared" si="34"/>
        <v>67.532467532467535</v>
      </c>
      <c r="X81" s="35">
        <f t="shared" si="35"/>
        <v>63.14237909329934</v>
      </c>
      <c r="Y81" s="35">
        <f t="shared" si="36"/>
        <v>73.789846517119244</v>
      </c>
      <c r="Z81" s="35">
        <f t="shared" si="37"/>
        <v>71.997160675353641</v>
      </c>
      <c r="AA81" s="35">
        <f t="shared" si="38"/>
        <v>-4.4646931428861123</v>
      </c>
      <c r="AB81" s="35">
        <f t="shared" si="39"/>
        <v>-4.4646931428861194</v>
      </c>
      <c r="AC81" s="35">
        <f t="shared" si="40"/>
        <v>-4.4646931428861052</v>
      </c>
      <c r="AF81">
        <v>1.99</v>
      </c>
      <c r="AG81">
        <v>1.85</v>
      </c>
      <c r="AJ81" t="s">
        <v>327</v>
      </c>
    </row>
    <row r="82" spans="1:36" ht="15" x14ac:dyDescent="0.25">
      <c r="A82">
        <v>2.42</v>
      </c>
      <c r="B82">
        <v>3.26</v>
      </c>
      <c r="C82">
        <v>3.08</v>
      </c>
      <c r="D82" s="20">
        <f t="shared" si="28"/>
        <v>4.4646931428861114E-2</v>
      </c>
      <c r="E82" s="17">
        <f>IF(OR($A82="",$B82="",$C82=""),"",A82*'MPTO_working_3-way'!$I81)</f>
        <v>2.528045574057844</v>
      </c>
      <c r="F82" s="21">
        <f>IF(OR($A82="",$B82="",$C82=""),"",B82*'MPTO_working_3-way'!$I81)</f>
        <v>3.4055489964580872</v>
      </c>
      <c r="G82" s="22">
        <f>IF(OR($A82="",$B82="",$C82=""),"",C82*'MPTO_working_3-way'!$I81)</f>
        <v>3.2175125488008924</v>
      </c>
      <c r="H82" s="17">
        <f>IF(OR($A82="",$B82="",$C82=""),"",'MPTO_working_3-way'!E81)</f>
        <v>2.5104130047397959</v>
      </c>
      <c r="I82" s="21">
        <f>IF(OR($A82="",$B82="",$C82=""),"",'MPTO_working_3-way'!F81)</f>
        <v>3.4262280164783347</v>
      </c>
      <c r="J82" s="22">
        <f>IF(OR($A82="",$B82="",$C82=""),"",'MPTO_working_3-way'!G81)</f>
        <v>3.227961749187521</v>
      </c>
      <c r="K82" s="17">
        <f>IF(OR($A82="",$B82="",$C82=""),"",'OddsRatio_working_3-way'!H81)</f>
        <v>2.5182301277299088</v>
      </c>
      <c r="L82" s="21">
        <f>IF(OR($A82="",$B82="",$C82=""),"",'OddsRatio_working_3-way'!I81)</f>
        <v>3.4163380906123901</v>
      </c>
      <c r="M82" s="22">
        <f>IF(OR($A82="",$B82="",$C82=""),"",'OddsRatio_working_3-way'!J81)</f>
        <v>3.22388638428043</v>
      </c>
      <c r="N82" s="23">
        <f t="shared" si="29"/>
        <v>39.556248916623332</v>
      </c>
      <c r="O82" s="24">
        <f t="shared" si="30"/>
        <v>29.363841220315479</v>
      </c>
      <c r="P82" s="24">
        <f t="shared" si="31"/>
        <v>31.079909863061189</v>
      </c>
      <c r="Q82" t="s">
        <v>201</v>
      </c>
      <c r="R82" t="s">
        <v>206</v>
      </c>
      <c r="S82" s="48" t="s">
        <v>416</v>
      </c>
      <c r="T82" s="35">
        <v>100</v>
      </c>
      <c r="U82" s="35">
        <f t="shared" si="32"/>
        <v>24.242424242424242</v>
      </c>
      <c r="V82" s="35">
        <f t="shared" si="33"/>
        <v>81.651376146788976</v>
      </c>
      <c r="W82" s="35">
        <f t="shared" si="34"/>
        <v>89.15401301518439</v>
      </c>
      <c r="X82" s="35">
        <f t="shared" si="35"/>
        <v>29.194610838026623</v>
      </c>
      <c r="Y82" s="35">
        <f t="shared" si="36"/>
        <v>86.603562742391375</v>
      </c>
      <c r="Z82" s="35">
        <f t="shared" si="37"/>
        <v>94.106199610786774</v>
      </c>
      <c r="AA82" s="35">
        <f t="shared" si="38"/>
        <v>-4.9521865956023809</v>
      </c>
      <c r="AB82" s="35">
        <f t="shared" si="39"/>
        <v>-4.9521865956023987</v>
      </c>
      <c r="AC82" s="35">
        <f t="shared" si="40"/>
        <v>-4.9521865956023845</v>
      </c>
      <c r="AF82">
        <v>2.14</v>
      </c>
      <c r="AG82">
        <v>1.72</v>
      </c>
      <c r="AJ82" t="s">
        <v>327</v>
      </c>
    </row>
    <row r="83" spans="1:36" ht="15" x14ac:dyDescent="0.25">
      <c r="A83">
        <v>1.32</v>
      </c>
      <c r="B83">
        <v>5.45</v>
      </c>
      <c r="C83">
        <v>9.2200000000000006</v>
      </c>
      <c r="D83" s="20">
        <f t="shared" si="28"/>
        <v>4.9521865956023925E-2</v>
      </c>
      <c r="E83" s="17">
        <f>IF(OR($A83="",$B83="",$C83=""),"",A83*'MPTO_working_3-way'!$I82)</f>
        <v>1.3853688630619516</v>
      </c>
      <c r="F83" s="21">
        <f>IF(OR($A83="",$B83="",$C83=""),"",B83*'MPTO_working_3-way'!$I82)</f>
        <v>5.7198941694603302</v>
      </c>
      <c r="G83" s="22">
        <f>IF(OR($A83="",$B83="",$C83=""),"",C83*'MPTO_working_3-way'!$I82)</f>
        <v>9.6765916041145417</v>
      </c>
      <c r="H83" s="17">
        <f>IF(OR($A83="",$B83="",$C83=""),"",'MPTO_working_3-way'!E82)</f>
        <v>1.3494029795280529</v>
      </c>
      <c r="I83" s="21">
        <f>IF(OR($A83="",$B83="",$C83=""),"",'MPTO_working_3-way'!F82)</f>
        <v>5.9887788294155762</v>
      </c>
      <c r="J83" s="22">
        <f>IF(OR($A83="",$B83="",$C83=""),"",'MPTO_working_3-way'!G82)</f>
        <v>10.875170517147909</v>
      </c>
      <c r="K83" s="17">
        <f>IF(OR($A83="",$B83="",$C83=""),"",'OddsRatio_working_3-way'!H82)</f>
        <v>1.3594641729715196</v>
      </c>
      <c r="L83" s="21">
        <f>IF(OR($A83="",$B83="",$C83=""),"",'OddsRatio_working_3-way'!I82)</f>
        <v>5.9987986553851913</v>
      </c>
      <c r="M83" s="22">
        <f>IF(OR($A83="",$B83="",$C83=""),"",'OddsRatio_working_3-way'!J82)</f>
        <v>10.233735943205906</v>
      </c>
      <c r="N83" s="23">
        <f t="shared" si="29"/>
        <v>72.182941789942731</v>
      </c>
      <c r="O83" s="24">
        <f t="shared" si="30"/>
        <v>17.482840947288881</v>
      </c>
      <c r="P83" s="24">
        <f t="shared" si="31"/>
        <v>10.334217262768373</v>
      </c>
      <c r="Q83" t="s">
        <v>191</v>
      </c>
      <c r="R83" t="s">
        <v>199</v>
      </c>
      <c r="S83" s="48" t="s">
        <v>416</v>
      </c>
      <c r="T83" s="35">
        <v>100</v>
      </c>
      <c r="U83" s="35">
        <f t="shared" si="32"/>
        <v>68.652037617554868</v>
      </c>
      <c r="V83" s="35">
        <f t="shared" si="33"/>
        <v>70.674486803519059</v>
      </c>
      <c r="W83" s="35">
        <f t="shared" si="34"/>
        <v>56.331877729257641</v>
      </c>
      <c r="X83" s="35">
        <f t="shared" si="35"/>
        <v>72.993635467223299</v>
      </c>
      <c r="Y83" s="35">
        <f t="shared" si="36"/>
        <v>75.016084653187505</v>
      </c>
      <c r="Z83" s="35">
        <f t="shared" si="37"/>
        <v>60.673475578926087</v>
      </c>
      <c r="AA83" s="35">
        <f t="shared" si="38"/>
        <v>-4.3415978496684318</v>
      </c>
      <c r="AB83" s="35">
        <f t="shared" si="39"/>
        <v>-4.341597849668446</v>
      </c>
      <c r="AC83" s="35">
        <f t="shared" si="40"/>
        <v>-4.341597849668446</v>
      </c>
      <c r="AF83">
        <v>1.65</v>
      </c>
      <c r="AG83">
        <v>2.27</v>
      </c>
      <c r="AJ83" t="s">
        <v>327</v>
      </c>
    </row>
    <row r="84" spans="1:36" ht="15" x14ac:dyDescent="0.25">
      <c r="A84">
        <v>3.19</v>
      </c>
      <c r="B84">
        <v>3.41</v>
      </c>
      <c r="C84">
        <v>2.29</v>
      </c>
      <c r="D84" s="20">
        <f t="shared" si="28"/>
        <v>4.3415978496684549E-2</v>
      </c>
      <c r="E84" s="17">
        <f>IF(OR($A84="",$B84="",$C84=""),"",A84*'MPTO_working_3-way'!$I83)</f>
        <v>3.3284969714044235</v>
      </c>
      <c r="F84" s="21">
        <f>IF(OR($A84="",$B84="",$C84=""),"",B84*'MPTO_working_3-way'!$I83)</f>
        <v>3.5580484866736946</v>
      </c>
      <c r="G84" s="22">
        <f>IF(OR($A84="",$B84="",$C84=""),"",C84*'MPTO_working_3-way'!$I83)</f>
        <v>2.3894225907574076</v>
      </c>
      <c r="H84" s="17">
        <f>IF(OR($A84="",$B84="",$C84=""),"",'MPTO_working_3-way'!E83)</f>
        <v>3.3443962506294982</v>
      </c>
      <c r="I84" s="21">
        <f>IF(OR($A84="",$B84="",$C84=""),"",'MPTO_working_3-way'!F83)</f>
        <v>3.5870175043994643</v>
      </c>
      <c r="J84" s="22">
        <f>IF(OR($A84="",$B84="",$C84=""),"",'MPTO_working_3-way'!G83)</f>
        <v>2.3684939343831943</v>
      </c>
      <c r="K84" s="17">
        <f>IF(OR($A84="",$B84="",$C84=""),"",'OddsRatio_working_3-way'!H83)</f>
        <v>3.3384806564528922</v>
      </c>
      <c r="L84" s="21">
        <f>IF(OR($A84="",$B84="",$C84=""),"",'OddsRatio_working_3-way'!I83)</f>
        <v>3.5733965214846894</v>
      </c>
      <c r="M84" s="22">
        <f>IF(OR($A84="",$B84="",$C84=""),"",'OddsRatio_working_3-way'!J83)</f>
        <v>2.3774612085955393</v>
      </c>
      <c r="N84" s="23">
        <f t="shared" si="29"/>
        <v>30.043590503195222</v>
      </c>
      <c r="O84" s="24">
        <f t="shared" si="30"/>
        <v>28.105294341698755</v>
      </c>
      <c r="P84" s="24">
        <f t="shared" si="31"/>
        <v>41.851115155106008</v>
      </c>
      <c r="Q84" t="s">
        <v>207</v>
      </c>
      <c r="R84" t="s">
        <v>204</v>
      </c>
      <c r="S84" s="48" t="s">
        <v>416</v>
      </c>
      <c r="T84" s="35">
        <v>100</v>
      </c>
      <c r="U84" s="35">
        <f t="shared" si="32"/>
        <v>61.977186311787079</v>
      </c>
      <c r="V84" s="35">
        <f t="shared" si="33"/>
        <v>65.870307167235495</v>
      </c>
      <c r="W84" s="35">
        <f t="shared" si="34"/>
        <v>66.666666666666657</v>
      </c>
      <c r="X84" s="35">
        <f t="shared" si="35"/>
        <v>67.463026166097833</v>
      </c>
      <c r="Y84" s="35">
        <f t="shared" si="36"/>
        <v>71.356147021546263</v>
      </c>
      <c r="Z84" s="35">
        <f t="shared" si="37"/>
        <v>72.15250652097744</v>
      </c>
      <c r="AA84" s="35">
        <f t="shared" si="38"/>
        <v>-5.485839854310754</v>
      </c>
      <c r="AB84" s="35">
        <f t="shared" si="39"/>
        <v>-5.4858398543107683</v>
      </c>
      <c r="AC84" s="35">
        <f t="shared" si="40"/>
        <v>-5.4858398543107825</v>
      </c>
      <c r="AF84">
        <v>2.09</v>
      </c>
      <c r="AG84">
        <v>1.76</v>
      </c>
      <c r="AJ84" t="s">
        <v>327</v>
      </c>
    </row>
    <row r="85" spans="1:36" ht="15" x14ac:dyDescent="0.25">
      <c r="A85">
        <v>2.63</v>
      </c>
      <c r="B85">
        <v>2.93</v>
      </c>
      <c r="C85">
        <v>3</v>
      </c>
      <c r="D85" s="20">
        <f t="shared" si="28"/>
        <v>5.48583985431077E-2</v>
      </c>
      <c r="E85" s="17">
        <f>IF(OR($A85="",$B85="",$C85=""),"",A85*'MPTO_working_3-way'!$I84)</f>
        <v>2.7742775881683732</v>
      </c>
      <c r="F85" s="21">
        <f>IF(OR($A85="",$B85="",$C85=""),"",B85*'MPTO_working_3-way'!$I84)</f>
        <v>3.0907351077313057</v>
      </c>
      <c r="G85" s="22">
        <f>IF(OR($A85="",$B85="",$C85=""),"",C85*'MPTO_working_3-way'!$I84)</f>
        <v>3.1645751956293231</v>
      </c>
      <c r="H85" s="17">
        <f>IF(OR($A85="",$B85="",$C85=""),"",'MPTO_working_3-way'!E84)</f>
        <v>2.7628735787871785</v>
      </c>
      <c r="I85" s="21">
        <f>IF(OR($A85="",$B85="",$C85=""),"",'MPTO_working_3-way'!F84)</f>
        <v>3.0958717603049757</v>
      </c>
      <c r="J85" s="22">
        <f>IF(OR($A85="",$B85="",$C85=""),"",'MPTO_working_3-way'!G84)</f>
        <v>3.1741275544062795</v>
      </c>
      <c r="K85" s="17">
        <f>IF(OR($A85="",$B85="",$C85=""),"",'OddsRatio_working_3-way'!H84)</f>
        <v>2.7681734491989123</v>
      </c>
      <c r="L85" s="21">
        <f>IF(OR($A85="",$B85="",$C85=""),"",'OddsRatio_working_3-way'!I84)</f>
        <v>3.0936041453704908</v>
      </c>
      <c r="M85" s="22">
        <f>IF(OR($A85="",$B85="",$C85=""),"",'OddsRatio_working_3-way'!J84)</f>
        <v>3.1695379744771923</v>
      </c>
      <c r="N85" s="23">
        <f t="shared" si="29"/>
        <v>36.045419689246657</v>
      </c>
      <c r="O85" s="24">
        <f t="shared" si="30"/>
        <v>32.354762383180443</v>
      </c>
      <c r="P85" s="24">
        <f t="shared" si="31"/>
        <v>31.5998179275729</v>
      </c>
      <c r="Q85" t="s">
        <v>414</v>
      </c>
      <c r="R85" t="s">
        <v>393</v>
      </c>
      <c r="S85" s="48" t="s">
        <v>416</v>
      </c>
      <c r="T85" s="35">
        <v>100</v>
      </c>
      <c r="U85" s="35">
        <f t="shared" si="32"/>
        <v>53.703703703703695</v>
      </c>
      <c r="V85" s="35">
        <f t="shared" si="33"/>
        <v>67.21311475409837</v>
      </c>
      <c r="W85" s="35">
        <f t="shared" si="34"/>
        <v>73.40425531914893</v>
      </c>
      <c r="X85" s="35">
        <f t="shared" si="35"/>
        <v>59.382629926752706</v>
      </c>
      <c r="Y85" s="35">
        <f t="shared" si="36"/>
        <v>72.89204097714736</v>
      </c>
      <c r="Z85" s="35">
        <f t="shared" si="37"/>
        <v>79.083181542197934</v>
      </c>
      <c r="AA85" s="35">
        <f t="shared" si="38"/>
        <v>-5.678926223049011</v>
      </c>
      <c r="AB85" s="35">
        <f t="shared" si="39"/>
        <v>-5.6789262230489896</v>
      </c>
      <c r="AC85" s="35">
        <f t="shared" si="40"/>
        <v>-5.6789262230490039</v>
      </c>
      <c r="AF85">
        <v>2.66</v>
      </c>
      <c r="AG85">
        <v>1.47</v>
      </c>
      <c r="AJ85" t="s">
        <v>412</v>
      </c>
    </row>
    <row r="86" spans="1:36" ht="15" x14ac:dyDescent="0.25">
      <c r="A86">
        <v>2.16</v>
      </c>
      <c r="B86">
        <v>3.05</v>
      </c>
      <c r="C86">
        <v>3.76</v>
      </c>
      <c r="D86" s="20">
        <f t="shared" si="28"/>
        <v>5.6789262230489967E-2</v>
      </c>
      <c r="E86" s="17">
        <f>IF(OR($A86="",$B86="",$C86=""),"",A86*'MPTO_working_3-way'!$I85)</f>
        <v>2.2826648064178583</v>
      </c>
      <c r="F86" s="21">
        <f>IF(OR($A86="",$B86="",$C86=""),"",B86*'MPTO_working_3-way'!$I85)</f>
        <v>3.2232072498029942</v>
      </c>
      <c r="G86" s="22">
        <f>IF(OR($A86="",$B86="",$C86=""),"",C86*'MPTO_working_3-way'!$I85)</f>
        <v>3.9735276259866419</v>
      </c>
      <c r="H86" s="17">
        <f>IF(OR($A86="",$B86="",$C86=""),"",'MPTO_working_3-way'!E85)</f>
        <v>2.2520838081199419</v>
      </c>
      <c r="I86" s="21">
        <f>IF(OR($A86="",$B86="",$C86=""),"",'MPTO_working_3-way'!F85)</f>
        <v>3.2368839206066005</v>
      </c>
      <c r="J86" s="22">
        <f>IF(OR($A86="",$B86="",$C86=""),"",'MPTO_working_3-way'!G85)</f>
        <v>4.0481291345994608</v>
      </c>
      <c r="K86" s="17">
        <f>IF(OR($A86="",$B86="",$C86=""),"",'OddsRatio_working_3-way'!H85)</f>
        <v>2.2649098393504561</v>
      </c>
      <c r="L86" s="21">
        <f>IF(OR($A86="",$B86="",$C86=""),"",'OddsRatio_working_3-way'!I85)</f>
        <v>3.235401009196925</v>
      </c>
      <c r="M86" s="22">
        <f>IF(OR($A86="",$B86="",$C86=""),"",'OddsRatio_working_3-way'!J85)</f>
        <v>4.009613066040739</v>
      </c>
      <c r="N86" s="23">
        <f t="shared" si="29"/>
        <v>43.80844691644765</v>
      </c>
      <c r="O86" s="24">
        <f t="shared" si="30"/>
        <v>31.024998471976044</v>
      </c>
      <c r="P86" s="24">
        <f t="shared" si="31"/>
        <v>25.166554611576313</v>
      </c>
      <c r="Q86" t="s">
        <v>403</v>
      </c>
      <c r="R86" t="s">
        <v>394</v>
      </c>
      <c r="S86" s="48" t="s">
        <v>416</v>
      </c>
      <c r="T86" s="35">
        <v>100</v>
      </c>
      <c r="U86" s="35">
        <f t="shared" si="32"/>
        <v>49.238578680203041</v>
      </c>
      <c r="V86" s="35">
        <f t="shared" si="33"/>
        <v>72.752043596730246</v>
      </c>
      <c r="W86" s="35">
        <f t="shared" si="34"/>
        <v>72.375690607734811</v>
      </c>
      <c r="X86" s="35">
        <f t="shared" si="35"/>
        <v>54.872265795534943</v>
      </c>
      <c r="Y86" s="35">
        <f t="shared" si="36"/>
        <v>78.385730712062141</v>
      </c>
      <c r="Z86" s="35">
        <f t="shared" si="37"/>
        <v>78.009377723066706</v>
      </c>
      <c r="AA86" s="35">
        <f t="shared" si="38"/>
        <v>-5.6336871153319024</v>
      </c>
      <c r="AB86" s="35">
        <f t="shared" si="39"/>
        <v>-5.6336871153318953</v>
      </c>
      <c r="AC86" s="35">
        <f t="shared" si="40"/>
        <v>-5.6336871153318953</v>
      </c>
      <c r="AF86">
        <v>2.12</v>
      </c>
      <c r="AG86">
        <v>1.71</v>
      </c>
      <c r="AJ86" t="s">
        <v>412</v>
      </c>
    </row>
    <row r="87" spans="1:36" ht="15" x14ac:dyDescent="0.25">
      <c r="A87">
        <v>1.97</v>
      </c>
      <c r="B87">
        <v>3.67</v>
      </c>
      <c r="C87">
        <v>3.62</v>
      </c>
      <c r="D87" s="20">
        <f t="shared" si="28"/>
        <v>5.6336871153318979E-2</v>
      </c>
      <c r="E87" s="17">
        <f>IF(OR($A87="",$B87="",$C87=""),"",A87*'MPTO_working_3-way'!$I86)</f>
        <v>2.0809836361720384</v>
      </c>
      <c r="F87" s="21">
        <f>IF(OR($A87="",$B87="",$C87=""),"",B87*'MPTO_working_3-way'!$I86)</f>
        <v>3.8767563171326804</v>
      </c>
      <c r="G87" s="22">
        <f>IF(OR($A87="",$B87="",$C87=""),"",C87*'MPTO_working_3-way'!$I86)</f>
        <v>3.823939473575015</v>
      </c>
      <c r="H87" s="17">
        <f>IF(OR($A87="",$B87="",$C87=""),"",'MPTO_working_3-way'!E86)</f>
        <v>2.0456789632611216</v>
      </c>
      <c r="I87" s="21">
        <f>IF(OR($A87="",$B87="",$C87=""),"",'MPTO_working_3-way'!F86)</f>
        <v>3.9416539514726545</v>
      </c>
      <c r="J87" s="22">
        <f>IF(OR($A87="",$B87="",$C87=""),"",'MPTO_working_3-way'!G86)</f>
        <v>3.8840360919817019</v>
      </c>
      <c r="K87" s="17">
        <f>IF(OR($A87="",$B87="",$C87=""),"",'OddsRatio_working_3-way'!H86)</f>
        <v>2.0592395323031933</v>
      </c>
      <c r="L87" s="21">
        <f>IF(OR($A87="",$B87="",$C87=""),"",'OddsRatio_working_3-way'!I86)</f>
        <v>3.9156387126283758</v>
      </c>
      <c r="M87" s="22">
        <f>IF(OR($A87="",$B87="",$C87=""),"",'OddsRatio_working_3-way'!J86)</f>
        <v>3.8610387367364583</v>
      </c>
      <c r="N87" s="23">
        <f t="shared" si="29"/>
        <v>48.054198150231315</v>
      </c>
      <c r="O87" s="24">
        <f t="shared" si="30"/>
        <v>25.794760314974301</v>
      </c>
      <c r="P87" s="24">
        <f t="shared" si="31"/>
        <v>26.151041534794388</v>
      </c>
      <c r="Q87" t="s">
        <v>401</v>
      </c>
      <c r="R87" t="s">
        <v>402</v>
      </c>
      <c r="S87" s="48" t="s">
        <v>416</v>
      </c>
      <c r="T87" s="35">
        <v>100</v>
      </c>
      <c r="U87" s="35">
        <f t="shared" si="32"/>
        <v>72.899728997289984</v>
      </c>
      <c r="V87" s="35">
        <f t="shared" si="33"/>
        <v>73.190348525469176</v>
      </c>
      <c r="W87" s="35">
        <f t="shared" si="34"/>
        <v>51.690821256038639</v>
      </c>
      <c r="X87" s="35">
        <f t="shared" si="35"/>
        <v>75.118830218492192</v>
      </c>
      <c r="Y87" s="35">
        <f t="shared" si="36"/>
        <v>75.409449746671385</v>
      </c>
      <c r="Z87" s="35">
        <f t="shared" si="37"/>
        <v>53.909922477240869</v>
      </c>
      <c r="AA87" s="35">
        <f t="shared" si="38"/>
        <v>-2.2191012212022088</v>
      </c>
      <c r="AB87" s="35">
        <f t="shared" si="39"/>
        <v>-2.2191012212022088</v>
      </c>
      <c r="AC87" s="35">
        <f t="shared" si="40"/>
        <v>-2.2191012212022301</v>
      </c>
      <c r="AF87">
        <v>1.92</v>
      </c>
      <c r="AG87">
        <v>1.88</v>
      </c>
      <c r="AJ87" t="s">
        <v>412</v>
      </c>
    </row>
    <row r="88" spans="1:36" ht="15" x14ac:dyDescent="0.25">
      <c r="A88">
        <v>3.69</v>
      </c>
      <c r="B88">
        <v>3.73</v>
      </c>
      <c r="C88">
        <v>2.0699999999999998</v>
      </c>
      <c r="D88" s="20">
        <f t="shared" si="28"/>
        <v>2.2191012212022354E-2</v>
      </c>
      <c r="E88" s="17">
        <f>IF(OR($A88="",$B88="",$C88=""),"",A88*'MPTO_working_3-way'!$I87)</f>
        <v>3.7718848350623624</v>
      </c>
      <c r="F88" s="21">
        <f>IF(OR($A88="",$B88="",$C88=""),"",B88*'MPTO_working_3-way'!$I87)</f>
        <v>3.8127724755508434</v>
      </c>
      <c r="G88" s="22">
        <f>IF(OR($A88="",$B88="",$C88=""),"",C88*'MPTO_working_3-way'!$I87)</f>
        <v>2.115935395278886</v>
      </c>
      <c r="H88" s="17">
        <f>IF(OR($A88="",$B88="",$C88=""),"",'MPTO_working_3-way'!E87)</f>
        <v>3.7935445910465204</v>
      </c>
      <c r="I88" s="21">
        <f>IF(OR($A88="",$B88="",$C88=""),"",'MPTO_working_3-way'!F87)</f>
        <v>3.8358338203712594</v>
      </c>
      <c r="J88" s="22">
        <f>IF(OR($A88="",$B88="",$C88=""),"",'MPTO_working_3-way'!G87)</f>
        <v>2.1021882832472008</v>
      </c>
      <c r="K88" s="17">
        <f>IF(OR($A88="",$B88="",$C88=""),"",'OddsRatio_working_3-way'!H87)</f>
        <v>3.7848826818760113</v>
      </c>
      <c r="L88" s="21">
        <f>IF(OR($A88="",$B88="",$C88=""),"",'OddsRatio_working_3-way'!I87)</f>
        <v>3.8262935767737951</v>
      </c>
      <c r="M88" s="22">
        <f>IF(OR($A88="",$B88="",$C88=""),"",'OddsRatio_working_3-way'!J87)</f>
        <v>2.1077414385157365</v>
      </c>
      <c r="N88" s="23">
        <f t="shared" si="29"/>
        <v>26.511944126827153</v>
      </c>
      <c r="O88" s="24">
        <f t="shared" si="30"/>
        <v>26.227633734046162</v>
      </c>
      <c r="P88" s="24">
        <f t="shared" si="31"/>
        <v>47.260422139126668</v>
      </c>
      <c r="Q88" t="s">
        <v>214</v>
      </c>
      <c r="R88" t="s">
        <v>277</v>
      </c>
      <c r="S88" s="48" t="s">
        <v>416</v>
      </c>
      <c r="T88" s="35">
        <v>100</v>
      </c>
      <c r="U88" s="35">
        <f t="shared" si="32"/>
        <v>57.983193277310924</v>
      </c>
      <c r="V88" s="35">
        <f t="shared" si="33"/>
        <v>73.890339425587456</v>
      </c>
      <c r="W88" s="35">
        <f t="shared" si="34"/>
        <v>65.986394557823132</v>
      </c>
      <c r="X88" s="35">
        <f t="shared" si="35"/>
        <v>60.123266016589398</v>
      </c>
      <c r="Y88" s="35">
        <f t="shared" si="36"/>
        <v>76.03041216486595</v>
      </c>
      <c r="Z88" s="35">
        <f t="shared" si="37"/>
        <v>68.126467297101613</v>
      </c>
      <c r="AA88" s="35">
        <f t="shared" si="38"/>
        <v>-2.1400727392784731</v>
      </c>
      <c r="AB88" s="35">
        <f t="shared" si="39"/>
        <v>-2.1400727392784944</v>
      </c>
      <c r="AC88" s="35">
        <f t="shared" si="40"/>
        <v>-2.1400727392784802</v>
      </c>
      <c r="AF88">
        <v>1.8</v>
      </c>
      <c r="AG88">
        <v>2.11</v>
      </c>
      <c r="AJ88" t="s">
        <v>328</v>
      </c>
    </row>
    <row r="89" spans="1:36" ht="15" x14ac:dyDescent="0.25">
      <c r="A89">
        <v>2.38</v>
      </c>
      <c r="B89">
        <v>3.83</v>
      </c>
      <c r="C89">
        <v>2.94</v>
      </c>
      <c r="D89" s="20">
        <f t="shared" si="28"/>
        <v>2.1400727392784757E-2</v>
      </c>
      <c r="E89" s="17">
        <f>IF(OR($A89="",$B89="",$C89=""),"",A89*'MPTO_working_3-way'!$I88)</f>
        <v>2.4309337311948278</v>
      </c>
      <c r="F89" s="21">
        <f>IF(OR($A89="",$B89="",$C89=""),"",B89*'MPTO_working_3-way'!$I88)</f>
        <v>3.9119647859143658</v>
      </c>
      <c r="G89" s="22">
        <f>IF(OR($A89="",$B89="",$C89=""),"",C89*'MPTO_working_3-way'!$I88)</f>
        <v>3.002918138534787</v>
      </c>
      <c r="H89" s="17">
        <f>IF(OR($A89="",$B89="",$C89=""),"",'MPTO_working_3-way'!E88)</f>
        <v>2.4211053090010095</v>
      </c>
      <c r="I89" s="21">
        <f>IF(OR($A89="",$B89="",$C89=""),"",'MPTO_working_3-way'!F88)</f>
        <v>3.9375809944090716</v>
      </c>
      <c r="J89" s="22">
        <f>IF(OR($A89="",$B89="",$C89=""),"",'MPTO_working_3-way'!G88)</f>
        <v>3.0029806508695653</v>
      </c>
      <c r="K89" s="17">
        <f>IF(OR($A89="",$B89="",$C89=""),"",'OddsRatio_working_3-way'!H88)</f>
        <v>2.4256450468197008</v>
      </c>
      <c r="L89" s="21">
        <f>IF(OR($A89="",$B89="",$C89=""),"",'OddsRatio_working_3-way'!I88)</f>
        <v>3.9236054221012715</v>
      </c>
      <c r="M89" s="22">
        <f>IF(OR($A89="",$B89="",$C89=""),"",'OddsRatio_working_3-way'!J88)</f>
        <v>3.0041676745146524</v>
      </c>
      <c r="N89" s="23">
        <f t="shared" si="29"/>
        <v>41.136456628477909</v>
      </c>
      <c r="O89" s="24">
        <f t="shared" si="30"/>
        <v>25.562602291325696</v>
      </c>
      <c r="P89" s="24">
        <f t="shared" si="31"/>
        <v>33.300941080196402</v>
      </c>
      <c r="Q89" t="s">
        <v>212</v>
      </c>
      <c r="R89" t="s">
        <v>278</v>
      </c>
      <c r="S89" s="48" t="s">
        <v>416</v>
      </c>
      <c r="T89" s="35">
        <v>100</v>
      </c>
      <c r="U89" s="35">
        <f t="shared" si="32"/>
        <v>31.972789115646258</v>
      </c>
      <c r="V89" s="35">
        <f t="shared" si="33"/>
        <v>79.296066252587991</v>
      </c>
      <c r="W89" s="35">
        <f t="shared" si="34"/>
        <v>86.206896551724142</v>
      </c>
      <c r="X89" s="35">
        <f t="shared" si="35"/>
        <v>34.497037195687867</v>
      </c>
      <c r="Y89" s="35">
        <f t="shared" si="36"/>
        <v>81.820314332629593</v>
      </c>
      <c r="Z89" s="35">
        <f t="shared" si="37"/>
        <v>88.731144631765744</v>
      </c>
      <c r="AA89" s="35">
        <f t="shared" si="38"/>
        <v>-2.5242480800416089</v>
      </c>
      <c r="AB89" s="35">
        <f t="shared" si="39"/>
        <v>-2.5242480800416018</v>
      </c>
      <c r="AC89" s="35">
        <f t="shared" si="40"/>
        <v>-2.5242480800416018</v>
      </c>
      <c r="AF89">
        <v>1.5</v>
      </c>
      <c r="AG89">
        <v>2.74</v>
      </c>
      <c r="AJ89" t="s">
        <v>328</v>
      </c>
    </row>
    <row r="90" spans="1:36" ht="15" x14ac:dyDescent="0.25">
      <c r="A90">
        <v>1.47</v>
      </c>
      <c r="B90">
        <v>4.83</v>
      </c>
      <c r="C90">
        <v>7.25</v>
      </c>
      <c r="D90" s="20">
        <f t="shared" si="28"/>
        <v>2.5242480800416134E-2</v>
      </c>
      <c r="E90" s="17">
        <f>IF(OR($A90="",$B90="",$C90=""),"",A90*'MPTO_working_3-way'!$I89)</f>
        <v>1.5071064467766118</v>
      </c>
      <c r="F90" s="21">
        <f>IF(OR($A90="",$B90="",$C90=""),"",B90*'MPTO_working_3-way'!$I89)</f>
        <v>4.9519211822660099</v>
      </c>
      <c r="G90" s="22">
        <f>IF(OR($A90="",$B90="",$C90=""),"",C90*'MPTO_working_3-way'!$I89)</f>
        <v>7.4330079858030169</v>
      </c>
      <c r="H90" s="17">
        <f>IF(OR($A90="",$B90="",$C90=""),"",'MPTO_working_3-way'!E89)</f>
        <v>1.4884098671726755</v>
      </c>
      <c r="I90" s="21">
        <f>IF(OR($A90="",$B90="",$C90=""),"",'MPTO_working_3-way'!F89)</f>
        <v>5.0346084724005138</v>
      </c>
      <c r="J90" s="22">
        <f>IF(OR($A90="",$B90="",$C90=""),"",'MPTO_working_3-way'!G89)</f>
        <v>7.7210016536735173</v>
      </c>
      <c r="K90" s="17">
        <f>IF(OR($A90="",$B90="",$C90=""),"",'OddsRatio_working_3-way'!H89)</f>
        <v>1.4944405348578731</v>
      </c>
      <c r="L90" s="21">
        <f>IF(OR($A90="",$B90="",$C90=""),"",'OddsRatio_working_3-way'!I89)</f>
        <v>5.0291643585226691</v>
      </c>
      <c r="M90" s="22">
        <f>IF(OR($A90="",$B90="",$C90=""),"",'OddsRatio_working_3-way'!J89)</f>
        <v>7.5750071124717184</v>
      </c>
      <c r="N90" s="23">
        <f t="shared" si="29"/>
        <v>66.352313875293461</v>
      </c>
      <c r="O90" s="24">
        <f t="shared" si="30"/>
        <v>20.194182483784967</v>
      </c>
      <c r="P90" s="24">
        <f t="shared" si="31"/>
        <v>13.453503640921571</v>
      </c>
      <c r="Q90" t="s">
        <v>211</v>
      </c>
      <c r="R90" t="s">
        <v>280</v>
      </c>
      <c r="S90" s="48" t="s">
        <v>416</v>
      </c>
      <c r="T90" s="35">
        <v>100</v>
      </c>
      <c r="U90" s="35">
        <f t="shared" si="32"/>
        <v>30.555555555555554</v>
      </c>
      <c r="V90" s="35">
        <f t="shared" si="33"/>
        <v>79.338842975206617</v>
      </c>
      <c r="W90" s="35">
        <f t="shared" si="34"/>
        <v>86.684420772303596</v>
      </c>
      <c r="X90" s="35">
        <f t="shared" si="35"/>
        <v>33.976736252489793</v>
      </c>
      <c r="Y90" s="35">
        <f t="shared" si="36"/>
        <v>82.760023672140846</v>
      </c>
      <c r="Z90" s="35">
        <f t="shared" si="37"/>
        <v>90.105601469237826</v>
      </c>
      <c r="AA90" s="35">
        <f t="shared" si="38"/>
        <v>-3.4211806969342398</v>
      </c>
      <c r="AB90" s="35">
        <f t="shared" si="39"/>
        <v>-3.4211806969342291</v>
      </c>
      <c r="AC90" s="35">
        <f t="shared" si="40"/>
        <v>-3.4211806969342291</v>
      </c>
      <c r="AF90">
        <v>1.63</v>
      </c>
      <c r="AG90">
        <v>2.41</v>
      </c>
      <c r="AJ90" t="s">
        <v>328</v>
      </c>
    </row>
    <row r="91" spans="1:36" ht="15" x14ac:dyDescent="0.25">
      <c r="A91">
        <v>1.44</v>
      </c>
      <c r="B91">
        <v>4.84</v>
      </c>
      <c r="C91">
        <v>7.51</v>
      </c>
      <c r="D91" s="20">
        <f t="shared" si="28"/>
        <v>3.4211806969342451E-2</v>
      </c>
      <c r="E91" s="17">
        <f>IF(OR($A91="",$B91="",$C91=""),"",A91*'MPTO_working_3-way'!$I90)</f>
        <v>1.4892650020358531</v>
      </c>
      <c r="F91" s="21">
        <f>IF(OR($A91="",$B91="",$C91=""),"",B91*'MPTO_working_3-way'!$I90)</f>
        <v>5.0055851457316169</v>
      </c>
      <c r="G91" s="22">
        <f>IF(OR($A91="",$B91="",$C91=""),"",C91*'MPTO_working_3-way'!$I90)</f>
        <v>7.7669306703397618</v>
      </c>
      <c r="H91" s="17">
        <f>IF(OR($A91="",$B91="",$C91=""),"",'MPTO_working_3-way'!E90)</f>
        <v>1.4640420108822292</v>
      </c>
      <c r="I91" s="21">
        <f>IF(OR($A91="",$B91="",$C91=""),"",'MPTO_working_3-way'!F90)</f>
        <v>5.122750460517147</v>
      </c>
      <c r="J91" s="22">
        <f>IF(OR($A91="",$B91="",$C91=""),"",'MPTO_working_3-way'!G90)</f>
        <v>8.2134271111516579</v>
      </c>
      <c r="K91" s="17">
        <f>IF(OR($A91="",$B91="",$C91=""),"",'OddsRatio_working_3-way'!H90)</f>
        <v>1.4719485083071546</v>
      </c>
      <c r="L91" s="21">
        <f>IF(OR($A91="",$B91="",$C91=""),"",'OddsRatio_working_3-way'!I90)</f>
        <v>5.1188233452260761</v>
      </c>
      <c r="M91" s="22">
        <f>IF(OR($A91="",$B91="",$C91=""),"",'OddsRatio_working_3-way'!J90)</f>
        <v>7.9826927024535816</v>
      </c>
      <c r="N91" s="23">
        <f t="shared" si="29"/>
        <v>67.147216823935381</v>
      </c>
      <c r="O91" s="24">
        <f t="shared" si="30"/>
        <v>19.977684344311356</v>
      </c>
      <c r="P91" s="24">
        <f t="shared" si="31"/>
        <v>12.875098831753256</v>
      </c>
      <c r="Q91" t="s">
        <v>347</v>
      </c>
      <c r="R91" t="s">
        <v>290</v>
      </c>
      <c r="S91" s="48" t="s">
        <v>416</v>
      </c>
      <c r="T91" s="35">
        <v>100</v>
      </c>
      <c r="U91" s="35">
        <f t="shared" si="32"/>
        <v>56.140350877192972</v>
      </c>
      <c r="V91" s="35">
        <f t="shared" si="33"/>
        <v>71.509971509971507</v>
      </c>
      <c r="W91" s="35">
        <f t="shared" si="34"/>
        <v>69.6048632218845</v>
      </c>
      <c r="X91" s="35">
        <f t="shared" si="35"/>
        <v>58.885165268143993</v>
      </c>
      <c r="Y91" s="35">
        <f t="shared" si="36"/>
        <v>74.254785900922514</v>
      </c>
      <c r="Z91" s="35">
        <f t="shared" si="37"/>
        <v>72.349677612835507</v>
      </c>
      <c r="AA91" s="35">
        <f t="shared" si="38"/>
        <v>-2.7448143909510208</v>
      </c>
      <c r="AB91" s="35">
        <f t="shared" si="39"/>
        <v>-2.7448143909510065</v>
      </c>
      <c r="AC91" s="35">
        <f t="shared" si="40"/>
        <v>-2.7448143909510065</v>
      </c>
      <c r="AF91">
        <v>1.65</v>
      </c>
      <c r="AG91">
        <v>2.35</v>
      </c>
      <c r="AJ91" t="s">
        <v>330</v>
      </c>
    </row>
    <row r="92" spans="1:36" ht="15" x14ac:dyDescent="0.25">
      <c r="A92">
        <v>2.2799999999999998</v>
      </c>
      <c r="B92">
        <v>3.51</v>
      </c>
      <c r="C92">
        <v>3.29</v>
      </c>
      <c r="D92" s="20">
        <f t="shared" si="28"/>
        <v>2.7448143909510003E-2</v>
      </c>
      <c r="E92" s="17">
        <f>IF(OR($A92="",$B92="",$C92=""),"",A92*'MPTO_working_3-way'!$I91)</f>
        <v>2.3425817681136825</v>
      </c>
      <c r="F92" s="21">
        <f>IF(OR($A92="",$B92="",$C92=""),"",B92*'MPTO_working_3-way'!$I91)</f>
        <v>3.6063429851223798</v>
      </c>
      <c r="G92" s="22">
        <f>IF(OR($A92="",$B92="",$C92=""),"",C92*'MPTO_working_3-way'!$I91)</f>
        <v>3.3803043934622878</v>
      </c>
      <c r="H92" s="17">
        <f>IF(OR($A92="",$B92="",$C92=""),"",'MPTO_working_3-way'!E91)</f>
        <v>2.3285754564162175</v>
      </c>
      <c r="I92" s="21">
        <f>IF(OR($A92="",$B92="",$C92=""),"",'MPTO_working_3-way'!F91)</f>
        <v>3.6264613713144787</v>
      </c>
      <c r="J92" s="22">
        <f>IF(OR($A92="",$B92="",$C92=""),"",'MPTO_working_3-way'!G91)</f>
        <v>3.39210740045226</v>
      </c>
      <c r="K92" s="17">
        <f>IF(OR($A92="",$B92="",$C92=""),"",'OddsRatio_working_3-way'!H91)</f>
        <v>2.334585697531518</v>
      </c>
      <c r="L92" s="21">
        <f>IF(OR($A92="",$B92="",$C92=""),"",'OddsRatio_working_3-way'!I91)</f>
        <v>3.6170391412532106</v>
      </c>
      <c r="M92" s="22">
        <f>IF(OR($A92="",$B92="",$C92=""),"",'OddsRatio_working_3-way'!J91)</f>
        <v>3.3876572244899821</v>
      </c>
      <c r="N92" s="23">
        <f t="shared" si="29"/>
        <v>42.687944284874639</v>
      </c>
      <c r="O92" s="24">
        <f t="shared" si="30"/>
        <v>27.728921073935663</v>
      </c>
      <c r="P92" s="24">
        <f t="shared" si="31"/>
        <v>29.583134641189719</v>
      </c>
      <c r="Q92" t="s">
        <v>367</v>
      </c>
      <c r="R92" t="s">
        <v>372</v>
      </c>
      <c r="S92" s="48" t="s">
        <v>416</v>
      </c>
      <c r="T92" s="35">
        <v>100</v>
      </c>
      <c r="U92" s="35">
        <f t="shared" si="32"/>
        <v>63.898916967509031</v>
      </c>
      <c r="V92" s="35">
        <f t="shared" si="33"/>
        <v>71.590909090909093</v>
      </c>
      <c r="W92" s="35">
        <f t="shared" si="34"/>
        <v>61.685823754789276</v>
      </c>
      <c r="X92" s="35">
        <f t="shared" si="35"/>
        <v>66.723267154301638</v>
      </c>
      <c r="Y92" s="35">
        <f t="shared" si="36"/>
        <v>74.415259277701708</v>
      </c>
      <c r="Z92" s="35">
        <f t="shared" si="37"/>
        <v>64.510173941581897</v>
      </c>
      <c r="AA92" s="35">
        <f t="shared" si="38"/>
        <v>-2.8243501867926071</v>
      </c>
      <c r="AB92" s="35">
        <f t="shared" si="39"/>
        <v>-2.8243501867926142</v>
      </c>
      <c r="AC92" s="35">
        <f t="shared" si="40"/>
        <v>-2.8243501867926213</v>
      </c>
      <c r="AF92">
        <v>2.0699999999999998</v>
      </c>
      <c r="AG92">
        <v>1.83</v>
      </c>
      <c r="AJ92" t="s">
        <v>330</v>
      </c>
    </row>
    <row r="93" spans="1:36" ht="15" x14ac:dyDescent="0.25">
      <c r="A93">
        <v>2.77</v>
      </c>
      <c r="B93">
        <v>3.52</v>
      </c>
      <c r="C93">
        <v>2.61</v>
      </c>
      <c r="D93" s="20">
        <f t="shared" si="28"/>
        <v>2.8243501867926124E-2</v>
      </c>
      <c r="E93" s="17">
        <f>IF(OR($A93="",$B93="",$C93=""),"",A93*'MPTO_working_3-way'!$I92)</f>
        <v>2.8482345001741556</v>
      </c>
      <c r="F93" s="21">
        <f>IF(OR($A93="",$B93="",$C93=""),"",B93*'MPTO_working_3-way'!$I92)</f>
        <v>3.6194171265751001</v>
      </c>
      <c r="G93" s="22">
        <f>IF(OR($A93="",$B93="",$C93=""),"",C93*'MPTO_working_3-way'!$I92)</f>
        <v>2.683715539875287</v>
      </c>
      <c r="H93" s="17">
        <f>IF(OR($A93="",$B93="",$C93=""),"",'MPTO_working_3-way'!E92)</f>
        <v>2.8441707592533789</v>
      </c>
      <c r="I93" s="21">
        <f>IF(OR($A93="",$B93="",$C93=""),"",'MPTO_working_3-way'!F92)</f>
        <v>3.6406475735448121</v>
      </c>
      <c r="J93" s="22">
        <f>IF(OR($A93="",$B93="",$C93=""),"",'MPTO_working_3-way'!G92)</f>
        <v>2.6757480712132478</v>
      </c>
      <c r="K93" s="17">
        <f>IF(OR($A93="",$B93="",$C93=""),"",'OddsRatio_working_3-way'!H92)</f>
        <v>2.8466820756932369</v>
      </c>
      <c r="L93" s="21">
        <f>IF(OR($A93="",$B93="",$C93=""),"",'OddsRatio_working_3-way'!I92)</f>
        <v>3.6291744806479982</v>
      </c>
      <c r="M93" s="22">
        <f>IF(OR($A93="",$B93="",$C93=""),"",'OddsRatio_working_3-way'!J92)</f>
        <v>2.6797503626362209</v>
      </c>
      <c r="N93" s="23">
        <f t="shared" si="29"/>
        <v>35.109468688019014</v>
      </c>
      <c r="O93" s="24">
        <f t="shared" si="30"/>
        <v>27.628758030060418</v>
      </c>
      <c r="P93" s="24">
        <f t="shared" si="31"/>
        <v>37.261773281920568</v>
      </c>
      <c r="Q93" t="s">
        <v>355</v>
      </c>
      <c r="R93" t="s">
        <v>370</v>
      </c>
      <c r="S93" s="48" t="s">
        <v>416</v>
      </c>
      <c r="T93" s="35">
        <v>100</v>
      </c>
      <c r="U93" s="35">
        <f t="shared" si="32"/>
        <v>53.917050691244242</v>
      </c>
      <c r="V93" s="35">
        <f t="shared" si="33"/>
        <v>71.671388101982998</v>
      </c>
      <c r="W93" s="35">
        <f t="shared" si="34"/>
        <v>71.590909090909093</v>
      </c>
      <c r="X93" s="35">
        <f t="shared" si="35"/>
        <v>56.737702807107901</v>
      </c>
      <c r="Y93" s="35">
        <f t="shared" si="36"/>
        <v>74.492040217846679</v>
      </c>
      <c r="Z93" s="35">
        <f t="shared" si="37"/>
        <v>74.41156120677276</v>
      </c>
      <c r="AA93" s="35">
        <f t="shared" si="38"/>
        <v>-2.820652115863659</v>
      </c>
      <c r="AB93" s="35">
        <f t="shared" si="39"/>
        <v>-2.8206521158636804</v>
      </c>
      <c r="AC93" s="35">
        <f t="shared" si="40"/>
        <v>-2.8206521158636662</v>
      </c>
      <c r="AF93">
        <v>1.91</v>
      </c>
      <c r="AG93">
        <v>1.98</v>
      </c>
      <c r="AJ93" t="s">
        <v>330</v>
      </c>
    </row>
    <row r="94" spans="1:36" ht="15" x14ac:dyDescent="0.25">
      <c r="A94">
        <v>2.17</v>
      </c>
      <c r="B94">
        <v>3.53</v>
      </c>
      <c r="C94">
        <v>3.52</v>
      </c>
      <c r="D94" s="20">
        <f t="shared" si="28"/>
        <v>2.8206521158636644E-2</v>
      </c>
      <c r="E94" s="17">
        <f>IF(OR($A94="",$B94="",$C94=""),"",A94*'MPTO_working_3-way'!$I93)</f>
        <v>2.2312081509142416</v>
      </c>
      <c r="F94" s="21">
        <f>IF(OR($A94="",$B94="",$C94=""),"",B94*'MPTO_working_3-way'!$I93)</f>
        <v>3.629569019689987</v>
      </c>
      <c r="G94" s="22">
        <f>IF(OR($A94="",$B94="",$C94=""),"",C94*'MPTO_working_3-way'!$I93)</f>
        <v>3.619286954478401</v>
      </c>
      <c r="H94" s="17">
        <f>IF(OR($A94="",$B94="",$C94=""),"",'MPTO_working_3-way'!E93)</f>
        <v>2.2151960173787826</v>
      </c>
      <c r="I94" s="21">
        <f>IF(OR($A94="",$B94="",$C94=""),"",'MPTO_working_3-way'!F93)</f>
        <v>3.6511815216054848</v>
      </c>
      <c r="J94" s="22">
        <f>IF(OR($A94="",$B94="",$C94=""),"",'MPTO_working_3-way'!G93)</f>
        <v>3.6404841962232521</v>
      </c>
      <c r="K94" s="17">
        <f>IF(OR($A94="",$B94="",$C94=""),"",'OddsRatio_working_3-way'!H93)</f>
        <v>2.2218417455524304</v>
      </c>
      <c r="L94" s="21">
        <f>IF(OR($A94="",$B94="",$C94=""),"",'OddsRatio_working_3-way'!I93)</f>
        <v>3.6421022361091016</v>
      </c>
      <c r="M94" s="22">
        <f>IF(OR($A94="",$B94="",$C94=""),"",'OddsRatio_working_3-way'!J93)</f>
        <v>3.6316591442667736</v>
      </c>
      <c r="N94" s="23">
        <f t="shared" si="29"/>
        <v>44.818767786871348</v>
      </c>
      <c r="O94" s="24">
        <f t="shared" si="30"/>
        <v>27.551480480881256</v>
      </c>
      <c r="P94" s="24">
        <f t="shared" si="31"/>
        <v>27.629751732247392</v>
      </c>
      <c r="Q94" t="s">
        <v>371</v>
      </c>
      <c r="R94" t="s">
        <v>291</v>
      </c>
      <c r="S94" s="48" t="s">
        <v>416</v>
      </c>
      <c r="T94" s="35">
        <v>100</v>
      </c>
      <c r="U94" s="35">
        <f t="shared" si="32"/>
        <v>63.099630996309962</v>
      </c>
      <c r="V94" s="35">
        <f t="shared" si="33"/>
        <v>70.588235294117652</v>
      </c>
      <c r="W94" s="35">
        <f t="shared" si="34"/>
        <v>63.63636363636364</v>
      </c>
      <c r="X94" s="35">
        <f t="shared" si="35"/>
        <v>65.775401069518708</v>
      </c>
      <c r="Y94" s="35">
        <f t="shared" si="36"/>
        <v>73.264005367326405</v>
      </c>
      <c r="Z94" s="35">
        <f t="shared" si="37"/>
        <v>66.312133709572379</v>
      </c>
      <c r="AA94" s="35">
        <f t="shared" si="38"/>
        <v>-2.6757700732087457</v>
      </c>
      <c r="AB94" s="35">
        <f t="shared" si="39"/>
        <v>-2.6757700732087528</v>
      </c>
      <c r="AC94" s="35">
        <f t="shared" si="40"/>
        <v>-2.6757700732087386</v>
      </c>
      <c r="AF94">
        <v>2.11</v>
      </c>
      <c r="AG94">
        <v>1.78</v>
      </c>
      <c r="AJ94" t="s">
        <v>330</v>
      </c>
    </row>
    <row r="95" spans="1:36" ht="15" x14ac:dyDescent="0.25">
      <c r="A95">
        <v>2.71</v>
      </c>
      <c r="B95">
        <v>3.4</v>
      </c>
      <c r="C95">
        <v>2.75</v>
      </c>
      <c r="D95" s="20">
        <f t="shared" si="28"/>
        <v>2.6757700732087386E-2</v>
      </c>
      <c r="E95" s="17">
        <f>IF(OR($A95="",$B95="",$C95=""),"",A95*'MPTO_working_3-way'!$I94)</f>
        <v>2.782513368983957</v>
      </c>
      <c r="F95" s="21">
        <f>IF(OR($A95="",$B95="",$C95=""),"",B95*'MPTO_working_3-way'!$I94)</f>
        <v>3.490976182489097</v>
      </c>
      <c r="G95" s="22">
        <f>IF(OR($A95="",$B95="",$C95=""),"",C95*'MPTO_working_3-way'!$I94)</f>
        <v>2.8235836770132403</v>
      </c>
      <c r="H95" s="17">
        <f>IF(OR($A95="",$B95="",$C95=""),"",'MPTO_working_3-way'!E94)</f>
        <v>2.7771262604120994</v>
      </c>
      <c r="I95" s="21">
        <f>IF(OR($A95="",$B95="",$C95=""),"",'MPTO_working_3-way'!F94)</f>
        <v>3.5063308655642418</v>
      </c>
      <c r="J95" s="22">
        <f>IF(OR($A95="",$B95="",$C95=""),"",'MPTO_working_3-way'!G94)</f>
        <v>2.8191477525589672</v>
      </c>
      <c r="K95" s="17">
        <f>IF(OR($A95="",$B95="",$C95=""),"",'OddsRatio_working_3-way'!H94)</f>
        <v>2.7799300861895588</v>
      </c>
      <c r="L95" s="21">
        <f>IF(OR($A95="",$B95="",$C95=""),"",'OddsRatio_working_3-way'!I94)</f>
        <v>3.4981474893888551</v>
      </c>
      <c r="M95" s="22">
        <f>IF(OR($A95="",$B95="",$C95=""),"",'OddsRatio_working_3-way'!J94)</f>
        <v>2.8215658776793737</v>
      </c>
      <c r="N95" s="23">
        <f t="shared" si="29"/>
        <v>35.938731189821851</v>
      </c>
      <c r="O95" s="24">
        <f t="shared" si="30"/>
        <v>28.645282801299182</v>
      </c>
      <c r="P95" s="24">
        <f t="shared" si="31"/>
        <v>35.415986008878988</v>
      </c>
      <c r="Q95" t="s">
        <v>233</v>
      </c>
      <c r="R95" t="s">
        <v>294</v>
      </c>
      <c r="S95" s="48" t="s">
        <v>416</v>
      </c>
      <c r="T95" s="35">
        <v>100</v>
      </c>
      <c r="U95" s="35">
        <f t="shared" si="32"/>
        <v>69.325153374233125</v>
      </c>
      <c r="V95" s="35">
        <f t="shared" si="33"/>
        <v>72.29916897506925</v>
      </c>
      <c r="W95" s="35">
        <f t="shared" si="34"/>
        <v>55.55555555555555</v>
      </c>
      <c r="X95" s="35">
        <f t="shared" si="35"/>
        <v>72.145275469375193</v>
      </c>
      <c r="Y95" s="35">
        <f t="shared" si="36"/>
        <v>75.119291070211318</v>
      </c>
      <c r="Z95" s="35">
        <f t="shared" si="37"/>
        <v>58.375677650697625</v>
      </c>
      <c r="AA95" s="35">
        <f t="shared" si="38"/>
        <v>-2.820122095142068</v>
      </c>
      <c r="AB95" s="35">
        <f t="shared" si="39"/>
        <v>-2.820122095142068</v>
      </c>
      <c r="AC95" s="35">
        <f t="shared" si="40"/>
        <v>-2.8201220951420751</v>
      </c>
      <c r="AF95">
        <v>2.11</v>
      </c>
      <c r="AG95">
        <v>1.78</v>
      </c>
      <c r="AJ95" t="s">
        <v>324</v>
      </c>
    </row>
    <row r="96" spans="1:36" ht="15" x14ac:dyDescent="0.25">
      <c r="A96">
        <v>3.26</v>
      </c>
      <c r="B96">
        <v>3.61</v>
      </c>
      <c r="C96">
        <v>2.25</v>
      </c>
      <c r="D96" s="20">
        <f t="shared" si="28"/>
        <v>2.8201220951420636E-2</v>
      </c>
      <c r="E96" s="17">
        <f>IF(OR($A96="",$B96="",$C96=""),"",A96*'MPTO_working_3-way'!$I95)</f>
        <v>3.3519359803016311</v>
      </c>
      <c r="F96" s="21">
        <f>IF(OR($A96="",$B96="",$C96=""),"",B96*'MPTO_working_3-way'!$I95)</f>
        <v>3.7118064076346284</v>
      </c>
      <c r="G96" s="22">
        <f>IF(OR($A96="",$B96="",$C96=""),"",C96*'MPTO_working_3-way'!$I95)</f>
        <v>2.3134527471406963</v>
      </c>
      <c r="H96" s="17">
        <f>IF(OR($A96="",$B96="",$C96=""),"",'MPTO_working_3-way'!E95)</f>
        <v>3.3630621381624204</v>
      </c>
      <c r="I96" s="21">
        <f>IF(OR($A96="",$B96="",$C96=""),"",'MPTO_working_3-way'!F95)</f>
        <v>3.7368104147801442</v>
      </c>
      <c r="J96" s="22">
        <f>IF(OR($A96="",$B96="",$C96=""),"",'MPTO_working_3-way'!G95)</f>
        <v>2.2986178728871307</v>
      </c>
      <c r="K96" s="17">
        <f>IF(OR($A96="",$B96="",$C96=""),"",'OddsRatio_working_3-way'!H95)</f>
        <v>3.3593531945041919</v>
      </c>
      <c r="L96" s="21">
        <f>IF(OR($A96="",$B96="",$C96=""),"",'OddsRatio_working_3-way'!I95)</f>
        <v>3.7247397511751945</v>
      </c>
      <c r="M96" s="22">
        <f>IF(OR($A96="",$B96="",$C96=""),"",'OddsRatio_working_3-way'!J95)</f>
        <v>2.3049519881107252</v>
      </c>
      <c r="N96" s="23">
        <f t="shared" si="29"/>
        <v>29.83350534964611</v>
      </c>
      <c r="O96" s="24">
        <f t="shared" si="30"/>
        <v>26.941060232644411</v>
      </c>
      <c r="P96" s="24">
        <f t="shared" si="31"/>
        <v>43.225434417709479</v>
      </c>
      <c r="Q96" t="s">
        <v>133</v>
      </c>
      <c r="R96" t="s">
        <v>315</v>
      </c>
      <c r="S96" s="48" t="s">
        <v>416</v>
      </c>
      <c r="T96" s="35">
        <v>100</v>
      </c>
      <c r="U96" s="35">
        <f t="shared" si="32"/>
        <v>88.505747126436773</v>
      </c>
      <c r="V96" s="35">
        <f t="shared" si="33"/>
        <v>80.6949806949807</v>
      </c>
      <c r="W96" s="35">
        <f t="shared" si="34"/>
        <v>27.536231884057976</v>
      </c>
      <c r="X96" s="35">
        <f t="shared" si="35"/>
        <v>91.768787420961345</v>
      </c>
      <c r="Y96" s="35">
        <f t="shared" si="36"/>
        <v>83.958020989505258</v>
      </c>
      <c r="Z96" s="35">
        <f t="shared" si="37"/>
        <v>30.799272178582527</v>
      </c>
      <c r="AA96" s="35">
        <f t="shared" si="38"/>
        <v>-3.263040294524572</v>
      </c>
      <c r="AB96" s="35">
        <f t="shared" si="39"/>
        <v>-3.2630402945245578</v>
      </c>
      <c r="AC96" s="35">
        <f t="shared" si="40"/>
        <v>-3.2630402945245507</v>
      </c>
      <c r="AF96">
        <v>1.77</v>
      </c>
      <c r="AG96">
        <v>2.13</v>
      </c>
      <c r="AJ96" t="s">
        <v>324</v>
      </c>
    </row>
    <row r="97" spans="1:36" ht="15" x14ac:dyDescent="0.25">
      <c r="A97">
        <v>8.6999999999999993</v>
      </c>
      <c r="B97">
        <v>5.18</v>
      </c>
      <c r="C97">
        <v>1.38</v>
      </c>
      <c r="D97" s="20">
        <f t="shared" si="28"/>
        <v>3.2630402945245773E-2</v>
      </c>
      <c r="E97" s="17">
        <f>IF(OR($A97="",$B97="",$C97=""),"",A97*'MPTO_working_3-way'!$I96)</f>
        <v>8.9838845056236369</v>
      </c>
      <c r="F97" s="21">
        <f>IF(OR($A97="",$B97="",$C97=""),"",B97*'MPTO_working_3-way'!$I96)</f>
        <v>5.3490254872563732</v>
      </c>
      <c r="G97" s="22">
        <f>IF(OR($A97="",$B97="",$C97=""),"",C97*'MPTO_working_3-way'!$I96)</f>
        <v>1.4250299560644391</v>
      </c>
      <c r="H97" s="17">
        <f>IF(OR($A97="",$B97="",$C97=""),"",'MPTO_working_3-way'!E96)</f>
        <v>9.609311553223451</v>
      </c>
      <c r="I97" s="21">
        <f>IF(OR($A97="",$B97="",$C97=""),"",'MPTO_working_3-way'!F96)</f>
        <v>5.4892758412506772</v>
      </c>
      <c r="J97" s="22">
        <f>IF(OR($A97="",$B97="",$C97=""),"",'MPTO_working_3-way'!G96)</f>
        <v>1.4010294312446441</v>
      </c>
      <c r="K97" s="17">
        <f>IF(OR($A97="",$B97="",$C97=""),"",'OddsRatio_working_3-way'!H96)</f>
        <v>9.2737588921318554</v>
      </c>
      <c r="L97" s="21">
        <f>IF(OR($A97="",$B97="",$C97=""),"",'OddsRatio_working_3-way'!I96)</f>
        <v>5.4914691128715782</v>
      </c>
      <c r="M97" s="22">
        <f>IF(OR($A97="",$B97="",$C97=""),"",'OddsRatio_working_3-way'!J96)</f>
        <v>1.4083153738974159</v>
      </c>
      <c r="N97" s="23">
        <f t="shared" si="29"/>
        <v>11.131042472485378</v>
      </c>
      <c r="O97" s="24">
        <f t="shared" si="30"/>
        <v>18.694994114019838</v>
      </c>
      <c r="P97" s="24">
        <f t="shared" si="31"/>
        <v>70.173963413494761</v>
      </c>
      <c r="Q97" t="s">
        <v>230</v>
      </c>
      <c r="R97" t="s">
        <v>296</v>
      </c>
      <c r="S97" s="48" t="s">
        <v>416</v>
      </c>
      <c r="T97" s="35">
        <v>100</v>
      </c>
      <c r="U97" s="35">
        <f t="shared" si="32"/>
        <v>22.480620155038757</v>
      </c>
      <c r="V97" s="35">
        <f t="shared" si="33"/>
        <v>83.896940418679549</v>
      </c>
      <c r="W97" s="35">
        <f t="shared" si="34"/>
        <v>90.71494893221913</v>
      </c>
      <c r="X97" s="35">
        <f t="shared" si="35"/>
        <v>25.388110649101325</v>
      </c>
      <c r="Y97" s="35">
        <f t="shared" si="36"/>
        <v>86.804430912742106</v>
      </c>
      <c r="Z97" s="35">
        <f t="shared" si="37"/>
        <v>93.622439426281673</v>
      </c>
      <c r="AA97" s="35">
        <f t="shared" si="38"/>
        <v>-2.9074904940625679</v>
      </c>
      <c r="AB97" s="35">
        <f t="shared" si="39"/>
        <v>-2.9074904940625572</v>
      </c>
      <c r="AC97" s="35">
        <f t="shared" si="40"/>
        <v>-2.907490494062543</v>
      </c>
      <c r="AF97">
        <v>1.74</v>
      </c>
      <c r="AG97">
        <v>2.1800000000000002</v>
      </c>
      <c r="AJ97" t="s">
        <v>324</v>
      </c>
    </row>
    <row r="98" spans="1:36" ht="15" x14ac:dyDescent="0.25">
      <c r="A98">
        <v>1.29</v>
      </c>
      <c r="B98">
        <v>6.21</v>
      </c>
      <c r="C98">
        <v>10.77</v>
      </c>
      <c r="D98" s="20">
        <f t="shared" si="28"/>
        <v>2.907490494062559E-2</v>
      </c>
      <c r="E98" s="17">
        <f>IF(OR($A98="",$B98="",$C98=""),"",A98*'MPTO_working_3-way'!$I97)</f>
        <v>1.3275066273734071</v>
      </c>
      <c r="F98" s="21">
        <f>IF(OR($A98="",$B98="",$C98=""),"",B98*'MPTO_working_3-way'!$I97)</f>
        <v>6.3905551596812851</v>
      </c>
      <c r="G98" s="22">
        <f>IF(OR($A98="",$B98="",$C98=""),"",C98*'MPTO_working_3-way'!$I97)</f>
        <v>11.083136726210537</v>
      </c>
      <c r="H98" s="17">
        <f>IF(OR($A98="",$B98="",$C98=""),"",'MPTO_working_3-way'!E97)</f>
        <v>1.3063320363038644</v>
      </c>
      <c r="I98" s="21">
        <f>IF(OR($A98="",$B98="",$C98=""),"",'MPTO_working_3-way'!F97)</f>
        <v>6.6076838012883528</v>
      </c>
      <c r="J98" s="22">
        <f>IF(OR($A98="",$B98="",$C98=""),"",'MPTO_working_3-way'!G97)</f>
        <v>12.025174602364881</v>
      </c>
      <c r="K98" s="17">
        <f>IF(OR($A98="",$B98="",$C98=""),"",'OddsRatio_working_3-way'!H97)</f>
        <v>1.3123708878157307</v>
      </c>
      <c r="L98" s="21">
        <f>IF(OR($A98="",$B98="",$C98=""),"",'OddsRatio_working_3-way'!I97)</f>
        <v>6.6119045707584636</v>
      </c>
      <c r="M98" s="22">
        <f>IF(OR($A98="",$B98="",$C98=""),"",'OddsRatio_working_3-way'!J97)</f>
        <v>11.523667496412703</v>
      </c>
      <c r="N98" s="23">
        <f t="shared" si="29"/>
        <v>75.329190783671734</v>
      </c>
      <c r="O98" s="24">
        <f t="shared" si="30"/>
        <v>15.648092771487365</v>
      </c>
      <c r="P98" s="24">
        <f t="shared" si="31"/>
        <v>9.0227164448409045</v>
      </c>
      <c r="Q98" t="s">
        <v>375</v>
      </c>
      <c r="R98" t="s">
        <v>377</v>
      </c>
      <c r="S98" s="48" t="s">
        <v>416</v>
      </c>
      <c r="T98" s="35">
        <v>100</v>
      </c>
      <c r="U98" s="35">
        <f t="shared" si="32"/>
        <v>63.235294117647051</v>
      </c>
      <c r="V98" s="35">
        <f t="shared" si="33"/>
        <v>67.845659163987136</v>
      </c>
      <c r="W98" s="35">
        <f t="shared" si="34"/>
        <v>66.21621621621621</v>
      </c>
      <c r="X98" s="35">
        <f t="shared" si="35"/>
        <v>65.938124619796639</v>
      </c>
      <c r="Y98" s="35">
        <f t="shared" si="36"/>
        <v>70.548489666136717</v>
      </c>
      <c r="Z98" s="35">
        <f t="shared" si="37"/>
        <v>68.919046718365792</v>
      </c>
      <c r="AA98" s="35">
        <f t="shared" si="38"/>
        <v>-2.7028305021495882</v>
      </c>
      <c r="AB98" s="35">
        <f t="shared" si="39"/>
        <v>-2.7028305021495811</v>
      </c>
      <c r="AC98" s="35">
        <f t="shared" si="40"/>
        <v>-2.7028305021495811</v>
      </c>
      <c r="AF98">
        <v>1.56</v>
      </c>
      <c r="AG98">
        <v>2.4900000000000002</v>
      </c>
      <c r="AJ98" t="s">
        <v>379</v>
      </c>
    </row>
    <row r="99" spans="1:36" ht="15" x14ac:dyDescent="0.25">
      <c r="A99">
        <v>2.72</v>
      </c>
      <c r="B99">
        <v>3.11</v>
      </c>
      <c r="C99">
        <v>2.96</v>
      </c>
      <c r="D99" s="20">
        <f t="shared" si="28"/>
        <v>2.7028305021495669E-2</v>
      </c>
      <c r="E99" s="17">
        <f>IF(OR($A99="",$B99="",$C99=""),"",A99*'MPTO_working_3-way'!$I98)</f>
        <v>2.7935169896584684</v>
      </c>
      <c r="F99" s="21">
        <f>IF(OR($A99="",$B99="",$C99=""),"",B99*'MPTO_working_3-way'!$I98)</f>
        <v>3.1940580286168516</v>
      </c>
      <c r="G99" s="22">
        <f>IF(OR($A99="",$B99="",$C99=""),"",C99*'MPTO_working_3-way'!$I98)</f>
        <v>3.0400037828636273</v>
      </c>
      <c r="H99" s="17">
        <f>IF(OR($A99="",$B99="",$C99=""),"",'MPTO_working_3-way'!E98)</f>
        <v>2.7883298728078714</v>
      </c>
      <c r="I99" s="21">
        <f>IF(OR($A99="",$B99="",$C99=""),"",'MPTO_working_3-way'!F98)</f>
        <v>3.1996521506819997</v>
      </c>
      <c r="J99" s="22">
        <f>IF(OR($A99="",$B99="",$C99=""),"",'MPTO_working_3-way'!G98)</f>
        <v>3.0410998301595664</v>
      </c>
      <c r="K99" s="17">
        <f>IF(OR($A99="",$B99="",$C99=""),"",'OddsRatio_working_3-way'!H98)</f>
        <v>2.7908045174772402</v>
      </c>
      <c r="L99" s="21">
        <f>IF(OR($A99="",$B99="",$C99=""),"",'OddsRatio_working_3-way'!I98)</f>
        <v>3.1968590301610331</v>
      </c>
      <c r="M99" s="22">
        <f>IF(OR($A99="",$B99="",$C99=""),"",'OddsRatio_working_3-way'!J98)</f>
        <v>3.0406842175903437</v>
      </c>
      <c r="N99" s="23">
        <f t="shared" si="29"/>
        <v>35.797169077617056</v>
      </c>
      <c r="O99" s="24">
        <f t="shared" si="30"/>
        <v>31.308135013221346</v>
      </c>
      <c r="P99" s="24">
        <f t="shared" si="31"/>
        <v>32.894695909161612</v>
      </c>
      <c r="Q99" t="s">
        <v>365</v>
      </c>
      <c r="R99" t="s">
        <v>360</v>
      </c>
      <c r="S99" s="48" t="s">
        <v>416</v>
      </c>
      <c r="T99" s="35">
        <v>100</v>
      </c>
      <c r="U99" s="35">
        <f t="shared" si="32"/>
        <v>57.805907172995774</v>
      </c>
      <c r="V99" s="35">
        <f t="shared" si="33"/>
        <v>68.55345911949685</v>
      </c>
      <c r="W99" s="35">
        <f t="shared" si="34"/>
        <v>70.930232558139537</v>
      </c>
      <c r="X99" s="35">
        <f t="shared" si="35"/>
        <v>60.516308322363614</v>
      </c>
      <c r="Y99" s="35">
        <f t="shared" si="36"/>
        <v>71.26386026886469</v>
      </c>
      <c r="Z99" s="35">
        <f t="shared" si="37"/>
        <v>73.640633707507348</v>
      </c>
      <c r="AA99" s="35">
        <f t="shared" si="38"/>
        <v>-2.7104011493678399</v>
      </c>
      <c r="AB99" s="35">
        <f t="shared" si="39"/>
        <v>-2.7104011493678399</v>
      </c>
      <c r="AC99" s="35">
        <f t="shared" si="40"/>
        <v>-2.7104011493678115</v>
      </c>
      <c r="AF99">
        <v>2.4900000000000002</v>
      </c>
      <c r="AG99">
        <v>1.58</v>
      </c>
      <c r="AJ99" t="s">
        <v>379</v>
      </c>
    </row>
    <row r="100" spans="1:36" ht="15" x14ac:dyDescent="0.25">
      <c r="A100">
        <v>2.37</v>
      </c>
      <c r="B100">
        <v>3.18</v>
      </c>
      <c r="C100">
        <v>3.44</v>
      </c>
      <c r="D100" s="20">
        <f t="shared" si="28"/>
        <v>2.7104011493678248E-2</v>
      </c>
      <c r="E100" s="17">
        <f>IF(OR($A100="",$B100="",$C100=""),"",A100*'MPTO_working_3-way'!$I99)</f>
        <v>2.4342365072400174</v>
      </c>
      <c r="F100" s="21">
        <f>IF(OR($A100="",$B100="",$C100=""),"",B100*'MPTO_working_3-way'!$I99)</f>
        <v>3.2661907565498969</v>
      </c>
      <c r="G100" s="22">
        <f>IF(OR($A100="",$B100="",$C100=""),"",C100*'MPTO_working_3-way'!$I99)</f>
        <v>3.5332377995382531</v>
      </c>
      <c r="H100" s="17">
        <f>IF(OR($A100="",$B100="",$C100=""),"",'MPTO_working_3-way'!E99)</f>
        <v>2.4218572162009262</v>
      </c>
      <c r="I100" s="21">
        <f>IF(OR($A100="",$B100="",$C100=""),"",'MPTO_working_3-way'!F99)</f>
        <v>3.2740647046284126</v>
      </c>
      <c r="J100" s="22">
        <f>IF(OR($A100="",$B100="",$C100=""),"",'MPTO_working_3-way'!G99)</f>
        <v>3.5503420260386767</v>
      </c>
      <c r="K100" s="17">
        <f>IF(OR($A100="",$B100="",$C100=""),"",'OddsRatio_working_3-way'!H99)</f>
        <v>2.427306149465922</v>
      </c>
      <c r="L100" s="21">
        <f>IF(OR($A100="",$B100="",$C100=""),"",'OddsRatio_working_3-way'!I99)</f>
        <v>3.2711878874713207</v>
      </c>
      <c r="M100" s="22">
        <f>IF(OR($A100="",$B100="",$C100=""),"",'OddsRatio_working_3-way'!J99)</f>
        <v>3.5420635070779922</v>
      </c>
      <c r="N100" s="23">
        <f t="shared" si="29"/>
        <v>41.080642617336252</v>
      </c>
      <c r="O100" s="24">
        <f t="shared" si="30"/>
        <v>30.616705346882679</v>
      </c>
      <c r="P100" s="24">
        <f t="shared" si="31"/>
        <v>28.30265203578108</v>
      </c>
      <c r="Q100" t="s">
        <v>361</v>
      </c>
      <c r="R100" t="s">
        <v>363</v>
      </c>
      <c r="S100" s="48" t="s">
        <v>416</v>
      </c>
      <c r="T100" s="35">
        <v>100</v>
      </c>
      <c r="U100" s="35">
        <f t="shared" si="32"/>
        <v>57.983193277310924</v>
      </c>
      <c r="V100" s="35">
        <f t="shared" si="33"/>
        <v>70.238095238095241</v>
      </c>
      <c r="W100" s="35">
        <f t="shared" si="34"/>
        <v>69.040247678018574</v>
      </c>
      <c r="X100" s="35">
        <f t="shared" si="35"/>
        <v>60.721657083886193</v>
      </c>
      <c r="Y100" s="35">
        <f t="shared" si="36"/>
        <v>72.976559044670509</v>
      </c>
      <c r="Z100" s="35">
        <f t="shared" si="37"/>
        <v>71.778711484593842</v>
      </c>
      <c r="AA100" s="35">
        <f t="shared" si="38"/>
        <v>-2.7384638065752682</v>
      </c>
      <c r="AB100" s="35">
        <f t="shared" si="39"/>
        <v>-2.7384638065752682</v>
      </c>
      <c r="AC100" s="35">
        <f t="shared" si="40"/>
        <v>-2.7384638065752682</v>
      </c>
      <c r="AF100">
        <v>2.62</v>
      </c>
      <c r="AG100">
        <v>1.53</v>
      </c>
      <c r="AJ100" t="s">
        <v>379</v>
      </c>
    </row>
    <row r="101" spans="1:36" ht="15" x14ac:dyDescent="0.25">
      <c r="A101">
        <v>2.38</v>
      </c>
      <c r="B101">
        <v>3.36</v>
      </c>
      <c r="C101">
        <v>3.23</v>
      </c>
      <c r="D101" s="20">
        <f t="shared" si="28"/>
        <v>2.7384638065752753E-2</v>
      </c>
      <c r="E101" s="17">
        <f>IF(OR($A101="",$B101="",$C101=""),"",A101*'MPTO_working_3-way'!$I100)</f>
        <v>2.4451754385964914</v>
      </c>
      <c r="F101" s="21">
        <f>IF(OR($A101="",$B101="",$C101=""),"",B101*'MPTO_working_3-way'!$I100)</f>
        <v>3.4520123839009291</v>
      </c>
      <c r="G101" s="22">
        <f>IF(OR($A101="",$B101="",$C101=""),"",C101*'MPTO_working_3-way'!$I100)</f>
        <v>3.3184523809523814</v>
      </c>
      <c r="H101" s="17">
        <f>IF(OR($A101="",$B101="",$C101=""),"",'MPTO_working_3-way'!E100)</f>
        <v>2.4328541112472726</v>
      </c>
      <c r="I101" s="21">
        <f>IF(OR($A101="",$B101="",$C101=""),"",'MPTO_working_3-way'!F100)</f>
        <v>3.4663146239672948</v>
      </c>
      <c r="J101" s="22">
        <f>IF(OR($A101="",$B101="",$C101=""),"",'MPTO_working_3-way'!G100)</f>
        <v>3.3281269166291865</v>
      </c>
      <c r="K101" s="17">
        <f>IF(OR($A101="",$B101="",$C101=""),"",'OddsRatio_working_3-way'!H100)</f>
        <v>2.4382726525204119</v>
      </c>
      <c r="L101" s="21">
        <f>IF(OR($A101="",$B101="",$C101=""),"",'OddsRatio_working_3-way'!I100)</f>
        <v>3.4596546811218643</v>
      </c>
      <c r="M101" s="22">
        <f>IF(OR($A101="",$B101="",$C101=""),"",'OddsRatio_working_3-way'!J100)</f>
        <v>3.3241652283482015</v>
      </c>
      <c r="N101" s="23">
        <f t="shared" si="29"/>
        <v>40.896860986547082</v>
      </c>
      <c r="O101" s="24">
        <f t="shared" si="30"/>
        <v>28.968609865470853</v>
      </c>
      <c r="P101" s="24">
        <f t="shared" si="31"/>
        <v>30.134529147982057</v>
      </c>
      <c r="Q101" t="s">
        <v>374</v>
      </c>
      <c r="R101" t="s">
        <v>358</v>
      </c>
      <c r="S101" s="48" t="s">
        <v>416</v>
      </c>
      <c r="T101" s="35">
        <v>100</v>
      </c>
      <c r="U101" s="35">
        <f t="shared" si="32"/>
        <v>52.38095238095238</v>
      </c>
      <c r="V101" s="35">
        <f t="shared" si="33"/>
        <v>68.454258675078862</v>
      </c>
      <c r="W101" s="35">
        <f t="shared" si="34"/>
        <v>76.19047619047619</v>
      </c>
      <c r="X101" s="35">
        <f t="shared" si="35"/>
        <v>55.355265134444942</v>
      </c>
      <c r="Y101" s="35">
        <f t="shared" si="36"/>
        <v>71.428571428571416</v>
      </c>
      <c r="Z101" s="35">
        <f t="shared" si="37"/>
        <v>79.164788943968745</v>
      </c>
      <c r="AA101" s="35">
        <f t="shared" si="38"/>
        <v>-2.974312753492562</v>
      </c>
      <c r="AB101" s="35">
        <f t="shared" si="39"/>
        <v>-2.9743127534925549</v>
      </c>
      <c r="AC101" s="35">
        <f t="shared" si="40"/>
        <v>-2.9743127534925549</v>
      </c>
      <c r="AF101">
        <v>2.21</v>
      </c>
      <c r="AG101">
        <v>1.72</v>
      </c>
      <c r="AJ101" t="s">
        <v>379</v>
      </c>
    </row>
    <row r="102" spans="1:36" ht="15" x14ac:dyDescent="0.25">
      <c r="A102">
        <v>2.1</v>
      </c>
      <c r="B102">
        <v>3.17</v>
      </c>
      <c r="C102">
        <v>4.2</v>
      </c>
      <c r="D102" s="20">
        <f t="shared" si="28"/>
        <v>2.9743127534925584E-2</v>
      </c>
      <c r="E102" s="17">
        <f>IF(OR($A102="",$B102="",$C102=""),"",A102*'MPTO_working_3-way'!$I101)</f>
        <v>2.1624605678233437</v>
      </c>
      <c r="F102" s="21">
        <f>IF(OR($A102="",$B102="",$C102=""),"",B102*'MPTO_working_3-way'!$I101)</f>
        <v>3.2642857142857142</v>
      </c>
      <c r="G102" s="22">
        <f>IF(OR($A102="",$B102="",$C102=""),"",C102*'MPTO_working_3-way'!$I101)</f>
        <v>4.3249211356466875</v>
      </c>
      <c r="H102" s="17">
        <f>IF(OR($A102="",$B102="",$C102=""),"",'MPTO_working_3-way'!E101)</f>
        <v>2.1446520618556701</v>
      </c>
      <c r="I102" s="21">
        <f>IF(OR($A102="",$B102="",$C102=""),"",'MPTO_working_3-way'!F101)</f>
        <v>3.2728613569321534</v>
      </c>
      <c r="J102" s="22">
        <f>IF(OR($A102="",$B102="",$C102=""),"",'MPTO_working_3-way'!G101)</f>
        <v>4.3824884792626726</v>
      </c>
      <c r="K102" s="17">
        <f>IF(OR($A102="",$B102="",$C102=""),"",'OddsRatio_working_3-way'!H101)</f>
        <v>2.1521281627695852</v>
      </c>
      <c r="L102" s="21">
        <f>IF(OR($A102="",$B102="",$C102=""),"",'OddsRatio_working_3-way'!I101)</f>
        <v>3.2728346483727275</v>
      </c>
      <c r="M102" s="22">
        <f>IF(OR($A102="",$B102="",$C102=""),"",'OddsRatio_working_3-way'!J101)</f>
        <v>4.3516455644206111</v>
      </c>
      <c r="N102" s="23">
        <f t="shared" si="29"/>
        <v>46.243617797228303</v>
      </c>
      <c r="O102" s="24">
        <f t="shared" si="30"/>
        <v>30.634573304157549</v>
      </c>
      <c r="P102" s="24">
        <f t="shared" si="31"/>
        <v>23.121808898614152</v>
      </c>
      <c r="Q102" t="s">
        <v>364</v>
      </c>
      <c r="R102" t="s">
        <v>362</v>
      </c>
      <c r="S102" s="48" t="s">
        <v>416</v>
      </c>
      <c r="T102" s="35">
        <v>100</v>
      </c>
      <c r="U102" s="35">
        <f t="shared" si="32"/>
        <v>51.219512195121943</v>
      </c>
      <c r="V102" s="35">
        <f t="shared" si="33"/>
        <v>70.238095238095241</v>
      </c>
      <c r="W102" s="35">
        <f t="shared" si="34"/>
        <v>76.359338061465735</v>
      </c>
      <c r="X102" s="35">
        <f t="shared" si="35"/>
        <v>53.402566700439039</v>
      </c>
      <c r="Y102" s="35">
        <f t="shared" si="36"/>
        <v>72.421149743412329</v>
      </c>
      <c r="Z102" s="35">
        <f t="shared" si="37"/>
        <v>78.542392566782809</v>
      </c>
      <c r="AA102" s="35">
        <f t="shared" si="38"/>
        <v>-2.1830545053170951</v>
      </c>
      <c r="AB102" s="35">
        <f t="shared" si="39"/>
        <v>-2.183054505317088</v>
      </c>
      <c r="AC102" s="35">
        <f t="shared" si="40"/>
        <v>-2.1830545053170738</v>
      </c>
      <c r="AF102">
        <v>2.44</v>
      </c>
      <c r="AG102">
        <v>1.6</v>
      </c>
      <c r="AJ102" t="s">
        <v>379</v>
      </c>
    </row>
    <row r="103" spans="1:36" ht="15" x14ac:dyDescent="0.25">
      <c r="A103">
        <v>2.0499999999999998</v>
      </c>
      <c r="B103">
        <v>3.36</v>
      </c>
      <c r="C103">
        <v>4.2300000000000004</v>
      </c>
      <c r="D103" s="20">
        <f t="shared" si="28"/>
        <v>2.1830545053170836E-2</v>
      </c>
      <c r="E103" s="17">
        <f>IF(OR($A103="",$B103="",$C103=""),"",A103*'MPTO_working_3-way'!$I102)</f>
        <v>2.0947526173590001</v>
      </c>
      <c r="F103" s="21">
        <f>IF(OR($A103="",$B103="",$C103=""),"",B103*'MPTO_working_3-way'!$I102)</f>
        <v>3.4333506313786537</v>
      </c>
      <c r="G103" s="22">
        <f>IF(OR($A103="",$B103="",$C103=""),"",C103*'MPTO_working_3-way'!$I102)</f>
        <v>4.3223432055749127</v>
      </c>
      <c r="H103" s="17">
        <f>IF(OR($A103="",$B103="",$C103=""),"",'MPTO_working_3-way'!E102)</f>
        <v>2.0810440561168733</v>
      </c>
      <c r="I103" s="21">
        <f>IF(OR($A103="",$B103="",$C103=""),"",'MPTO_working_3-way'!F102)</f>
        <v>3.4442117009556137</v>
      </c>
      <c r="J103" s="22">
        <f>IF(OR($A103="",$B103="",$C103=""),"",'MPTO_working_3-way'!G102)</f>
        <v>4.3643390183913073</v>
      </c>
      <c r="K103" s="17">
        <f>IF(OR($A103="",$B103="",$C103=""),"",'OddsRatio_working_3-way'!H102)</f>
        <v>2.0866558211954231</v>
      </c>
      <c r="L103" s="21">
        <f>IF(OR($A103="",$B103="",$C103=""),"",'OddsRatio_working_3-way'!I102)</f>
        <v>3.4423883219249514</v>
      </c>
      <c r="M103" s="22">
        <f>IF(OR($A103="",$B103="",$C103=""),"",'OddsRatio_working_3-way'!J102)</f>
        <v>4.3427602880583018</v>
      </c>
      <c r="N103" s="23">
        <f t="shared" si="29"/>
        <v>47.738333954716303</v>
      </c>
      <c r="O103" s="24">
        <f t="shared" si="30"/>
        <v>29.126066847371558</v>
      </c>
      <c r="P103" s="24">
        <f t="shared" si="31"/>
        <v>23.135599197912153</v>
      </c>
      <c r="Q103" t="s">
        <v>391</v>
      </c>
      <c r="R103" t="s">
        <v>388</v>
      </c>
      <c r="S103" s="48" t="s">
        <v>416</v>
      </c>
      <c r="T103" s="35">
        <v>100</v>
      </c>
      <c r="U103" s="35">
        <f t="shared" si="32"/>
        <v>35.897435897435898</v>
      </c>
      <c r="V103" s="35">
        <f t="shared" si="33"/>
        <v>76.580796252927385</v>
      </c>
      <c r="W103" s="35">
        <f t="shared" si="34"/>
        <v>84.962406015037587</v>
      </c>
      <c r="X103" s="35">
        <f t="shared" si="35"/>
        <v>38.456797732035007</v>
      </c>
      <c r="Y103" s="35">
        <f t="shared" si="36"/>
        <v>79.140158087526501</v>
      </c>
      <c r="Z103" s="35">
        <f t="shared" si="37"/>
        <v>87.521767849636703</v>
      </c>
      <c r="AA103" s="35">
        <f t="shared" si="38"/>
        <v>-2.5593618345991089</v>
      </c>
      <c r="AB103" s="35">
        <f t="shared" si="39"/>
        <v>-2.559361834599116</v>
      </c>
      <c r="AC103" s="35">
        <f t="shared" si="40"/>
        <v>-2.559361834599116</v>
      </c>
      <c r="AF103">
        <v>2.2400000000000002</v>
      </c>
      <c r="AG103">
        <v>1.71</v>
      </c>
      <c r="AJ103" t="s">
        <v>331</v>
      </c>
    </row>
    <row r="104" spans="1:36" ht="15" x14ac:dyDescent="0.25">
      <c r="A104">
        <v>1.56</v>
      </c>
      <c r="B104">
        <v>4.2699999999999996</v>
      </c>
      <c r="C104">
        <v>6.65</v>
      </c>
      <c r="D104" s="20">
        <f t="shared" si="28"/>
        <v>2.5593618345991054E-2</v>
      </c>
      <c r="E104" s="17">
        <f>IF(OR($A104="",$B104="",$C104=""),"",A104*'MPTO_working_3-way'!$I103)</f>
        <v>1.5999260446197461</v>
      </c>
      <c r="F104" s="21">
        <f>IF(OR($A104="",$B104="",$C104=""),"",B104*'MPTO_working_3-way'!$I103)</f>
        <v>4.3792847503373817</v>
      </c>
      <c r="G104" s="22">
        <f>IF(OR($A104="",$B104="",$C104=""),"",C104*'MPTO_working_3-way'!$I103)</f>
        <v>6.8201975620008408</v>
      </c>
      <c r="H104" s="17">
        <f>IF(OR($A104="",$B104="",$C104=""),"",'MPTO_working_3-way'!E103)</f>
        <v>1.5810415788746071</v>
      </c>
      <c r="I104" s="21">
        <f>IF(OR($A104="",$B104="",$C104=""),"",'MPTO_working_3-way'!F103)</f>
        <v>4.4314292116786946</v>
      </c>
      <c r="J104" s="22">
        <f>IF(OR($A104="",$B104="",$C104=""),"",'MPTO_working_3-way'!G103)</f>
        <v>7.0499621217747812</v>
      </c>
      <c r="K104" s="17">
        <f>IF(OR($A104="",$B104="",$C104=""),"",'OddsRatio_working_3-way'!H103)</f>
        <v>1.5874762033146497</v>
      </c>
      <c r="L104" s="21">
        <f>IF(OR($A104="",$B104="",$C104=""),"",'OddsRatio_working_3-way'!I103)</f>
        <v>4.430441401498042</v>
      </c>
      <c r="M104" s="22">
        <f>IF(OR($A104="",$B104="",$C104=""),"",'OddsRatio_working_3-way'!J103)</f>
        <v>6.9272152655853043</v>
      </c>
      <c r="N104" s="23">
        <f t="shared" si="29"/>
        <v>62.502889015577566</v>
      </c>
      <c r="O104" s="24">
        <f t="shared" si="30"/>
        <v>22.834779125129042</v>
      </c>
      <c r="P104" s="24">
        <f t="shared" si="31"/>
        <v>14.662331859293385</v>
      </c>
      <c r="Q104" t="s">
        <v>410</v>
      </c>
      <c r="R104" t="s">
        <v>408</v>
      </c>
      <c r="S104" s="48" t="s">
        <v>416</v>
      </c>
      <c r="T104" s="35">
        <v>100</v>
      </c>
      <c r="U104" s="35">
        <f t="shared" si="32"/>
        <v>42.857142857142854</v>
      </c>
      <c r="V104" s="35">
        <f t="shared" si="33"/>
        <v>73.333333333333329</v>
      </c>
      <c r="W104" s="35">
        <f t="shared" si="34"/>
        <v>81.412639405204473</v>
      </c>
      <c r="X104" s="35">
        <f t="shared" si="35"/>
        <v>45.254027261462205</v>
      </c>
      <c r="Y104" s="35">
        <f t="shared" si="36"/>
        <v>75.73021773765268</v>
      </c>
      <c r="Z104" s="35">
        <f t="shared" si="37"/>
        <v>83.809523809523796</v>
      </c>
      <c r="AA104" s="35">
        <f t="shared" si="38"/>
        <v>-2.3968844043193513</v>
      </c>
      <c r="AB104" s="35">
        <f t="shared" si="39"/>
        <v>-2.3968844043193513</v>
      </c>
      <c r="AC104" s="35">
        <f t="shared" si="40"/>
        <v>-2.3968844043193229</v>
      </c>
      <c r="AF104">
        <v>2.06</v>
      </c>
      <c r="AG104">
        <v>1.85</v>
      </c>
      <c r="AJ104" t="s">
        <v>331</v>
      </c>
    </row>
    <row r="105" spans="1:36" ht="15" x14ac:dyDescent="0.25">
      <c r="A105">
        <v>1.75</v>
      </c>
      <c r="B105">
        <v>3.75</v>
      </c>
      <c r="C105">
        <v>5.38</v>
      </c>
      <c r="D105" s="20">
        <f t="shared" si="28"/>
        <v>2.3968844043193327E-2</v>
      </c>
      <c r="E105" s="17">
        <f>IF(OR($A105="",$B105="",$C105=""),"",A105*'MPTO_working_3-way'!$I104)</f>
        <v>1.7919454770755883</v>
      </c>
      <c r="F105" s="21">
        <f>IF(OR($A105="",$B105="",$C105=""),"",B105*'MPTO_working_3-way'!$I104)</f>
        <v>3.8398831651619751</v>
      </c>
      <c r="G105" s="22">
        <f>IF(OR($A105="",$B105="",$C105=""),"",C105*'MPTO_working_3-way'!$I104)</f>
        <v>5.5089523809523797</v>
      </c>
      <c r="H105" s="17">
        <f>IF(OR($A105="",$B105="",$C105=""),"",'MPTO_working_3-way'!E104)</f>
        <v>1.7748151561485452</v>
      </c>
      <c r="I105" s="21">
        <f>IF(OR($A105="",$B105="",$C105=""),"",'MPTO_working_3-way'!F104)</f>
        <v>3.8658241708107117</v>
      </c>
      <c r="J105" s="22">
        <f>IF(OR($A105="",$B105="",$C105=""),"",'MPTO_working_3-way'!G104)</f>
        <v>5.6216413454521321</v>
      </c>
      <c r="K105" s="17">
        <f>IF(OR($A105="",$B105="",$C105=""),"",'OddsRatio_working_3-way'!H104)</f>
        <v>1.7811684729755697</v>
      </c>
      <c r="L105" s="21">
        <f>IF(OR($A105="",$B105="",$C105=""),"",'OddsRatio_working_3-way'!I104)</f>
        <v>3.8642844009104209</v>
      </c>
      <c r="M105" s="22">
        <f>IF(OR($A105="",$B105="",$C105=""),"",'OddsRatio_working_3-way'!J104)</f>
        <v>5.562023882177324</v>
      </c>
      <c r="N105" s="23">
        <f t="shared" si="29"/>
        <v>55.805269345135201</v>
      </c>
      <c r="O105" s="24">
        <f t="shared" si="30"/>
        <v>26.042459027729759</v>
      </c>
      <c r="P105" s="24">
        <f t="shared" si="31"/>
        <v>18.152271627135057</v>
      </c>
      <c r="Q105" t="s">
        <v>398</v>
      </c>
      <c r="R105" t="s">
        <v>386</v>
      </c>
      <c r="S105" s="48" t="s">
        <v>416</v>
      </c>
      <c r="T105" s="35">
        <v>100</v>
      </c>
      <c r="U105" s="35">
        <f t="shared" si="32"/>
        <v>48.453608247422686</v>
      </c>
      <c r="V105" s="35">
        <f t="shared" si="33"/>
        <v>71.181556195965413</v>
      </c>
      <c r="W105" s="35">
        <f t="shared" si="34"/>
        <v>78.021978021978015</v>
      </c>
      <c r="X105" s="35">
        <f t="shared" si="35"/>
        <v>50.796465782056565</v>
      </c>
      <c r="Y105" s="35">
        <f t="shared" si="36"/>
        <v>73.524413730599306</v>
      </c>
      <c r="Z105" s="35">
        <f t="shared" si="37"/>
        <v>80.364835556611908</v>
      </c>
      <c r="AA105" s="35">
        <f t="shared" si="38"/>
        <v>-2.3428575346338789</v>
      </c>
      <c r="AB105" s="35">
        <f t="shared" si="39"/>
        <v>-2.3428575346338931</v>
      </c>
      <c r="AC105" s="35">
        <f t="shared" si="40"/>
        <v>-2.3428575346338931</v>
      </c>
      <c r="AF105">
        <v>2.35</v>
      </c>
      <c r="AG105">
        <v>1.66</v>
      </c>
      <c r="AJ105" t="s">
        <v>331</v>
      </c>
    </row>
    <row r="106" spans="1:36" ht="15" x14ac:dyDescent="0.25">
      <c r="A106">
        <v>1.94</v>
      </c>
      <c r="B106">
        <v>3.47</v>
      </c>
      <c r="C106">
        <v>4.55</v>
      </c>
      <c r="D106" s="20">
        <f t="shared" si="28"/>
        <v>2.342857534633902E-2</v>
      </c>
      <c r="E106" s="17">
        <f>IF(OR($A106="",$B106="",$C106=""),"",A106*'MPTO_working_3-way'!$I105)</f>
        <v>1.9854514361718976</v>
      </c>
      <c r="F106" s="21">
        <f>IF(OR($A106="",$B106="",$C106=""),"",B106*'MPTO_working_3-way'!$I105)</f>
        <v>3.5512971564517968</v>
      </c>
      <c r="G106" s="22">
        <f>IF(OR($A106="",$B106="",$C106=""),"",C106*'MPTO_working_3-way'!$I105)</f>
        <v>4.6566000178258422</v>
      </c>
      <c r="H106" s="17">
        <f>IF(OR($A106="",$B106="",$C106=""),"",'MPTO_working_3-way'!E105)</f>
        <v>1.9698440808362396</v>
      </c>
      <c r="I106" s="21">
        <f>IF(OR($A106="",$B106="",$C106=""),"",'MPTO_working_3-way'!F105)</f>
        <v>3.5666529133006191</v>
      </c>
      <c r="J106" s="22">
        <f>IF(OR($A106="",$B106="",$C106=""),"",'MPTO_working_3-way'!G105)</f>
        <v>4.7176332633219689</v>
      </c>
      <c r="K106" s="17">
        <f>IF(OR($A106="",$B106="",$C106=""),"",'OddsRatio_working_3-way'!H105)</f>
        <v>1.9760207196618631</v>
      </c>
      <c r="L106" s="21">
        <f>IF(OR($A106="",$B106="",$C106=""),"",'OddsRatio_working_3-way'!I105)</f>
        <v>3.5646501888987254</v>
      </c>
      <c r="M106" s="22">
        <f>IF(OR($A106="",$B106="",$C106=""),"",'OddsRatio_working_3-way'!J105)</f>
        <v>4.6860356965953347</v>
      </c>
      <c r="N106" s="23">
        <f t="shared" si="29"/>
        <v>50.366379241593364</v>
      </c>
      <c r="O106" s="24">
        <f t="shared" si="30"/>
        <v>28.158724993859114</v>
      </c>
      <c r="P106" s="24">
        <f t="shared" si="31"/>
        <v>21.474895764547501</v>
      </c>
      <c r="Q106" t="s">
        <v>389</v>
      </c>
      <c r="R106" t="s">
        <v>404</v>
      </c>
      <c r="S106" s="48" t="s">
        <v>416</v>
      </c>
      <c r="T106" s="35">
        <v>100</v>
      </c>
      <c r="U106" s="35">
        <f t="shared" si="32"/>
        <v>68.454258675078862</v>
      </c>
      <c r="V106" s="35">
        <f t="shared" si="33"/>
        <v>73.890339425587456</v>
      </c>
      <c r="W106" s="35">
        <f t="shared" si="34"/>
        <v>55.357142857142868</v>
      </c>
      <c r="X106" s="35">
        <f t="shared" si="35"/>
        <v>70.752517717269669</v>
      </c>
      <c r="Y106" s="35">
        <f t="shared" si="36"/>
        <v>76.188598467778277</v>
      </c>
      <c r="Z106" s="35">
        <f t="shared" si="37"/>
        <v>57.655401899333668</v>
      </c>
      <c r="AA106" s="35">
        <f t="shared" si="38"/>
        <v>-2.2982590421908071</v>
      </c>
      <c r="AB106" s="35">
        <f t="shared" si="39"/>
        <v>-2.2982590421908213</v>
      </c>
      <c r="AC106" s="35">
        <f t="shared" si="40"/>
        <v>-2.2982590421908</v>
      </c>
      <c r="AF106">
        <v>2.29</v>
      </c>
      <c r="AG106">
        <v>1.69</v>
      </c>
      <c r="AJ106" t="s">
        <v>331</v>
      </c>
    </row>
    <row r="107" spans="1:36" ht="15" x14ac:dyDescent="0.25">
      <c r="A107">
        <v>3.17</v>
      </c>
      <c r="B107">
        <v>3.83</v>
      </c>
      <c r="C107">
        <v>2.2400000000000002</v>
      </c>
      <c r="D107" s="20">
        <f t="shared" si="28"/>
        <v>2.2982590421908089E-2</v>
      </c>
      <c r="E107" s="17">
        <f>IF(OR($A107="",$B107="",$C107=""),"",A107*'MPTO_working_3-way'!$I106)</f>
        <v>3.2428548116374487</v>
      </c>
      <c r="F107" s="21">
        <f>IF(OR($A107="",$B107="",$C107=""),"",B107*'MPTO_working_3-way'!$I106)</f>
        <v>3.9180233213159079</v>
      </c>
      <c r="G107" s="22">
        <f>IF(OR($A107="",$B107="",$C107=""),"",C107*'MPTO_working_3-way'!$I106)</f>
        <v>2.2914810025450745</v>
      </c>
      <c r="H107" s="17">
        <f>IF(OR($A107="",$B107="",$C107=""),"",'MPTO_working_3-way'!E106)</f>
        <v>3.2488993158962183</v>
      </c>
      <c r="I107" s="21">
        <f>IF(OR($A107="",$B107="",$C107=""),"",'MPTO_working_3-way'!F106)</f>
        <v>3.9457733587317994</v>
      </c>
      <c r="J107" s="22">
        <f>IF(OR($A107="",$B107="",$C107=""),"",'MPTO_working_3-way'!G106)</f>
        <v>2.2791102942868964</v>
      </c>
      <c r="K107" s="17">
        <f>IF(OR($A107="",$B107="",$C107=""),"",'OddsRatio_working_3-way'!H106)</f>
        <v>3.2477991305840073</v>
      </c>
      <c r="L107" s="21">
        <f>IF(OR($A107="",$B107="",$C107=""),"",'OddsRatio_working_3-way'!I106)</f>
        <v>3.9314615389643963</v>
      </c>
      <c r="M107" s="22">
        <f>IF(OR($A107="",$B107="",$C107=""),"",'OddsRatio_working_3-way'!J106)</f>
        <v>2.2844566460480036</v>
      </c>
      <c r="N107" s="23">
        <f t="shared" si="29"/>
        <v>30.837026573356191</v>
      </c>
      <c r="O107" s="24">
        <f t="shared" si="30"/>
        <v>25.523074213456692</v>
      </c>
      <c r="P107" s="24">
        <f t="shared" si="31"/>
        <v>43.639899213187107</v>
      </c>
      <c r="Q107" t="s">
        <v>396</v>
      </c>
      <c r="R107" t="s">
        <v>299</v>
      </c>
      <c r="S107" s="48" t="s">
        <v>416</v>
      </c>
      <c r="T107" s="35">
        <v>100</v>
      </c>
      <c r="U107" s="35">
        <f t="shared" si="32"/>
        <v>61.977186311787079</v>
      </c>
      <c r="V107" s="35">
        <f t="shared" si="33"/>
        <v>69.6048632218845</v>
      </c>
      <c r="W107" s="35">
        <f t="shared" si="34"/>
        <v>64.664310954063609</v>
      </c>
      <c r="X107" s="35">
        <f t="shared" si="35"/>
        <v>65.730825824051891</v>
      </c>
      <c r="Y107" s="35">
        <f t="shared" si="36"/>
        <v>73.358502734149326</v>
      </c>
      <c r="Z107" s="35">
        <f t="shared" si="37"/>
        <v>68.417950466328435</v>
      </c>
      <c r="AA107" s="35">
        <f t="shared" si="38"/>
        <v>-3.7536395122648116</v>
      </c>
      <c r="AB107" s="35">
        <f t="shared" si="39"/>
        <v>-3.7536395122648258</v>
      </c>
      <c r="AC107" s="35">
        <f t="shared" si="40"/>
        <v>-3.7536395122648258</v>
      </c>
      <c r="AF107">
        <v>1.64</v>
      </c>
      <c r="AG107">
        <v>2.39</v>
      </c>
      <c r="AJ107" t="s">
        <v>331</v>
      </c>
    </row>
    <row r="108" spans="1:36" s="35" customFormat="1" ht="15" x14ac:dyDescent="0.25">
      <c r="A108">
        <v>2.63</v>
      </c>
      <c r="B108">
        <v>3.29</v>
      </c>
      <c r="C108">
        <v>2.83</v>
      </c>
      <c r="D108" s="20">
        <f t="shared" si="28"/>
        <v>3.7536395122648392E-2</v>
      </c>
      <c r="E108" s="17">
        <f>IF(OR($A108="",$B108="",$C108=""),"",A108*'MPTO_working_3-way'!$I107)</f>
        <v>2.7287207191725651</v>
      </c>
      <c r="F108" s="21">
        <f>IF(OR($A108="",$B108="",$C108=""),"",B108*'MPTO_working_3-way'!$I107)</f>
        <v>3.4134947399535132</v>
      </c>
      <c r="G108" s="22">
        <f>IF(OR($A108="",$B108="",$C108=""),"",C108*'MPTO_working_3-way'!$I107)</f>
        <v>2.9362279981970949</v>
      </c>
      <c r="H108" s="17">
        <f>IF(OR($A108="",$B108="",$C108=""),"",'MPTO_working_3-way'!E107)</f>
        <v>2.7194900029582119</v>
      </c>
      <c r="I108" s="21">
        <f>IF(OR($A108="",$B108="",$C108=""),"",'MPTO_working_3-way'!F107)</f>
        <v>3.4312469846971507</v>
      </c>
      <c r="J108" s="22">
        <f>IF(OR($A108="",$B108="",$C108=""),"",'MPTO_working_3-way'!G107)</f>
        <v>2.9338869802840306</v>
      </c>
      <c r="K108" s="17">
        <f>IF(OR($A108="",$B108="",$C108=""),"",'OddsRatio_working_3-way'!H107)</f>
        <v>2.7239539710381426</v>
      </c>
      <c r="L108" s="21">
        <f>IF(OR($A108="",$B108="",$C108=""),"",'OddsRatio_working_3-way'!I107)</f>
        <v>3.4219966832376363</v>
      </c>
      <c r="M108" s="22">
        <f>IF(OR($A108="",$B108="",$C108=""),"",'OddsRatio_working_3-way'!J107)</f>
        <v>2.9354820656440497</v>
      </c>
      <c r="N108" s="23">
        <f t="shared" si="29"/>
        <v>36.647209550387103</v>
      </c>
      <c r="O108" s="24">
        <f t="shared" si="30"/>
        <v>29.295489701373278</v>
      </c>
      <c r="P108" s="24">
        <f t="shared" si="31"/>
        <v>34.057300748239605</v>
      </c>
      <c r="Q108" t="s">
        <v>107</v>
      </c>
      <c r="R108" t="s">
        <v>103</v>
      </c>
      <c r="S108" s="48" t="s">
        <v>416</v>
      </c>
      <c r="T108" s="35">
        <v>100</v>
      </c>
      <c r="U108" s="35">
        <f t="shared" si="32"/>
        <v>58.50622406639004</v>
      </c>
      <c r="V108" s="35">
        <f t="shared" si="33"/>
        <v>67.426710097719877</v>
      </c>
      <c r="W108" s="35">
        <f t="shared" si="34"/>
        <v>70.238095238095241</v>
      </c>
      <c r="X108" s="35">
        <f t="shared" si="35"/>
        <v>62.33519466418489</v>
      </c>
      <c r="Y108" s="35">
        <f t="shared" si="36"/>
        <v>71.255680695514712</v>
      </c>
      <c r="Z108" s="35">
        <f t="shared" si="37"/>
        <v>74.067065835890091</v>
      </c>
      <c r="AA108" s="35">
        <f t="shared" si="38"/>
        <v>-3.8289705977948501</v>
      </c>
      <c r="AB108" s="35">
        <f t="shared" si="39"/>
        <v>-3.8289705977948358</v>
      </c>
      <c r="AC108" s="35">
        <f t="shared" si="40"/>
        <v>-3.8289705977948501</v>
      </c>
      <c r="AD108" s="36"/>
      <c r="AE108" s="36"/>
      <c r="AF108">
        <v>2.0099999999999998</v>
      </c>
      <c r="AG108">
        <v>1.85</v>
      </c>
      <c r="AH108" s="36"/>
      <c r="AI108" s="36"/>
      <c r="AJ108" t="s">
        <v>123</v>
      </c>
    </row>
    <row r="109" spans="1:36" ht="15" x14ac:dyDescent="0.25">
      <c r="A109">
        <v>2.41</v>
      </c>
      <c r="B109">
        <v>3.07</v>
      </c>
      <c r="C109">
        <v>3.36</v>
      </c>
      <c r="D109" s="20">
        <f t="shared" si="28"/>
        <v>3.8289705977948563E-2</v>
      </c>
      <c r="E109" s="17">
        <f>IF(OR($A109="",$B109="",$C109=""),"",A109*'MPTO_working_3-way'!$I108)</f>
        <v>2.5022781914068561</v>
      </c>
      <c r="F109" s="21">
        <f>IF(OR($A109="",$B109="",$C109=""),"",B109*'MPTO_working_3-way'!$I108)</f>
        <v>3.1875493973523019</v>
      </c>
      <c r="G109" s="22">
        <f>IF(OR($A109="",$B109="",$C109=""),"",C109*'MPTO_working_3-way'!$I108)</f>
        <v>3.488653412085907</v>
      </c>
      <c r="H109" s="17">
        <f>IF(OR($A109="",$B109="",$C109=""),"",'MPTO_working_3-way'!E108)</f>
        <v>2.4864827091206925</v>
      </c>
      <c r="I109" s="21">
        <f>IF(OR($A109="",$B109="",$C109=""),"",'MPTO_working_3-way'!F108)</f>
        <v>3.1951978609937255</v>
      </c>
      <c r="J109" s="22">
        <f>IF(OR($A109="",$B109="",$C109=""),"",'MPTO_working_3-way'!G108)</f>
        <v>3.5105479925092138</v>
      </c>
      <c r="K109" s="17">
        <f>IF(OR($A109="",$B109="",$C109=""),"",'OddsRatio_working_3-way'!H108)</f>
        <v>2.4935056057763703</v>
      </c>
      <c r="L109" s="21">
        <f>IF(OR($A109="",$B109="",$C109=""),"",'OddsRatio_working_3-way'!I108)</f>
        <v>3.1925933361397778</v>
      </c>
      <c r="M109" s="22">
        <f>IF(OR($A109="",$B109="",$C109=""),"",'OddsRatio_working_3-way'!J108)</f>
        <v>3.4997682479661232</v>
      </c>
      <c r="N109" s="23">
        <f t="shared" si="29"/>
        <v>39.96358212424694</v>
      </c>
      <c r="O109" s="24">
        <f t="shared" si="30"/>
        <v>31.372062840206883</v>
      </c>
      <c r="P109" s="24">
        <f t="shared" si="31"/>
        <v>28.664355035546173</v>
      </c>
      <c r="Q109" t="s">
        <v>93</v>
      </c>
      <c r="R109" t="s">
        <v>120</v>
      </c>
      <c r="S109" s="48" t="s">
        <v>416</v>
      </c>
      <c r="T109" s="35">
        <v>100</v>
      </c>
      <c r="U109" s="35">
        <f t="shared" si="32"/>
        <v>34.21052631578948</v>
      </c>
      <c r="V109" s="35">
        <f t="shared" si="33"/>
        <v>74.937343358395992</v>
      </c>
      <c r="W109" s="35">
        <f t="shared" si="34"/>
        <v>86.263736263736249</v>
      </c>
      <c r="X109" s="35">
        <f t="shared" si="35"/>
        <v>38.798920377867738</v>
      </c>
      <c r="Y109" s="35">
        <f t="shared" si="36"/>
        <v>79.525737420474258</v>
      </c>
      <c r="Z109" s="35">
        <f t="shared" si="37"/>
        <v>90.852130325814542</v>
      </c>
      <c r="AA109" s="35">
        <f t="shared" si="38"/>
        <v>-4.5883940620782582</v>
      </c>
      <c r="AB109" s="35">
        <f t="shared" si="39"/>
        <v>-4.5883940620782653</v>
      </c>
      <c r="AC109" s="35">
        <f t="shared" si="40"/>
        <v>-4.5883940620782937</v>
      </c>
      <c r="AF109">
        <v>2.31</v>
      </c>
      <c r="AG109">
        <v>1.64</v>
      </c>
      <c r="AJ109" t="s">
        <v>123</v>
      </c>
    </row>
    <row r="110" spans="1:36" ht="15" x14ac:dyDescent="0.25">
      <c r="A110">
        <v>1.52</v>
      </c>
      <c r="B110">
        <v>3.99</v>
      </c>
      <c r="C110">
        <v>7.28</v>
      </c>
      <c r="D110" s="20">
        <f t="shared" si="28"/>
        <v>4.5883940620782715E-2</v>
      </c>
      <c r="E110" s="17">
        <f>IF(OR($A110="",$B110="",$C110=""),"",A110*'MPTO_working_3-way'!$I109)</f>
        <v>1.5897435897435896</v>
      </c>
      <c r="F110" s="21">
        <f>IF(OR($A110="",$B110="",$C110=""),"",B110*'MPTO_working_3-way'!$I109)</f>
        <v>4.1730769230769234</v>
      </c>
      <c r="G110" s="22">
        <f>IF(OR($A110="",$B110="",$C110=""),"",C110*'MPTO_working_3-way'!$I109)</f>
        <v>7.6140350877192988</v>
      </c>
      <c r="H110" s="17">
        <f>IF(OR($A110="",$B110="",$C110=""),"",'MPTO_working_3-way'!E109)</f>
        <v>1.5561778088904448</v>
      </c>
      <c r="I110" s="21">
        <f>IF(OR($A110="",$B110="",$C110=""),"",'MPTO_working_3-way'!F109)</f>
        <v>4.2493173129437469</v>
      </c>
      <c r="J110" s="22">
        <f>IF(OR($A110="",$B110="",$C110=""),"",'MPTO_working_3-way'!G109)</f>
        <v>8.1921558304817061</v>
      </c>
      <c r="K110" s="17">
        <f>IF(OR($A110="",$B110="",$C110=""),"",'OddsRatio_working_3-way'!H109)</f>
        <v>1.5673450087338516</v>
      </c>
      <c r="L110" s="21">
        <f>IF(OR($A110="",$B110="",$C110=""),"",'OddsRatio_working_3-way'!I109)</f>
        <v>4.2622338002196472</v>
      </c>
      <c r="M110" s="22">
        <f>IF(OR($A110="",$B110="",$C110=""),"",'OddsRatio_working_3-way'!J109)</f>
        <v>7.8517820285549789</v>
      </c>
      <c r="N110" s="23">
        <f t="shared" si="29"/>
        <v>62.903225806451616</v>
      </c>
      <c r="O110" s="24">
        <f t="shared" si="30"/>
        <v>23.963133640552993</v>
      </c>
      <c r="P110" s="24">
        <f t="shared" si="31"/>
        <v>13.13364055299539</v>
      </c>
      <c r="Q110" t="s">
        <v>122</v>
      </c>
      <c r="R110" t="s">
        <v>115</v>
      </c>
      <c r="S110" s="48" t="s">
        <v>416</v>
      </c>
      <c r="T110" s="35">
        <v>100</v>
      </c>
      <c r="U110" s="35">
        <f t="shared" si="32"/>
        <v>65.635738831615114</v>
      </c>
      <c r="V110" s="35">
        <f t="shared" si="33"/>
        <v>66.329966329966325</v>
      </c>
      <c r="W110" s="35">
        <f t="shared" si="34"/>
        <v>64.157706093189958</v>
      </c>
      <c r="X110" s="35">
        <f t="shared" si="35"/>
        <v>69.512327576843703</v>
      </c>
      <c r="Y110" s="35">
        <f t="shared" si="36"/>
        <v>70.206555075194913</v>
      </c>
      <c r="Z110" s="35">
        <f t="shared" si="37"/>
        <v>68.034294838418546</v>
      </c>
      <c r="AA110" s="35">
        <f t="shared" si="38"/>
        <v>-3.8765887452285881</v>
      </c>
      <c r="AB110" s="35">
        <f t="shared" si="39"/>
        <v>-3.8765887452285881</v>
      </c>
      <c r="AC110" s="35">
        <f t="shared" si="40"/>
        <v>-3.8765887452285881</v>
      </c>
      <c r="AF110">
        <v>2</v>
      </c>
      <c r="AG110">
        <v>1.86</v>
      </c>
      <c r="AJ110" t="s">
        <v>123</v>
      </c>
    </row>
    <row r="111" spans="1:36" ht="15" x14ac:dyDescent="0.25">
      <c r="A111">
        <v>2.91</v>
      </c>
      <c r="B111">
        <v>2.97</v>
      </c>
      <c r="C111">
        <v>2.79</v>
      </c>
      <c r="D111" s="20">
        <f t="shared" si="28"/>
        <v>3.8765887452285819E-2</v>
      </c>
      <c r="E111" s="17">
        <f>IF(OR($A111="",$B111="",$C111=""),"",A111*'MPTO_working_3-way'!$I110)</f>
        <v>3.0228087324861517</v>
      </c>
      <c r="F111" s="21">
        <f>IF(OR($A111="",$B111="",$C111=""),"",B111*'MPTO_working_3-way'!$I110)</f>
        <v>3.0851346857332893</v>
      </c>
      <c r="G111" s="22">
        <f>IF(OR($A111="",$B111="",$C111=""),"",C111*'MPTO_working_3-way'!$I110)</f>
        <v>2.8981568259918773</v>
      </c>
      <c r="H111" s="17">
        <f>IF(OR($A111="",$B111="",$C111=""),"",'MPTO_working_3-way'!E110)</f>
        <v>3.0236999184045663</v>
      </c>
      <c r="I111" s="21">
        <f>IF(OR($A111="",$B111="",$C111=""),"",'MPTO_working_3-way'!F110)</f>
        <v>3.0885324025134904</v>
      </c>
      <c r="J111" s="22">
        <f>IF(OR($A111="",$B111="",$C111=""),"",'MPTO_working_3-way'!G110)</f>
        <v>2.8943478246778853</v>
      </c>
      <c r="K111" s="17">
        <f>IF(OR($A111="",$B111="",$C111=""),"",'OddsRatio_working_3-way'!H110)</f>
        <v>3.0233014645959031</v>
      </c>
      <c r="L111" s="21">
        <f>IF(OR($A111="",$B111="",$C111=""),"",'OddsRatio_working_3-way'!I110)</f>
        <v>3.0868606729078172</v>
      </c>
      <c r="M111" s="22">
        <f>IF(OR($A111="",$B111="",$C111=""),"",'OddsRatio_working_3-way'!J110)</f>
        <v>2.8961830479720772</v>
      </c>
      <c r="N111" s="23">
        <f t="shared" si="29"/>
        <v>33.081815241996338</v>
      </c>
      <c r="O111" s="24">
        <f t="shared" si="30"/>
        <v>32.41349574215802</v>
      </c>
      <c r="P111" s="24">
        <f t="shared" si="31"/>
        <v>34.504689015845642</v>
      </c>
      <c r="Q111" t="s">
        <v>108</v>
      </c>
      <c r="R111" t="s">
        <v>110</v>
      </c>
      <c r="S111" s="48" t="s">
        <v>416</v>
      </c>
      <c r="T111" s="35">
        <v>100</v>
      </c>
      <c r="U111" s="35">
        <f t="shared" si="32"/>
        <v>39.759036144578317</v>
      </c>
      <c r="V111" s="35">
        <f t="shared" si="33"/>
        <v>74.025974025974023</v>
      </c>
      <c r="W111" s="35">
        <f t="shared" si="34"/>
        <v>81.785063752276869</v>
      </c>
      <c r="X111" s="35">
        <f t="shared" si="35"/>
        <v>44.188962221749108</v>
      </c>
      <c r="Y111" s="35">
        <f t="shared" si="36"/>
        <v>78.455900103144828</v>
      </c>
      <c r="Z111" s="35">
        <f t="shared" si="37"/>
        <v>86.21498982944766</v>
      </c>
      <c r="AA111" s="35">
        <f t="shared" si="38"/>
        <v>-4.4299260771707907</v>
      </c>
      <c r="AB111" s="35">
        <f t="shared" si="39"/>
        <v>-4.4299260771708049</v>
      </c>
      <c r="AC111" s="35">
        <f t="shared" si="40"/>
        <v>-4.4299260771707907</v>
      </c>
      <c r="AF111">
        <v>2.56</v>
      </c>
      <c r="AG111">
        <v>1.53</v>
      </c>
      <c r="AJ111" t="s">
        <v>123</v>
      </c>
    </row>
    <row r="112" spans="1:36" ht="15" x14ac:dyDescent="0.25">
      <c r="A112">
        <v>1.66</v>
      </c>
      <c r="B112">
        <v>3.85</v>
      </c>
      <c r="C112">
        <v>5.49</v>
      </c>
      <c r="D112" s="20">
        <f t="shared" si="28"/>
        <v>4.4299260771707871E-2</v>
      </c>
      <c r="E112" s="17">
        <f>IF(OR($A112="",$B112="",$C112=""),"",A112*'MPTO_working_3-way'!$I111)</f>
        <v>1.7335367728810349</v>
      </c>
      <c r="F112" s="21">
        <f>IF(OR($A112="",$B112="",$C112=""),"",B112*'MPTO_working_3-way'!$I111)</f>
        <v>4.0205521539710753</v>
      </c>
      <c r="G112" s="22">
        <f>IF(OR($A112="",$B112="",$C112=""),"",C112*'MPTO_working_3-way'!$I111)</f>
        <v>5.7332029416366765</v>
      </c>
      <c r="H112" s="17">
        <f>IF(OR($A112="",$B112="",$C112=""),"",'MPTO_working_3-way'!E111)</f>
        <v>1.7017128231276952</v>
      </c>
      <c r="I112" s="21">
        <f>IF(OR($A112="",$B112="",$C112=""),"",'MPTO_working_3-way'!F111)</f>
        <v>4.0820685266244441</v>
      </c>
      <c r="J112" s="22">
        <f>IF(OR($A112="",$B112="",$C112=""),"",'MPTO_working_3-way'!G111)</f>
        <v>5.9743244248011615</v>
      </c>
      <c r="K112" s="17">
        <f>IF(OR($A112="",$B112="",$C112=""),"",'OddsRatio_working_3-way'!H111)</f>
        <v>1.7128264241459976</v>
      </c>
      <c r="L112" s="21">
        <f>IF(OR($A112="",$B112="",$C112=""),"",'OddsRatio_working_3-way'!I111)</f>
        <v>4.078114104266807</v>
      </c>
      <c r="M112" s="22">
        <f>IF(OR($A112="",$B112="",$C112=""),"",'OddsRatio_working_3-way'!J111)</f>
        <v>5.8493797642659526</v>
      </c>
      <c r="N112" s="23">
        <f t="shared" si="29"/>
        <v>57.685537200232538</v>
      </c>
      <c r="O112" s="24">
        <f t="shared" si="30"/>
        <v>24.87220564997039</v>
      </c>
      <c r="P112" s="24">
        <f t="shared" si="31"/>
        <v>17.442257149797086</v>
      </c>
      <c r="Q112" t="s">
        <v>117</v>
      </c>
      <c r="R112" t="s">
        <v>94</v>
      </c>
      <c r="S112" s="48" t="s">
        <v>416</v>
      </c>
      <c r="T112" s="35">
        <v>100</v>
      </c>
      <c r="U112" s="35">
        <f t="shared" si="32"/>
        <v>37.5</v>
      </c>
      <c r="V112" s="35">
        <f t="shared" si="33"/>
        <v>78.165938864628828</v>
      </c>
      <c r="W112" s="35">
        <f t="shared" si="34"/>
        <v>81.447124304267163</v>
      </c>
      <c r="X112" s="35">
        <f t="shared" si="35"/>
        <v>40.386936831104023</v>
      </c>
      <c r="Y112" s="35">
        <f t="shared" si="36"/>
        <v>81.052875695732837</v>
      </c>
      <c r="Z112" s="35">
        <f t="shared" si="37"/>
        <v>84.334061135371186</v>
      </c>
      <c r="AA112" s="35">
        <f t="shared" si="38"/>
        <v>-2.8869368311040233</v>
      </c>
      <c r="AB112" s="35">
        <f t="shared" si="39"/>
        <v>-2.8869368311040091</v>
      </c>
      <c r="AC112" s="35">
        <f t="shared" si="40"/>
        <v>-2.8869368311040233</v>
      </c>
      <c r="AF112">
        <v>2.12</v>
      </c>
      <c r="AG112">
        <v>1.75</v>
      </c>
      <c r="AJ112" t="s">
        <v>123</v>
      </c>
    </row>
    <row r="113" spans="1:36" s="35" customFormat="1" ht="15" x14ac:dyDescent="0.25">
      <c r="A113">
        <v>1.6</v>
      </c>
      <c r="B113">
        <v>4.58</v>
      </c>
      <c r="C113">
        <v>5.39</v>
      </c>
      <c r="D113" s="20">
        <f t="shared" si="28"/>
        <v>2.8869368311040144E-2</v>
      </c>
      <c r="E113" s="17">
        <f>IF(OR($A113="",$B113="",$C113=""),"",A113*'MPTO_working_3-way'!$I112)</f>
        <v>1.6461909892976643</v>
      </c>
      <c r="F113" s="21">
        <f>IF(OR($A113="",$B113="",$C113=""),"",B113*'MPTO_working_3-way'!$I112)</f>
        <v>4.7122217068645638</v>
      </c>
      <c r="G113" s="22">
        <f>IF(OR($A113="",$B113="",$C113=""),"",C113*'MPTO_working_3-way'!$I112)</f>
        <v>5.5456058951965064</v>
      </c>
      <c r="H113" s="17">
        <f>IF(OR($A113="",$B113="",$C113=""),"",'MPTO_working_3-way'!E112)</f>
        <v>1.6250204338223924</v>
      </c>
      <c r="I113" s="21">
        <f>IF(OR($A113="",$B113="",$C113=""),"",'MPTO_working_3-way'!F112)</f>
        <v>4.7911653536430139</v>
      </c>
      <c r="J113" s="22">
        <f>IF(OR($A113="",$B113="",$C113=""),"",'MPTO_working_3-way'!G112)</f>
        <v>5.6848662330908288</v>
      </c>
      <c r="K113" s="17">
        <f>IF(OR($A113="",$B113="",$C113=""),"",'OddsRatio_working_3-way'!H112)</f>
        <v>1.6321759581708934</v>
      </c>
      <c r="L113" s="21">
        <f>IF(OR($A113="",$B113="",$C113=""),"",'OddsRatio_working_3-way'!I112)</f>
        <v>4.7719832170863317</v>
      </c>
      <c r="M113" s="22">
        <f>IF(OR($A113="",$B113="",$C113=""),"",'OddsRatio_working_3-way'!J112)</f>
        <v>5.6254207606170379</v>
      </c>
      <c r="N113" s="23">
        <f t="shared" si="29"/>
        <v>60.746292896831058</v>
      </c>
      <c r="O113" s="24">
        <f t="shared" si="30"/>
        <v>21.221412365705174</v>
      </c>
      <c r="P113" s="24">
        <f t="shared" si="31"/>
        <v>18.032294737463765</v>
      </c>
      <c r="Q113" t="s">
        <v>244</v>
      </c>
      <c r="R113" t="s">
        <v>305</v>
      </c>
      <c r="S113" s="48" t="s">
        <v>416</v>
      </c>
      <c r="T113" s="35">
        <v>100</v>
      </c>
      <c r="U113" s="35">
        <f t="shared" si="32"/>
        <v>57.983193277310924</v>
      </c>
      <c r="V113" s="35">
        <f t="shared" si="33"/>
        <v>72.375690607734811</v>
      </c>
      <c r="W113" s="35">
        <f t="shared" si="34"/>
        <v>66.777408637873762</v>
      </c>
      <c r="X113" s="35">
        <f t="shared" si="35"/>
        <v>60.846900754391442</v>
      </c>
      <c r="Y113" s="35">
        <f t="shared" si="36"/>
        <v>75.239398084815321</v>
      </c>
      <c r="Z113" s="35">
        <f t="shared" si="37"/>
        <v>69.641116114954272</v>
      </c>
      <c r="AA113" s="35">
        <f t="shared" si="38"/>
        <v>-2.8637074770805171</v>
      </c>
      <c r="AB113" s="35">
        <f t="shared" si="39"/>
        <v>-2.86370747708051</v>
      </c>
      <c r="AC113" s="35">
        <f t="shared" si="40"/>
        <v>-2.86370747708051</v>
      </c>
      <c r="AD113" s="36"/>
      <c r="AE113" s="36"/>
      <c r="AF113">
        <v>1.6</v>
      </c>
      <c r="AG113">
        <v>2.4500000000000002</v>
      </c>
      <c r="AH113" s="36"/>
      <c r="AI113" s="36"/>
      <c r="AJ113" t="s">
        <v>332</v>
      </c>
    </row>
    <row r="114" spans="1:36" ht="15" x14ac:dyDescent="0.25">
      <c r="A114">
        <v>2.38</v>
      </c>
      <c r="B114">
        <v>3.62</v>
      </c>
      <c r="C114">
        <v>3.01</v>
      </c>
      <c r="D114" s="20">
        <f t="shared" si="28"/>
        <v>2.8637074770805127E-2</v>
      </c>
      <c r="E114" s="17">
        <f>IF(OR($A114="",$B114="",$C114=""),"",A114*'MPTO_working_3-way'!$I113)</f>
        <v>2.4481562379545161</v>
      </c>
      <c r="F114" s="21">
        <f>IF(OR($A114="",$B114="",$C114=""),"",B114*'MPTO_working_3-way'!$I113)</f>
        <v>3.7236662106703147</v>
      </c>
      <c r="G114" s="22">
        <f>IF(OR($A114="",$B114="",$C114=""),"",C114*'MPTO_working_3-way'!$I113)</f>
        <v>3.096197595060123</v>
      </c>
      <c r="H114" s="17">
        <f>IF(OR($A114="",$B114="",$C114=""),"",'MPTO_working_3-way'!E113)</f>
        <v>2.4353275888816723</v>
      </c>
      <c r="I114" s="21">
        <f>IF(OR($A114="",$B114="",$C114=""),"",'MPTO_working_3-way'!F113)</f>
        <v>3.7495678295122845</v>
      </c>
      <c r="J114" s="22">
        <f>IF(OR($A114="",$B114="",$C114=""),"",'MPTO_working_3-way'!G113)</f>
        <v>3.0990433615852289</v>
      </c>
      <c r="K114" s="17">
        <f>IF(OR($A114="",$B114="",$C114=""),"",'OddsRatio_working_3-way'!H113)</f>
        <v>2.4411058218245212</v>
      </c>
      <c r="L114" s="21">
        <f>IF(OR($A114="",$B114="",$C114=""),"",'OddsRatio_working_3-way'!I113)</f>
        <v>3.7360125023045256</v>
      </c>
      <c r="M114" s="22">
        <f>IF(OR($A114="",$B114="",$C114=""),"",'OddsRatio_working_3-way'!J113)</f>
        <v>3.0990019578748464</v>
      </c>
      <c r="N114" s="23">
        <f t="shared" si="29"/>
        <v>40.847066232812011</v>
      </c>
      <c r="O114" s="24">
        <f t="shared" si="30"/>
        <v>26.85525349008082</v>
      </c>
      <c r="P114" s="24">
        <f t="shared" si="31"/>
        <v>32.297680277107169</v>
      </c>
      <c r="Q114" t="s">
        <v>238</v>
      </c>
      <c r="R114" t="s">
        <v>300</v>
      </c>
      <c r="S114" s="48" t="s">
        <v>416</v>
      </c>
      <c r="T114" s="35">
        <v>100</v>
      </c>
      <c r="U114" s="35">
        <f t="shared" si="32"/>
        <v>51.456310679611654</v>
      </c>
      <c r="V114" s="35">
        <f t="shared" si="33"/>
        <v>73.544973544973558</v>
      </c>
      <c r="W114" s="35">
        <f t="shared" si="34"/>
        <v>72.222222222222229</v>
      </c>
      <c r="X114" s="35">
        <f t="shared" si="35"/>
        <v>54.232804232804234</v>
      </c>
      <c r="Y114" s="35">
        <f t="shared" si="36"/>
        <v>76.321467098166124</v>
      </c>
      <c r="Z114" s="35">
        <f t="shared" si="37"/>
        <v>74.998715775414809</v>
      </c>
      <c r="AA114" s="35">
        <f t="shared" si="38"/>
        <v>-2.7764935531925801</v>
      </c>
      <c r="AB114" s="35">
        <f t="shared" si="39"/>
        <v>-2.7764935531925659</v>
      </c>
      <c r="AC114" s="35">
        <f t="shared" si="40"/>
        <v>-2.7764935531925801</v>
      </c>
      <c r="AF114">
        <v>1.81</v>
      </c>
      <c r="AG114">
        <v>2.08</v>
      </c>
      <c r="AJ114" t="s">
        <v>332</v>
      </c>
    </row>
    <row r="115" spans="1:36" ht="15" x14ac:dyDescent="0.25">
      <c r="A115">
        <v>2.06</v>
      </c>
      <c r="B115">
        <v>3.78</v>
      </c>
      <c r="C115">
        <v>3.6</v>
      </c>
      <c r="D115" s="20">
        <f t="shared" si="28"/>
        <v>2.7764935531926049E-2</v>
      </c>
      <c r="E115" s="17">
        <f>IF(OR($A115="",$B115="",$C115=""),"",A115*'MPTO_working_3-way'!$I114)</f>
        <v>2.1171957671957675</v>
      </c>
      <c r="F115" s="21">
        <f>IF(OR($A115="",$B115="",$C115=""),"",B115*'MPTO_working_3-way'!$I114)</f>
        <v>3.8849514563106804</v>
      </c>
      <c r="G115" s="22">
        <f>IF(OR($A115="",$B115="",$C115=""),"",C115*'MPTO_working_3-way'!$I114)</f>
        <v>3.6999537679149337</v>
      </c>
      <c r="H115" s="17">
        <f>IF(OR($A115="",$B115="",$C115=""),"",'MPTO_working_3-way'!E114)</f>
        <v>2.1000377568816413</v>
      </c>
      <c r="I115" s="21">
        <f>IF(OR($A115="",$B115="",$C115=""),"",'MPTO_working_3-way'!F114)</f>
        <v>3.9170327643448819</v>
      </c>
      <c r="J115" s="22">
        <f>IF(OR($A115="",$B115="",$C115=""),"",'MPTO_working_3-way'!G114)</f>
        <v>3.7240785614079845</v>
      </c>
      <c r="K115" s="17">
        <f>IF(OR($A115="",$B115="",$C115=""),"",'OddsRatio_working_3-way'!H114)</f>
        <v>2.1069352774195362</v>
      </c>
      <c r="L115" s="21">
        <f>IF(OR($A115="",$B115="",$C115=""),"",'OddsRatio_working_3-way'!I114)</f>
        <v>3.9030944068172744</v>
      </c>
      <c r="M115" s="22">
        <f>IF(OR($A115="",$B115="",$C115=""),"",'OddsRatio_working_3-way'!J114)</f>
        <v>3.715124265368674</v>
      </c>
      <c r="N115" s="23">
        <f t="shared" si="29"/>
        <v>47.232287892040475</v>
      </c>
      <c r="O115" s="24">
        <f t="shared" si="30"/>
        <v>25.740347369736345</v>
      </c>
      <c r="P115" s="24">
        <f t="shared" si="31"/>
        <v>27.027364738223159</v>
      </c>
      <c r="Q115" t="s">
        <v>320</v>
      </c>
      <c r="R115" t="s">
        <v>302</v>
      </c>
      <c r="S115" s="48" t="s">
        <v>416</v>
      </c>
      <c r="T115" s="35">
        <v>100</v>
      </c>
      <c r="U115" s="35">
        <f t="shared" si="32"/>
        <v>49.238578680203041</v>
      </c>
      <c r="V115" s="35">
        <f t="shared" si="33"/>
        <v>72.067039106145245</v>
      </c>
      <c r="W115" s="35">
        <f t="shared" si="34"/>
        <v>75.669099756691011</v>
      </c>
      <c r="X115" s="35">
        <f t="shared" si="35"/>
        <v>52.263861137163744</v>
      </c>
      <c r="Y115" s="35">
        <f t="shared" si="36"/>
        <v>75.092321563105941</v>
      </c>
      <c r="Z115" s="35">
        <f t="shared" si="37"/>
        <v>78.694382213651707</v>
      </c>
      <c r="AA115" s="35">
        <f t="shared" si="38"/>
        <v>-3.0252824569607029</v>
      </c>
      <c r="AB115" s="35">
        <f t="shared" si="39"/>
        <v>-3.0252824569606958</v>
      </c>
      <c r="AC115" s="35">
        <f t="shared" si="40"/>
        <v>-3.0252824569606958</v>
      </c>
      <c r="AF115">
        <v>1.64</v>
      </c>
      <c r="AG115">
        <v>2.36</v>
      </c>
      <c r="AJ115" t="s">
        <v>332</v>
      </c>
    </row>
    <row r="116" spans="1:36" ht="15" x14ac:dyDescent="0.25">
      <c r="A116">
        <v>1.97</v>
      </c>
      <c r="B116">
        <v>3.58</v>
      </c>
      <c r="C116">
        <v>4.1100000000000003</v>
      </c>
      <c r="D116" s="20">
        <f t="shared" si="28"/>
        <v>3.0252824569606984E-2</v>
      </c>
      <c r="E116" s="17">
        <f>IF(OR($A116="",$B116="",$C116=""),"",A116*'MPTO_working_3-way'!$I115)</f>
        <v>2.0295980644021259</v>
      </c>
      <c r="F116" s="21">
        <f>IF(OR($A116="",$B116="",$C116=""),"",B116*'MPTO_working_3-way'!$I115)</f>
        <v>3.6883051119591932</v>
      </c>
      <c r="G116" s="22">
        <f>IF(OR($A116="",$B116="",$C116=""),"",C116*'MPTO_working_3-way'!$I115)</f>
        <v>4.2343391089810849</v>
      </c>
      <c r="H116" s="17">
        <f>IF(OR($A116="",$B116="",$C116=""),"",'MPTO_working_3-way'!E115)</f>
        <v>2.0099292985937702</v>
      </c>
      <c r="I116" s="21">
        <f>IF(OR($A116="",$B116="",$C116=""),"",'MPTO_working_3-way'!F115)</f>
        <v>3.7140847896565634</v>
      </c>
      <c r="J116" s="22">
        <f>IF(OR($A116="",$B116="",$C116=""),"",'MPTO_working_3-way'!G115)</f>
        <v>4.2877100142469118</v>
      </c>
      <c r="K116" s="17">
        <f>IF(OR($A116="",$B116="",$C116=""),"",'OddsRatio_working_3-way'!H115)</f>
        <v>2.0176402220712664</v>
      </c>
      <c r="L116" s="21">
        <f>IF(OR($A116="",$B116="",$C116=""),"",'OddsRatio_working_3-way'!I115)</f>
        <v>3.7067131679833683</v>
      </c>
      <c r="M116" s="22">
        <f>IF(OR($A116="",$B116="",$C116=""),"",'OddsRatio_working_3-way'!J115)</f>
        <v>4.2627433924140599</v>
      </c>
      <c r="N116" s="23">
        <f t="shared" si="29"/>
        <v>49.270839263170934</v>
      </c>
      <c r="O116" s="24">
        <f t="shared" si="30"/>
        <v>27.112724399007469</v>
      </c>
      <c r="P116" s="24">
        <f t="shared" si="31"/>
        <v>23.616436337821593</v>
      </c>
      <c r="Q116" t="s">
        <v>317</v>
      </c>
      <c r="R116" t="s">
        <v>243</v>
      </c>
      <c r="S116" s="48" t="s">
        <v>416</v>
      </c>
      <c r="T116" s="35">
        <v>100</v>
      </c>
      <c r="U116" s="35">
        <f t="shared" si="32"/>
        <v>58.50622406639004</v>
      </c>
      <c r="V116" s="35">
        <f t="shared" si="33"/>
        <v>75</v>
      </c>
      <c r="W116" s="35">
        <f t="shared" si="34"/>
        <v>64.412811387900362</v>
      </c>
      <c r="X116" s="35">
        <f t="shared" si="35"/>
        <v>60.587188612099638</v>
      </c>
      <c r="Y116" s="35">
        <f t="shared" si="36"/>
        <v>77.080964545709605</v>
      </c>
      <c r="Z116" s="35">
        <f t="shared" si="37"/>
        <v>66.493775933609953</v>
      </c>
      <c r="AA116" s="35">
        <f t="shared" si="38"/>
        <v>-2.0809645457095982</v>
      </c>
      <c r="AB116" s="35">
        <f t="shared" si="39"/>
        <v>-2.0809645457096053</v>
      </c>
      <c r="AC116" s="35">
        <f t="shared" si="40"/>
        <v>-2.0809645457095911</v>
      </c>
      <c r="AF116">
        <v>1.96</v>
      </c>
      <c r="AG116">
        <v>1.93</v>
      </c>
      <c r="AJ116" t="s">
        <v>332</v>
      </c>
    </row>
    <row r="117" spans="1:36" ht="15" x14ac:dyDescent="0.25">
      <c r="A117">
        <v>2.41</v>
      </c>
      <c r="B117">
        <v>4</v>
      </c>
      <c r="C117">
        <v>2.81</v>
      </c>
      <c r="D117" s="20">
        <f t="shared" si="28"/>
        <v>2.0809645457096071E-2</v>
      </c>
      <c r="E117" s="17">
        <f>IF(OR($A117="",$B117="",$C117=""),"",A117*'MPTO_working_3-way'!$I116)</f>
        <v>2.4601512455516015</v>
      </c>
      <c r="F117" s="21">
        <f>IF(OR($A117="",$B117="",$C117=""),"",B117*'MPTO_working_3-way'!$I116)</f>
        <v>4.0832385818283843</v>
      </c>
      <c r="G117" s="22">
        <f>IF(OR($A117="",$B117="",$C117=""),"",C117*'MPTO_working_3-way'!$I116)</f>
        <v>2.8684751037344398</v>
      </c>
      <c r="H117" s="17">
        <f>IF(OR($A117="",$B117="",$C117=""),"",'MPTO_working_3-way'!E116)</f>
        <v>2.4509731182309245</v>
      </c>
      <c r="I117" s="21">
        <f>IF(OR($A117="",$B117="",$C117=""),"",'MPTO_working_3-way'!F116)</f>
        <v>4.1141520609945026</v>
      </c>
      <c r="J117" s="22">
        <f>IF(OR($A117="",$B117="",$C117=""),"",'MPTO_working_3-way'!G116)</f>
        <v>2.8658604966092192</v>
      </c>
      <c r="K117" s="17">
        <f>IF(OR($A117="",$B117="",$C117=""),"",'OddsRatio_working_3-way'!H116)</f>
        <v>2.4554263130797196</v>
      </c>
      <c r="L117" s="21">
        <f>IF(OR($A117="",$B117="",$C117=""),"",'OddsRatio_working_3-way'!I116)</f>
        <v>4.0966517299568501</v>
      </c>
      <c r="M117" s="22">
        <f>IF(OR($A117="",$B117="",$C117=""),"",'OddsRatio_working_3-way'!J116)</f>
        <v>2.8683132104072997</v>
      </c>
      <c r="N117" s="23">
        <f t="shared" si="29"/>
        <v>40.64790739220529</v>
      </c>
      <c r="O117" s="24">
        <f t="shared" si="30"/>
        <v>24.49036420380369</v>
      </c>
      <c r="P117" s="24">
        <f t="shared" si="31"/>
        <v>34.861728403991016</v>
      </c>
      <c r="Q117" t="s">
        <v>136</v>
      </c>
      <c r="R117" t="s">
        <v>247</v>
      </c>
      <c r="S117" s="48" t="s">
        <v>417</v>
      </c>
      <c r="T117" s="35">
        <v>100</v>
      </c>
      <c r="U117" s="35">
        <f t="shared" si="32"/>
        <v>20.634920634920633</v>
      </c>
      <c r="V117" s="35">
        <f t="shared" si="33"/>
        <v>85.337243401759522</v>
      </c>
      <c r="W117" s="35">
        <f t="shared" si="34"/>
        <v>91.071428571428569</v>
      </c>
      <c r="X117" s="35">
        <f t="shared" si="35"/>
        <v>23.591328026811897</v>
      </c>
      <c r="Y117" s="35">
        <f t="shared" si="36"/>
        <v>88.293650793650784</v>
      </c>
      <c r="Z117" s="35">
        <f t="shared" si="37"/>
        <v>94.027835963319831</v>
      </c>
      <c r="AA117" s="35">
        <f t="shared" si="38"/>
        <v>-2.9564073918912648</v>
      </c>
      <c r="AB117" s="35">
        <f t="shared" si="39"/>
        <v>-2.9564073918912612</v>
      </c>
      <c r="AC117" s="35">
        <f t="shared" si="40"/>
        <v>-2.9564073918912612</v>
      </c>
      <c r="AF117">
        <v>1.45</v>
      </c>
      <c r="AG117">
        <v>2.9</v>
      </c>
      <c r="AJ117" t="s">
        <v>321</v>
      </c>
    </row>
    <row r="118" spans="1:36" ht="15" x14ac:dyDescent="0.25">
      <c r="A118">
        <v>1.26</v>
      </c>
      <c r="B118">
        <v>6.82</v>
      </c>
      <c r="C118">
        <v>11.2</v>
      </c>
      <c r="D118" s="20">
        <f t="shared" si="28"/>
        <v>2.956407391891247E-2</v>
      </c>
      <c r="E118" s="17">
        <f>IF(OR($A118="",$B118="",$C118=""),"",A118*'MPTO_working_3-way'!$I117)</f>
        <v>1.2972507331378298</v>
      </c>
      <c r="F118" s="21">
        <f>IF(OR($A118="",$B118="",$C118=""),"",B118*'MPTO_working_3-way'!$I117)</f>
        <v>7.0216269841269829</v>
      </c>
      <c r="G118" s="22">
        <f>IF(OR($A118="",$B118="",$C118=""),"",C118*'MPTO_working_3-way'!$I117)</f>
        <v>11.531117627891819</v>
      </c>
      <c r="H118" s="17">
        <f>IF(OR($A118="",$B118="",$C118=""),"",'MPTO_working_3-way'!E117)</f>
        <v>1.2758420168316758</v>
      </c>
      <c r="I118" s="21">
        <f>IF(OR($A118="",$B118="",$C118=""),"",'MPTO_working_3-way'!F117)</f>
        <v>7.3113912562571768</v>
      </c>
      <c r="J118" s="22">
        <f>IF(OR($A118="",$B118="",$C118=""),"",'MPTO_working_3-way'!G117)</f>
        <v>12.589539483322742</v>
      </c>
      <c r="K118" s="17">
        <f>IF(OR($A118="",$B118="",$C118=""),"",'OddsRatio_working_3-way'!H117)</f>
        <v>1.281754605545379</v>
      </c>
      <c r="L118" s="21">
        <f>IF(OR($A118="",$B118="",$C118=""),"",'OddsRatio_working_3-way'!I117)</f>
        <v>7.3069684779773345</v>
      </c>
      <c r="M118" s="22">
        <f>IF(OR($A118="",$B118="",$C118=""),"",'OddsRatio_working_3-way'!J117)</f>
        <v>12.053449909857182</v>
      </c>
      <c r="N118" s="23">
        <f t="shared" si="29"/>
        <v>77.086100200627314</v>
      </c>
      <c r="O118" s="24">
        <f t="shared" si="30"/>
        <v>14.241713526802116</v>
      </c>
      <c r="P118" s="24">
        <f t="shared" si="31"/>
        <v>8.6721862725705741</v>
      </c>
      <c r="Q118" t="s">
        <v>139</v>
      </c>
      <c r="R118" t="s">
        <v>135</v>
      </c>
      <c r="S118" s="48" t="s">
        <v>417</v>
      </c>
      <c r="T118" s="35">
        <v>100</v>
      </c>
      <c r="U118" s="35">
        <f t="shared" si="32"/>
        <v>21.259842519685037</v>
      </c>
      <c r="V118" s="35">
        <f t="shared" si="33"/>
        <v>84.251968503937007</v>
      </c>
      <c r="W118" s="35">
        <f t="shared" si="34"/>
        <v>91.511035653650268</v>
      </c>
      <c r="X118" s="35">
        <f t="shared" si="35"/>
        <v>24.236995842412739</v>
      </c>
      <c r="Y118" s="35">
        <f t="shared" si="36"/>
        <v>87.229121826664695</v>
      </c>
      <c r="Z118" s="35">
        <f t="shared" si="37"/>
        <v>94.488188976377941</v>
      </c>
      <c r="AA118" s="35">
        <f t="shared" si="38"/>
        <v>-2.9771533227277018</v>
      </c>
      <c r="AB118" s="35">
        <f t="shared" si="39"/>
        <v>-2.9771533227276876</v>
      </c>
      <c r="AC118" s="35">
        <f t="shared" si="40"/>
        <v>-2.9771533227276734</v>
      </c>
      <c r="AF118">
        <v>1.33</v>
      </c>
      <c r="AG118">
        <v>3.4</v>
      </c>
      <c r="AJ118" t="s">
        <v>321</v>
      </c>
    </row>
    <row r="119" spans="1:36" ht="15" x14ac:dyDescent="0.25">
      <c r="A119">
        <v>1.27</v>
      </c>
      <c r="B119">
        <v>6.35</v>
      </c>
      <c r="C119">
        <v>11.78</v>
      </c>
      <c r="D119" s="20">
        <f t="shared" si="28"/>
        <v>2.977153322727677E-2</v>
      </c>
      <c r="E119" s="17">
        <f>IF(OR($A119="",$B119="",$C119=""),"",A119*'MPTO_working_3-way'!$I118)</f>
        <v>1.3078098471986415</v>
      </c>
      <c r="F119" s="21">
        <f>IF(OR($A119="",$B119="",$C119=""),"",B119*'MPTO_working_3-way'!$I118)</f>
        <v>6.5390492359932075</v>
      </c>
      <c r="G119" s="22">
        <f>IF(OR($A119="",$B119="",$C119=""),"",C119*'MPTO_working_3-way'!$I118)</f>
        <v>12.130708661417319</v>
      </c>
      <c r="H119" s="17">
        <f>IF(OR($A119="",$B119="",$C119=""),"",'MPTO_working_3-way'!E118)</f>
        <v>1.2862104738268958</v>
      </c>
      <c r="I119" s="21">
        <f>IF(OR($A119="",$B119="",$C119=""),"",'MPTO_working_3-way'!F118)</f>
        <v>6.7770664089632424</v>
      </c>
      <c r="J119" s="22">
        <f>IF(OR($A119="",$B119="",$C119=""),"",'MPTO_working_3-way'!G118)</f>
        <v>13.339416275337323</v>
      </c>
      <c r="K119" s="17">
        <f>IF(OR($A119="",$B119="",$C119=""),"",'OddsRatio_working_3-way'!H118)</f>
        <v>1.2922791770009399</v>
      </c>
      <c r="L119" s="21">
        <f>IF(OR($A119="",$B119="",$C119=""),"",'OddsRatio_working_3-way'!I118)</f>
        <v>6.791457766500101</v>
      </c>
      <c r="M119" s="22">
        <f>IF(OR($A119="",$B119="",$C119=""),"",'OddsRatio_working_3-way'!J118)</f>
        <v>12.669516770630107</v>
      </c>
      <c r="N119" s="23">
        <f t="shared" si="29"/>
        <v>76.463715435544614</v>
      </c>
      <c r="O119" s="24">
        <f t="shared" si="30"/>
        <v>15.292743087108921</v>
      </c>
      <c r="P119" s="24">
        <f t="shared" si="31"/>
        <v>8.2435414773464899</v>
      </c>
      <c r="Q119" t="s">
        <v>145</v>
      </c>
      <c r="R119" t="s">
        <v>245</v>
      </c>
      <c r="S119" s="48" t="s">
        <v>417</v>
      </c>
      <c r="T119" s="35">
        <v>100</v>
      </c>
      <c r="U119" s="35">
        <f t="shared" si="32"/>
        <v>91.928974979822428</v>
      </c>
      <c r="V119" s="35">
        <f t="shared" si="33"/>
        <v>86.772486772486786</v>
      </c>
      <c r="W119" s="35">
        <f t="shared" si="34"/>
        <v>17.355371900826448</v>
      </c>
      <c r="X119" s="35">
        <f t="shared" si="35"/>
        <v>95.872141326686787</v>
      </c>
      <c r="Y119" s="35">
        <f t="shared" si="36"/>
        <v>90.715653119351117</v>
      </c>
      <c r="Z119" s="35">
        <f t="shared" si="37"/>
        <v>21.298538247690789</v>
      </c>
      <c r="AA119" s="35">
        <f t="shared" si="38"/>
        <v>-3.9431663468643592</v>
      </c>
      <c r="AB119" s="35">
        <f t="shared" si="39"/>
        <v>-3.9431663468643308</v>
      </c>
      <c r="AC119" s="35">
        <f t="shared" si="40"/>
        <v>-3.9431663468643414</v>
      </c>
      <c r="AF119">
        <v>1.49</v>
      </c>
      <c r="AG119">
        <v>2.72</v>
      </c>
      <c r="AJ119" t="s">
        <v>321</v>
      </c>
    </row>
    <row r="120" spans="1:36" ht="15" x14ac:dyDescent="0.25">
      <c r="A120">
        <v>12.39</v>
      </c>
      <c r="B120">
        <v>7.56</v>
      </c>
      <c r="C120">
        <v>1.21</v>
      </c>
      <c r="D120" s="20">
        <f t="shared" si="28"/>
        <v>3.9431663468643574E-2</v>
      </c>
      <c r="E120" s="17">
        <f>IF(OR($A120="",$B120="",$C120=""),"",A120*'MPTO_working_3-way'!$I119)</f>
        <v>12.878558310376494</v>
      </c>
      <c r="F120" s="21">
        <f>IF(OR($A120="",$B120="",$C120=""),"",B120*'MPTO_working_3-way'!$I119)</f>
        <v>7.858103375822945</v>
      </c>
      <c r="G120" s="22">
        <f>IF(OR($A120="",$B120="",$C120=""),"",C120*'MPTO_working_3-way'!$I119)</f>
        <v>1.2577123127970586</v>
      </c>
      <c r="H120" s="17">
        <f>IF(OR($A120="",$B120="",$C120=""),"",'MPTO_working_3-way'!E119)</f>
        <v>14.800263989235683</v>
      </c>
      <c r="I120" s="21">
        <f>IF(OR($A120="",$B120="",$C120=""),"",'MPTO_working_3-way'!F119)</f>
        <v>8.3941035334421379</v>
      </c>
      <c r="J120" s="22">
        <f>IF(OR($A120="",$B120="",$C120=""),"",'MPTO_working_3-way'!G119)</f>
        <v>1.2295549704504365</v>
      </c>
      <c r="K120" s="17">
        <f>IF(OR($A120="",$B120="",$C120=""),"",'OddsRatio_working_3-way'!H119)</f>
        <v>13.838133648873541</v>
      </c>
      <c r="L120" s="21">
        <f>IF(OR($A120="",$B120="",$C120=""),"",'OddsRatio_working_3-way'!I119)</f>
        <v>8.3940436116427044</v>
      </c>
      <c r="M120" s="22">
        <f>IF(OR($A120="",$B120="",$C120=""),"",'OddsRatio_working_3-way'!J119)</f>
        <v>1.2366995668361231</v>
      </c>
      <c r="N120" s="23">
        <f t="shared" si="29"/>
        <v>7.7648442931246535</v>
      </c>
      <c r="O120" s="24">
        <f t="shared" si="30"/>
        <v>12.725717035954295</v>
      </c>
      <c r="P120" s="24">
        <f t="shared" si="31"/>
        <v>79.509438670921043</v>
      </c>
      <c r="Q120" t="s">
        <v>129</v>
      </c>
      <c r="R120" t="s">
        <v>253</v>
      </c>
      <c r="S120" s="48" t="s">
        <v>417</v>
      </c>
      <c r="T120" s="35">
        <v>100</v>
      </c>
      <c r="U120" s="35">
        <f t="shared" si="32"/>
        <v>61.389961389961393</v>
      </c>
      <c r="V120" s="35">
        <f t="shared" si="33"/>
        <v>72.222222222222229</v>
      </c>
      <c r="W120" s="35">
        <f t="shared" si="34"/>
        <v>63.63636363636364</v>
      </c>
      <c r="X120" s="35">
        <f t="shared" si="35"/>
        <v>64.141414141414145</v>
      </c>
      <c r="Y120" s="35">
        <f t="shared" si="36"/>
        <v>74.973674973674974</v>
      </c>
      <c r="Z120" s="35">
        <f t="shared" si="37"/>
        <v>66.387816387816386</v>
      </c>
      <c r="AA120" s="35">
        <f t="shared" si="38"/>
        <v>-2.7514527514527529</v>
      </c>
      <c r="AB120" s="35">
        <f t="shared" si="39"/>
        <v>-2.7514527514527458</v>
      </c>
      <c r="AC120" s="35">
        <f t="shared" si="40"/>
        <v>-2.7514527514527458</v>
      </c>
      <c r="AF120">
        <v>1.36</v>
      </c>
      <c r="AG120">
        <v>3.27</v>
      </c>
      <c r="AJ120" t="s">
        <v>322</v>
      </c>
    </row>
    <row r="121" spans="1:36" ht="15" x14ac:dyDescent="0.25">
      <c r="A121">
        <v>2.59</v>
      </c>
      <c r="B121">
        <v>3.6</v>
      </c>
      <c r="C121">
        <v>2.75</v>
      </c>
      <c r="D121" s="20">
        <f t="shared" si="28"/>
        <v>2.7514527514527654E-2</v>
      </c>
      <c r="E121" s="17">
        <f>IF(OR($A121="",$B121="",$C121=""),"",A121*'MPTO_working_3-way'!$I120)</f>
        <v>2.6612626262626264</v>
      </c>
      <c r="F121" s="21">
        <f>IF(OR($A121="",$B121="",$C121=""),"",B121*'MPTO_working_3-way'!$I120)</f>
        <v>3.6990522990522998</v>
      </c>
      <c r="G121" s="22">
        <f>IF(OR($A121="",$B121="",$C121=""),"",C121*'MPTO_working_3-way'!$I120)</f>
        <v>2.8256649506649509</v>
      </c>
      <c r="H121" s="17">
        <f>IF(OR($A121="",$B121="",$C121=""),"",'MPTO_working_3-way'!E120)</f>
        <v>2.6530204004207696</v>
      </c>
      <c r="I121" s="21">
        <f>IF(OR($A121="",$B121="",$C121=""),"",'MPTO_working_3-way'!F120)</f>
        <v>3.722921304810765</v>
      </c>
      <c r="J121" s="22">
        <f>IF(OR($A121="",$B121="",$C121=""),"",'MPTO_working_3-way'!G120)</f>
        <v>2.8211541635340072</v>
      </c>
      <c r="K121" s="17">
        <f>IF(OR($A121="",$B121="",$C121=""),"",'OddsRatio_working_3-way'!H120)</f>
        <v>2.6571959277944925</v>
      </c>
      <c r="L121" s="21">
        <f>IF(OR($A121="",$B121="",$C121=""),"",'OddsRatio_working_3-way'!I120)</f>
        <v>3.7098801335004272</v>
      </c>
      <c r="M121" s="22">
        <f>IF(OR($A121="",$B121="",$C121=""),"",'OddsRatio_working_3-way'!J120)</f>
        <v>2.8239577821637494</v>
      </c>
      <c r="N121" s="23">
        <f t="shared" si="29"/>
        <v>37.576148634543486</v>
      </c>
      <c r="O121" s="24">
        <f t="shared" si="30"/>
        <v>27.033951378741005</v>
      </c>
      <c r="P121" s="24">
        <f t="shared" si="31"/>
        <v>35.389899986715498</v>
      </c>
      <c r="Q121" t="s">
        <v>147</v>
      </c>
      <c r="R121" t="s">
        <v>250</v>
      </c>
      <c r="S121" s="48" t="s">
        <v>417</v>
      </c>
      <c r="T121" s="35">
        <v>100</v>
      </c>
      <c r="U121" s="35">
        <f t="shared" si="32"/>
        <v>52.153110047846894</v>
      </c>
      <c r="V121" s="35">
        <f t="shared" si="33"/>
        <v>73.262032085561486</v>
      </c>
      <c r="W121" s="35">
        <f t="shared" si="34"/>
        <v>71.83098591549296</v>
      </c>
      <c r="X121" s="35">
        <f t="shared" si="35"/>
        <v>54.906981998945547</v>
      </c>
      <c r="Y121" s="35">
        <f t="shared" si="36"/>
        <v>76.01590403666016</v>
      </c>
      <c r="Z121" s="35">
        <f t="shared" si="37"/>
        <v>74.584857866591619</v>
      </c>
      <c r="AA121" s="35">
        <f t="shared" si="38"/>
        <v>-2.7538719510986525</v>
      </c>
      <c r="AB121" s="35">
        <f t="shared" si="39"/>
        <v>-2.7538719510986738</v>
      </c>
      <c r="AC121" s="35">
        <f t="shared" si="40"/>
        <v>-2.7538719510986596</v>
      </c>
      <c r="AF121">
        <v>1.7</v>
      </c>
      <c r="AG121">
        <v>2.25</v>
      </c>
      <c r="AJ121" t="s">
        <v>322</v>
      </c>
    </row>
    <row r="122" spans="1:36" ht="15" x14ac:dyDescent="0.25">
      <c r="A122">
        <v>2.09</v>
      </c>
      <c r="B122">
        <v>3.74</v>
      </c>
      <c r="C122">
        <v>3.55</v>
      </c>
      <c r="D122" s="20">
        <f t="shared" si="28"/>
        <v>2.7538719510986631E-2</v>
      </c>
      <c r="E122" s="17">
        <f>IF(OR($A122="",$B122="",$C122=""),"",A122*'MPTO_working_3-way'!$I121)</f>
        <v>2.1475559237779618</v>
      </c>
      <c r="F122" s="21">
        <f>IF(OR($A122="",$B122="",$C122=""),"",B122*'MPTO_working_3-way'!$I121)</f>
        <v>3.8429948109710903</v>
      </c>
      <c r="G122" s="22">
        <f>IF(OR($A122="",$B122="",$C122=""),"",C122*'MPTO_working_3-way'!$I121)</f>
        <v>3.6477624542640021</v>
      </c>
      <c r="H122" s="17">
        <f>IF(OR($A122="",$B122="",$C122=""),"",'MPTO_working_3-way'!E121)</f>
        <v>2.1308816200341822</v>
      </c>
      <c r="I122" s="21">
        <f>IF(OR($A122="",$B122="",$C122=""),"",'MPTO_working_3-way'!F121)</f>
        <v>3.8729651028899257</v>
      </c>
      <c r="J122" s="22">
        <f>IF(OR($A122="",$B122="",$C122=""),"",'MPTO_working_3-way'!G121)</f>
        <v>3.6695824625544895</v>
      </c>
      <c r="K122" s="17">
        <f>IF(OR($A122="",$B122="",$C122=""),"",'OddsRatio_working_3-way'!H121)</f>
        <v>2.1376491068535861</v>
      </c>
      <c r="L122" s="21">
        <f>IF(OR($A122="",$B122="",$C122=""),"",'OddsRatio_working_3-way'!I121)</f>
        <v>3.859778488787915</v>
      </c>
      <c r="M122" s="22">
        <f>IF(OR($A122="",$B122="",$C122=""),"",'OddsRatio_working_3-way'!J121)</f>
        <v>3.6614726811712344</v>
      </c>
      <c r="N122" s="23">
        <f t="shared" si="29"/>
        <v>46.564561552409245</v>
      </c>
      <c r="O122" s="24">
        <f t="shared" si="30"/>
        <v>26.02137263222869</v>
      </c>
      <c r="P122" s="24">
        <f t="shared" si="31"/>
        <v>27.414065815362061</v>
      </c>
      <c r="Q122" t="s">
        <v>251</v>
      </c>
      <c r="R122" t="s">
        <v>126</v>
      </c>
      <c r="S122" s="48" t="s">
        <v>417</v>
      </c>
      <c r="T122" s="35">
        <v>100</v>
      </c>
      <c r="U122" s="35">
        <f t="shared" si="32"/>
        <v>31.506849315068493</v>
      </c>
      <c r="V122" s="35">
        <f t="shared" si="33"/>
        <v>80.039920159680634</v>
      </c>
      <c r="W122" s="35">
        <f t="shared" si="34"/>
        <v>85.795454545454547</v>
      </c>
      <c r="X122" s="35">
        <f t="shared" si="35"/>
        <v>34.164625294864813</v>
      </c>
      <c r="Y122" s="35">
        <f t="shared" si="36"/>
        <v>82.69769613947696</v>
      </c>
      <c r="Z122" s="35">
        <f t="shared" si="37"/>
        <v>88.453230525250873</v>
      </c>
      <c r="AA122" s="35">
        <f t="shared" si="38"/>
        <v>-2.6577759797963196</v>
      </c>
      <c r="AB122" s="35">
        <f t="shared" si="39"/>
        <v>-2.6577759797963267</v>
      </c>
      <c r="AC122" s="35">
        <f t="shared" si="40"/>
        <v>-2.6577759797963267</v>
      </c>
      <c r="AF122">
        <v>1.71</v>
      </c>
      <c r="AG122">
        <v>2.2200000000000002</v>
      </c>
      <c r="AJ122" t="s">
        <v>322</v>
      </c>
    </row>
    <row r="123" spans="1:36" ht="15" x14ac:dyDescent="0.25">
      <c r="A123">
        <v>1.46</v>
      </c>
      <c r="B123">
        <v>5.01</v>
      </c>
      <c r="C123">
        <v>7.04</v>
      </c>
      <c r="D123" s="20">
        <f t="shared" si="28"/>
        <v>2.6577759797963285E-2</v>
      </c>
      <c r="E123" s="17">
        <f>IF(OR($A123="",$B123="",$C123=""),"",A123*'MPTO_working_3-way'!$I122)</f>
        <v>1.4988035293050264</v>
      </c>
      <c r="F123" s="21">
        <f>IF(OR($A123="",$B123="",$C123=""),"",B123*'MPTO_working_3-way'!$I122)</f>
        <v>5.1431545765877962</v>
      </c>
      <c r="G123" s="22">
        <f>IF(OR($A123="",$B123="",$C123=""),"",C123*'MPTO_working_3-way'!$I122)</f>
        <v>7.2271074289776616</v>
      </c>
      <c r="H123" s="17">
        <f>IF(OR($A123="",$B123="",$C123=""),"",'MPTO_working_3-way'!E122)</f>
        <v>1.4791318453017208</v>
      </c>
      <c r="I123" s="21">
        <f>IF(OR($A123="",$B123="",$C123=""),"",'MPTO_working_3-way'!F122)</f>
        <v>5.2426963369761488</v>
      </c>
      <c r="J123" s="22">
        <f>IF(OR($A123="",$B123="",$C123=""),"",'MPTO_working_3-way'!G122)</f>
        <v>7.5082853208019928</v>
      </c>
      <c r="K123" s="17">
        <f>IF(OR($A123="",$B123="",$C123=""),"",'OddsRatio_working_3-way'!H122)</f>
        <v>1.4853926224692036</v>
      </c>
      <c r="L123" s="21">
        <f>IF(OR($A123="",$B123="",$C123=""),"",'OddsRatio_working_3-way'!I122)</f>
        <v>5.2313574263076221</v>
      </c>
      <c r="M123" s="22">
        <f>IF(OR($A123="",$B123="",$C123=""),"",'OddsRatio_working_3-way'!J122)</f>
        <v>7.3734161732912797</v>
      </c>
      <c r="N123" s="23">
        <f t="shared" si="29"/>
        <v>66.719885591921823</v>
      </c>
      <c r="O123" s="24">
        <f t="shared" si="30"/>
        <v>19.443319952935301</v>
      </c>
      <c r="P123" s="24">
        <f t="shared" si="31"/>
        <v>13.836794455142876</v>
      </c>
      <c r="Q123" t="s">
        <v>308</v>
      </c>
      <c r="R123" t="s">
        <v>378</v>
      </c>
      <c r="S123" s="48" t="s">
        <v>417</v>
      </c>
      <c r="T123" s="35">
        <v>100</v>
      </c>
      <c r="U123" s="35">
        <f t="shared" si="32"/>
        <v>63.099630996309962</v>
      </c>
      <c r="V123" s="35">
        <f t="shared" si="33"/>
        <v>70.149253731343279</v>
      </c>
      <c r="W123" s="35">
        <f t="shared" si="34"/>
        <v>64.539007092198588</v>
      </c>
      <c r="X123" s="35">
        <f t="shared" si="35"/>
        <v>65.311739176458133</v>
      </c>
      <c r="Y123" s="35">
        <f t="shared" si="36"/>
        <v>72.361361911491457</v>
      </c>
      <c r="Z123" s="35">
        <f t="shared" si="37"/>
        <v>66.751115272346752</v>
      </c>
      <c r="AA123" s="35">
        <f t="shared" si="38"/>
        <v>-2.2121081801481708</v>
      </c>
      <c r="AB123" s="35">
        <f t="shared" si="39"/>
        <v>-2.2121081801481779</v>
      </c>
      <c r="AC123" s="35">
        <f t="shared" si="40"/>
        <v>-2.2121081801481637</v>
      </c>
      <c r="AF123">
        <v>1.59</v>
      </c>
      <c r="AG123">
        <v>2.5</v>
      </c>
      <c r="AJ123" t="s">
        <v>325</v>
      </c>
    </row>
    <row r="124" spans="1:36" ht="15" x14ac:dyDescent="0.25">
      <c r="A124">
        <v>2.71</v>
      </c>
      <c r="B124">
        <v>3.35</v>
      </c>
      <c r="C124">
        <v>2.82</v>
      </c>
      <c r="D124" s="20">
        <f t="shared" si="28"/>
        <v>2.2121081801481646E-2</v>
      </c>
      <c r="E124" s="17">
        <f>IF(OR($A124="",$B124="",$C124=""),"",A124*'MPTO_working_3-way'!$I123)</f>
        <v>2.7699481316820154</v>
      </c>
      <c r="F124" s="21">
        <f>IF(OR($A124="",$B124="",$C124=""),"",B124*'MPTO_working_3-way'!$I123)</f>
        <v>3.4241056240349637</v>
      </c>
      <c r="G124" s="22">
        <f>IF(OR($A124="",$B124="",$C124=""),"",C124*'MPTO_working_3-way'!$I123)</f>
        <v>2.8823814506801781</v>
      </c>
      <c r="H124" s="17">
        <f>IF(OR($A124="",$B124="",$C124=""),"",'MPTO_working_3-way'!E123)</f>
        <v>2.765257336990862</v>
      </c>
      <c r="I124" s="21">
        <f>IF(OR($A124="",$B124="",$C124=""),"",'MPTO_working_3-way'!F123)</f>
        <v>3.4348471641889833</v>
      </c>
      <c r="J124" s="22">
        <f>IF(OR($A124="",$B124="",$C124=""),"",'MPTO_working_3-way'!G123)</f>
        <v>2.8798837759105358</v>
      </c>
      <c r="K124" s="17">
        <f>IF(OR($A124="",$B124="",$C124=""),"",'OddsRatio_working_3-way'!H123)</f>
        <v>2.7676149146549665</v>
      </c>
      <c r="L124" s="21">
        <f>IF(OR($A124="",$B124="",$C124=""),"",'OddsRatio_working_3-way'!I123)</f>
        <v>3.4291783914848959</v>
      </c>
      <c r="M124" s="22">
        <f>IF(OR($A124="",$B124="",$C124=""),"",'OddsRatio_working_3-way'!J123)</f>
        <v>2.8813211372351106</v>
      </c>
      <c r="N124" s="23">
        <f t="shared" si="29"/>
        <v>36.101759038815032</v>
      </c>
      <c r="O124" s="24">
        <f t="shared" si="30"/>
        <v>29.204706565727978</v>
      </c>
      <c r="P124" s="24">
        <f t="shared" si="31"/>
        <v>34.693534395457</v>
      </c>
      <c r="Q124" t="s">
        <v>161</v>
      </c>
      <c r="R124" t="s">
        <v>344</v>
      </c>
      <c r="S124" s="48" t="s">
        <v>417</v>
      </c>
      <c r="T124" s="35">
        <v>100</v>
      </c>
      <c r="U124" s="35">
        <f t="shared" si="32"/>
        <v>78.632478632478637</v>
      </c>
      <c r="V124" s="35">
        <f t="shared" si="33"/>
        <v>74.226804123711347</v>
      </c>
      <c r="W124" s="35">
        <f t="shared" si="34"/>
        <v>44.751381215469614</v>
      </c>
      <c r="X124" s="35">
        <f t="shared" si="35"/>
        <v>81.021814660819061</v>
      </c>
      <c r="Y124" s="35">
        <f t="shared" si="36"/>
        <v>76.616140152051756</v>
      </c>
      <c r="Z124" s="35">
        <f t="shared" si="37"/>
        <v>47.14071724381003</v>
      </c>
      <c r="AA124" s="35">
        <f t="shared" si="38"/>
        <v>-2.3893360283404235</v>
      </c>
      <c r="AB124" s="35">
        <f t="shared" si="39"/>
        <v>-2.3893360283404093</v>
      </c>
      <c r="AC124" s="35">
        <f t="shared" si="40"/>
        <v>-2.3893360283404164</v>
      </c>
      <c r="AF124">
        <v>2.02</v>
      </c>
      <c r="AG124">
        <v>1.89</v>
      </c>
      <c r="AJ124" t="s">
        <v>325</v>
      </c>
    </row>
    <row r="125" spans="1:36" ht="15" x14ac:dyDescent="0.25">
      <c r="A125">
        <v>4.68</v>
      </c>
      <c r="B125">
        <v>3.88</v>
      </c>
      <c r="C125">
        <v>1.81</v>
      </c>
      <c r="D125" s="20">
        <f t="shared" si="28"/>
        <v>2.3893360283404164E-2</v>
      </c>
      <c r="E125" s="17">
        <f>IF(OR($A125="",$B125="",$C125=""),"",A125*'MPTO_working_3-way'!$I124)</f>
        <v>4.7918209261263316</v>
      </c>
      <c r="F125" s="21">
        <f>IF(OR($A125="",$B125="",$C125=""),"",B125*'MPTO_working_3-way'!$I124)</f>
        <v>3.9727062378996081</v>
      </c>
      <c r="G125" s="22">
        <f>IF(OR($A125="",$B125="",$C125=""),"",C125*'MPTO_working_3-way'!$I124)</f>
        <v>1.8532469821129616</v>
      </c>
      <c r="H125" s="17">
        <f>IF(OR($A125="",$B125="",$C125=""),"",'MPTO_working_3-way'!E124)</f>
        <v>4.861194420735603</v>
      </c>
      <c r="I125" s="21">
        <f>IF(OR($A125="",$B125="",$C125=""),"",'MPTO_working_3-way'!F124)</f>
        <v>4.0037233773000676</v>
      </c>
      <c r="J125" s="22">
        <f>IF(OR($A125="",$B125="",$C125=""),"",'MPTO_working_3-way'!G124)</f>
        <v>1.8364739858726511</v>
      </c>
      <c r="K125" s="17">
        <f>IF(OR($A125="",$B125="",$C125=""),"",'OddsRatio_working_3-way'!H124)</f>
        <v>4.8286678680976651</v>
      </c>
      <c r="L125" s="21">
        <f>IF(OR($A125="",$B125="",$C125=""),"",'OddsRatio_working_3-way'!I124)</f>
        <v>3.9963487663373018</v>
      </c>
      <c r="M125" s="22">
        <f>IF(OR($A125="",$B125="",$C125=""),"",'OddsRatio_working_3-way'!J124)</f>
        <v>1.8427230905323664</v>
      </c>
      <c r="N125" s="23">
        <f t="shared" si="29"/>
        <v>20.868893379293947</v>
      </c>
      <c r="O125" s="24">
        <f t="shared" si="30"/>
        <v>25.171757993581362</v>
      </c>
      <c r="P125" s="24">
        <f t="shared" si="31"/>
        <v>53.959348627124683</v>
      </c>
      <c r="Q125" t="s">
        <v>156</v>
      </c>
      <c r="R125" t="s">
        <v>255</v>
      </c>
      <c r="S125" s="48" t="s">
        <v>417</v>
      </c>
      <c r="T125" s="35">
        <v>100</v>
      </c>
      <c r="U125" s="35">
        <f t="shared" si="32"/>
        <v>15.966386554621849</v>
      </c>
      <c r="V125" s="35">
        <f t="shared" si="33"/>
        <v>86.945169712793728</v>
      </c>
      <c r="W125" s="35">
        <f t="shared" si="34"/>
        <v>94.192799070847855</v>
      </c>
      <c r="X125" s="35">
        <f t="shared" si="35"/>
        <v>18.862031216358414</v>
      </c>
      <c r="Y125" s="35">
        <f t="shared" si="36"/>
        <v>89.840814374530297</v>
      </c>
      <c r="Z125" s="35">
        <f t="shared" si="37"/>
        <v>97.088443732584423</v>
      </c>
      <c r="AA125" s="35">
        <f t="shared" si="38"/>
        <v>-2.895644661736565</v>
      </c>
      <c r="AB125" s="35">
        <f t="shared" si="39"/>
        <v>-2.8956446617365685</v>
      </c>
      <c r="AC125" s="35">
        <f t="shared" si="40"/>
        <v>-2.8956446617365685</v>
      </c>
      <c r="AF125">
        <v>1.86</v>
      </c>
      <c r="AG125">
        <v>2.06</v>
      </c>
      <c r="AJ125" t="s">
        <v>325</v>
      </c>
    </row>
    <row r="126" spans="1:36" ht="15" x14ac:dyDescent="0.25">
      <c r="A126">
        <v>1.19</v>
      </c>
      <c r="B126">
        <v>7.66</v>
      </c>
      <c r="C126">
        <v>17.22</v>
      </c>
      <c r="D126" s="20">
        <f t="shared" si="28"/>
        <v>2.8956446617365739E-2</v>
      </c>
      <c r="E126" s="17">
        <f>IF(OR($A126="",$B126="",$C126=""),"",A126*'MPTO_working_3-way'!$I125)</f>
        <v>1.2244581714746652</v>
      </c>
      <c r="F126" s="21">
        <f>IF(OR($A126="",$B126="",$C126=""),"",B126*'MPTO_working_3-way'!$I125)</f>
        <v>7.8818063810890218</v>
      </c>
      <c r="G126" s="22">
        <f>IF(OR($A126="",$B126="",$C126=""),"",C126*'MPTO_working_3-way'!$I125)</f>
        <v>17.718630010751038</v>
      </c>
      <c r="H126" s="17">
        <f>IF(OR($A126="",$B126="",$C126=""),"",'MPTO_working_3-way'!E125)</f>
        <v>1.2038272283534917</v>
      </c>
      <c r="I126" s="21">
        <f>IF(OR($A126="",$B126="",$C126=""),"",'MPTO_working_3-way'!F125)</f>
        <v>8.2715617239837691</v>
      </c>
      <c r="J126" s="22">
        <f>IF(OR($A126="",$B126="",$C126=""),"",'MPTO_working_3-way'!G125)</f>
        <v>20.652682418849576</v>
      </c>
      <c r="K126" s="17">
        <f>IF(OR($A126="",$B126="",$C126=""),"",'OddsRatio_working_3-way'!H125)</f>
        <v>1.2092158016843697</v>
      </c>
      <c r="L126" s="21">
        <f>IF(OR($A126="",$B126="",$C126=""),"",'OddsRatio_working_3-way'!I125)</f>
        <v>8.3335644169363299</v>
      </c>
      <c r="M126" s="22">
        <f>IF(OR($A126="",$B126="",$C126=""),"",'OddsRatio_working_3-way'!J125)</f>
        <v>18.860422649055142</v>
      </c>
      <c r="N126" s="23">
        <f t="shared" si="29"/>
        <v>81.668775895844519</v>
      </c>
      <c r="O126" s="24">
        <f t="shared" si="30"/>
        <v>12.687446908101171</v>
      </c>
      <c r="P126" s="24">
        <f t="shared" si="31"/>
        <v>5.6437771960542964</v>
      </c>
      <c r="Q126" t="s">
        <v>346</v>
      </c>
      <c r="R126" t="s">
        <v>257</v>
      </c>
      <c r="S126" s="48" t="s">
        <v>417</v>
      </c>
      <c r="T126" s="35">
        <v>100</v>
      </c>
      <c r="U126" s="35">
        <f t="shared" si="32"/>
        <v>56.896551724137922</v>
      </c>
      <c r="V126" s="35">
        <f t="shared" si="33"/>
        <v>71.264367816091948</v>
      </c>
      <c r="W126" s="35">
        <f t="shared" si="34"/>
        <v>66.329966329966325</v>
      </c>
      <c r="X126" s="35">
        <f t="shared" si="35"/>
        <v>62.405665853941713</v>
      </c>
      <c r="Y126" s="35">
        <f t="shared" si="36"/>
        <v>76.773481945895739</v>
      </c>
      <c r="Z126" s="35">
        <f t="shared" si="37"/>
        <v>71.839080459770116</v>
      </c>
      <c r="AA126" s="35">
        <f t="shared" si="38"/>
        <v>-5.5091141298037911</v>
      </c>
      <c r="AB126" s="35">
        <f t="shared" si="39"/>
        <v>-5.5091141298037911</v>
      </c>
      <c r="AC126" s="35">
        <f t="shared" si="40"/>
        <v>-5.5091141298037911</v>
      </c>
      <c r="AF126">
        <v>1.48</v>
      </c>
      <c r="AG126">
        <v>2.75</v>
      </c>
      <c r="AJ126" t="s">
        <v>325</v>
      </c>
    </row>
    <row r="127" spans="1:36" ht="15" x14ac:dyDescent="0.25">
      <c r="A127">
        <v>2.3199999999999998</v>
      </c>
      <c r="B127">
        <v>3.48</v>
      </c>
      <c r="C127">
        <v>2.97</v>
      </c>
      <c r="D127" s="20">
        <f t="shared" si="28"/>
        <v>5.5091141298037938E-2</v>
      </c>
      <c r="E127" s="17">
        <f>IF(OR($A127="",$B127="",$C127=""),"",A127*'MPTO_working_3-way'!$I126)</f>
        <v>2.4478114478114477</v>
      </c>
      <c r="F127" s="21">
        <f>IF(OR($A127="",$B127="",$C127=""),"",B127*'MPTO_working_3-way'!$I126)</f>
        <v>3.6717171717171722</v>
      </c>
      <c r="G127" s="22">
        <f>IF(OR($A127="",$B127="",$C127=""),"",C127*'MPTO_working_3-way'!$I126)</f>
        <v>3.133620689655173</v>
      </c>
      <c r="H127" s="17">
        <f>IF(OR($A127="",$B127="",$C127=""),"",'MPTO_working_3-way'!E126)</f>
        <v>2.4232392384882302</v>
      </c>
      <c r="I127" s="21">
        <f>IF(OR($A127="",$B127="",$C127=""),"",'MPTO_working_3-way'!F126)</f>
        <v>3.717574275231998</v>
      </c>
      <c r="J127" s="22">
        <f>IF(OR($A127="",$B127="",$C127=""),"",'MPTO_working_3-way'!G126)</f>
        <v>3.1413287946021522</v>
      </c>
      <c r="K127" s="17">
        <f>IF(OR($A127="",$B127="",$C127=""),"",'OddsRatio_working_3-way'!H126)</f>
        <v>2.4339995320048824</v>
      </c>
      <c r="L127" s="21">
        <f>IF(OR($A127="",$B127="",$C127=""),"",'OddsRatio_working_3-way'!I126)</f>
        <v>3.6941809389182634</v>
      </c>
      <c r="M127" s="22">
        <f>IF(OR($A127="",$B127="",$C127=""),"",'OddsRatio_working_3-way'!J126)</f>
        <v>3.140135665189105</v>
      </c>
      <c r="N127" s="23">
        <f t="shared" si="29"/>
        <v>40.852819807427785</v>
      </c>
      <c r="O127" s="24">
        <f t="shared" si="30"/>
        <v>27.235213204951851</v>
      </c>
      <c r="P127" s="24">
        <f t="shared" si="31"/>
        <v>31.91196698762035</v>
      </c>
      <c r="Q127" t="s">
        <v>335</v>
      </c>
      <c r="R127" t="s">
        <v>340</v>
      </c>
      <c r="S127" s="48" t="s">
        <v>417</v>
      </c>
      <c r="T127" s="35">
        <v>100</v>
      </c>
      <c r="U127" s="35">
        <f t="shared" si="32"/>
        <v>86.945169712793728</v>
      </c>
      <c r="V127" s="35">
        <f t="shared" si="33"/>
        <v>80.98859315589354</v>
      </c>
      <c r="W127" s="35">
        <f t="shared" si="34"/>
        <v>29.577464788732396</v>
      </c>
      <c r="X127" s="35">
        <f t="shared" si="35"/>
        <v>89.433942055374075</v>
      </c>
      <c r="Y127" s="35">
        <f t="shared" si="36"/>
        <v>83.477365498473873</v>
      </c>
      <c r="Z127" s="35">
        <f t="shared" si="37"/>
        <v>32.066237131312732</v>
      </c>
      <c r="AA127" s="35">
        <f t="shared" si="38"/>
        <v>-2.4887723425803472</v>
      </c>
      <c r="AB127" s="35">
        <f t="shared" si="39"/>
        <v>-2.488772342580333</v>
      </c>
      <c r="AC127" s="35">
        <f t="shared" si="40"/>
        <v>-2.4887723425803365</v>
      </c>
      <c r="AF127">
        <v>2.02</v>
      </c>
      <c r="AG127">
        <v>1.8</v>
      </c>
      <c r="AJ127" t="s">
        <v>71</v>
      </c>
    </row>
    <row r="128" spans="1:36" ht="15" x14ac:dyDescent="0.25">
      <c r="A128">
        <v>7.66</v>
      </c>
      <c r="B128">
        <v>5.26</v>
      </c>
      <c r="C128">
        <v>1.42</v>
      </c>
      <c r="D128" s="20">
        <f t="shared" si="28"/>
        <v>2.4887723425803365E-2</v>
      </c>
      <c r="E128" s="17">
        <f>IF(OR($A128="",$B128="",$C128=""),"",A128*'MPTO_working_3-way'!$I127)</f>
        <v>7.8506399614416535</v>
      </c>
      <c r="F128" s="21">
        <f>IF(OR($A128="",$B128="",$C128=""),"",B128*'MPTO_working_3-way'!$I127)</f>
        <v>5.3909094252197258</v>
      </c>
      <c r="G128" s="22">
        <f>IF(OR($A128="",$B128="",$C128=""),"",C128*'MPTO_working_3-way'!$I127)</f>
        <v>1.4553405672646407</v>
      </c>
      <c r="H128" s="17">
        <f>IF(OR($A128="",$B128="",$C128=""),"",'MPTO_working_3-way'!E127)</f>
        <v>8.1797988455023507</v>
      </c>
      <c r="I128" s="21">
        <f>IF(OR($A128="",$B128="",$C128=""),"",'MPTO_working_3-way'!F127)</f>
        <v>5.5000006408680528</v>
      </c>
      <c r="J128" s="22">
        <f>IF(OR($A128="",$B128="",$C128=""),"",'MPTO_working_3-way'!G127)</f>
        <v>1.436927275005577</v>
      </c>
      <c r="K128" s="17">
        <f>IF(OR($A128="",$B128="",$C128=""),"",'OddsRatio_working_3-way'!H127)</f>
        <v>8.0195851166539267</v>
      </c>
      <c r="L128" s="21">
        <f>IF(OR($A128="",$B128="",$C128=""),"",'OddsRatio_working_3-way'!I127)</f>
        <v>5.4900048944362947</v>
      </c>
      <c r="M128" s="22">
        <f>IF(OR($A128="",$B128="",$C128=""),"",'OddsRatio_working_3-way'!J127)</f>
        <v>1.4426765388880851</v>
      </c>
      <c r="N128" s="23">
        <f t="shared" si="29"/>
        <v>12.737815068726766</v>
      </c>
      <c r="O128" s="24">
        <f t="shared" si="30"/>
        <v>18.549745898564073</v>
      </c>
      <c r="P128" s="24">
        <f t="shared" si="31"/>
        <v>68.71243903270917</v>
      </c>
      <c r="Q128" t="s">
        <v>264</v>
      </c>
      <c r="R128" t="s">
        <v>270</v>
      </c>
      <c r="S128" s="48" t="s">
        <v>417</v>
      </c>
      <c r="T128" s="35">
        <v>100</v>
      </c>
      <c r="U128" s="35">
        <f t="shared" si="32"/>
        <v>53.051643192488264</v>
      </c>
      <c r="V128" s="35">
        <f t="shared" si="33"/>
        <v>72.29916897506925</v>
      </c>
      <c r="W128" s="35">
        <f t="shared" si="34"/>
        <v>72.29916897506925</v>
      </c>
      <c r="X128" s="35">
        <f t="shared" si="35"/>
        <v>55.4016620498615</v>
      </c>
      <c r="Y128" s="35">
        <f t="shared" si="36"/>
        <v>74.649187832442493</v>
      </c>
      <c r="Z128" s="35">
        <f t="shared" si="37"/>
        <v>74.649187832442493</v>
      </c>
      <c r="AA128" s="35">
        <f t="shared" si="38"/>
        <v>-2.3500188573732359</v>
      </c>
      <c r="AB128" s="35">
        <f t="shared" si="39"/>
        <v>-2.350018857373243</v>
      </c>
      <c r="AC128" s="35">
        <f t="shared" si="40"/>
        <v>-2.350018857373243</v>
      </c>
      <c r="AF128">
        <v>1.56</v>
      </c>
      <c r="AG128">
        <v>2.58</v>
      </c>
      <c r="AJ128" t="s">
        <v>326</v>
      </c>
    </row>
    <row r="129" spans="1:36" ht="15" x14ac:dyDescent="0.25">
      <c r="A129">
        <v>2.13</v>
      </c>
      <c r="B129">
        <v>3.61</v>
      </c>
      <c r="C129">
        <v>3.61</v>
      </c>
      <c r="D129" s="20">
        <f t="shared" si="28"/>
        <v>2.3500188573732483E-2</v>
      </c>
      <c r="E129" s="17">
        <f>IF(OR($A129="",$B129="",$C129=""),"",A129*'MPTO_working_3-way'!$I128)</f>
        <v>2.1800554016620501</v>
      </c>
      <c r="F129" s="21">
        <f>IF(OR($A129="",$B129="",$C129=""),"",B129*'MPTO_working_3-way'!$I128)</f>
        <v>3.694835680751174</v>
      </c>
      <c r="G129" s="22">
        <f>IF(OR($A129="",$B129="",$C129=""),"",C129*'MPTO_working_3-way'!$I128)</f>
        <v>3.694835680751174</v>
      </c>
      <c r="H129" s="17">
        <f>IF(OR($A129="",$B129="",$C129=""),"",'MPTO_working_3-way'!E128)</f>
        <v>2.1661423755552009</v>
      </c>
      <c r="I129" s="21">
        <f>IF(OR($A129="",$B129="",$C129=""),"",'MPTO_working_3-way'!F128)</f>
        <v>3.7150564475866852</v>
      </c>
      <c r="J129" s="22">
        <f>IF(OR($A129="",$B129="",$C129=""),"",'MPTO_working_3-way'!G128)</f>
        <v>3.7150564475866852</v>
      </c>
      <c r="K129" s="17">
        <f>IF(OR($A129="",$B129="",$C129=""),"",'OddsRatio_working_3-way'!H128)</f>
        <v>2.1718608033596531</v>
      </c>
      <c r="L129" s="21">
        <f>IF(OR($A129="",$B129="",$C129=""),"",'OddsRatio_working_3-way'!I128)</f>
        <v>3.706687342273181</v>
      </c>
      <c r="M129" s="22">
        <f>IF(OR($A129="",$B129="",$C129=""),"",'OddsRatio_working_3-way'!J128)</f>
        <v>3.706687342273181</v>
      </c>
      <c r="N129" s="23">
        <f t="shared" si="29"/>
        <v>45.870393900889454</v>
      </c>
      <c r="O129" s="24">
        <f t="shared" si="30"/>
        <v>27.06480304955527</v>
      </c>
      <c r="P129" s="24">
        <f t="shared" si="31"/>
        <v>27.06480304955527</v>
      </c>
      <c r="Q129" t="s">
        <v>271</v>
      </c>
      <c r="R129" t="s">
        <v>188</v>
      </c>
      <c r="S129" s="48" t="s">
        <v>417</v>
      </c>
      <c r="T129" s="35">
        <v>100</v>
      </c>
      <c r="U129" s="35">
        <f t="shared" si="32"/>
        <v>47.916666666666671</v>
      </c>
      <c r="V129" s="35">
        <f t="shared" si="33"/>
        <v>76.133651551312653</v>
      </c>
      <c r="W129" s="35">
        <f t="shared" si="34"/>
        <v>73.753280839895012</v>
      </c>
      <c r="X129" s="35">
        <f t="shared" si="35"/>
        <v>50.113067608792342</v>
      </c>
      <c r="Y129" s="35">
        <f t="shared" si="36"/>
        <v>78.330052493438316</v>
      </c>
      <c r="Z129" s="35">
        <f t="shared" si="37"/>
        <v>75.94968178202069</v>
      </c>
      <c r="AA129" s="35">
        <f t="shared" si="38"/>
        <v>-2.1964009421256705</v>
      </c>
      <c r="AB129" s="35">
        <f t="shared" si="39"/>
        <v>-2.1964009421256634</v>
      </c>
      <c r="AC129" s="35">
        <f t="shared" si="40"/>
        <v>-2.1964009421256776</v>
      </c>
      <c r="AF129">
        <v>1.99</v>
      </c>
      <c r="AG129">
        <v>1.91</v>
      </c>
      <c r="AJ129" t="s">
        <v>326</v>
      </c>
    </row>
    <row r="130" spans="1:36" ht="15" x14ac:dyDescent="0.25">
      <c r="A130">
        <v>1.92</v>
      </c>
      <c r="B130">
        <v>4.1900000000000004</v>
      </c>
      <c r="C130">
        <v>3.81</v>
      </c>
      <c r="D130" s="20">
        <f t="shared" si="28"/>
        <v>2.1964009421256758E-2</v>
      </c>
      <c r="E130" s="17">
        <f>IF(OR($A130="",$B130="",$C130=""),"",A130*'MPTO_working_3-way'!$I129)</f>
        <v>1.9621708980888128</v>
      </c>
      <c r="F130" s="21">
        <f>IF(OR($A130="",$B130="",$C130=""),"",B130*'MPTO_working_3-way'!$I129)</f>
        <v>4.2820291994750663</v>
      </c>
      <c r="G130" s="22">
        <f>IF(OR($A130="",$B130="",$C130=""),"",C130*'MPTO_working_3-way'!$I129)</f>
        <v>3.8936828758949882</v>
      </c>
      <c r="H130" s="17">
        <f>IF(OR($A130="",$B130="",$C130=""),"",'MPTO_working_3-way'!E129)</f>
        <v>1.9473741725910412</v>
      </c>
      <c r="I130" s="21">
        <f>IF(OR($A130="",$B130="",$C130=""),"",'MPTO_working_3-way'!F129)</f>
        <v>4.3226018630348415</v>
      </c>
      <c r="J130" s="22">
        <f>IF(OR($A130="",$B130="",$C130=""),"",'MPTO_working_3-way'!G129)</f>
        <v>3.9193268473872678</v>
      </c>
      <c r="K130" s="17">
        <f>IF(OR($A130="",$B130="",$C130=""),"",'OddsRatio_working_3-way'!H129)</f>
        <v>1.9530839465484569</v>
      </c>
      <c r="L130" s="21">
        <f>IF(OR($A130="",$B130="",$C130=""),"",'OddsRatio_working_3-way'!I129)</f>
        <v>4.3047149885756282</v>
      </c>
      <c r="M130" s="22">
        <f>IF(OR($A130="",$B130="",$C130=""),"",'OddsRatio_working_3-way'!J129)</f>
        <v>3.9110498802186568</v>
      </c>
      <c r="N130" s="23">
        <f t="shared" si="29"/>
        <v>50.963960426383693</v>
      </c>
      <c r="O130" s="24">
        <f t="shared" si="30"/>
        <v>23.353413846934764</v>
      </c>
      <c r="P130" s="24">
        <f t="shared" si="31"/>
        <v>25.68262572668154</v>
      </c>
      <c r="Q130" t="s">
        <v>262</v>
      </c>
      <c r="R130" t="s">
        <v>266</v>
      </c>
      <c r="S130" s="48" t="s">
        <v>417</v>
      </c>
      <c r="T130" s="35">
        <v>100</v>
      </c>
      <c r="U130" s="35">
        <f t="shared" si="32"/>
        <v>69.78851963746223</v>
      </c>
      <c r="V130" s="35">
        <f t="shared" si="33"/>
        <v>71.751412429378533</v>
      </c>
      <c r="W130" s="35">
        <f t="shared" si="34"/>
        <v>56.140350877192972</v>
      </c>
      <c r="X130" s="35">
        <f t="shared" si="35"/>
        <v>72.108236693428495</v>
      </c>
      <c r="Y130" s="35">
        <f t="shared" si="36"/>
        <v>74.071129485344784</v>
      </c>
      <c r="Z130" s="35">
        <f t="shared" si="37"/>
        <v>58.46006793315923</v>
      </c>
      <c r="AA130" s="35">
        <f t="shared" si="38"/>
        <v>-2.3197170559662652</v>
      </c>
      <c r="AB130" s="35">
        <f t="shared" si="39"/>
        <v>-2.319717055966251</v>
      </c>
      <c r="AC130" s="35">
        <f t="shared" si="40"/>
        <v>-2.3197170559662581</v>
      </c>
      <c r="AF130">
        <v>1.74</v>
      </c>
      <c r="AG130">
        <v>2.21</v>
      </c>
      <c r="AJ130" t="s">
        <v>326</v>
      </c>
    </row>
    <row r="131" spans="1:36" ht="15" x14ac:dyDescent="0.25">
      <c r="A131">
        <v>3.31</v>
      </c>
      <c r="B131">
        <v>3.54</v>
      </c>
      <c r="C131">
        <v>2.2799999999999998</v>
      </c>
      <c r="D131" s="20">
        <f t="shared" si="28"/>
        <v>2.3197170559662528E-2</v>
      </c>
      <c r="E131" s="17">
        <f>IF(OR($A131="",$B131="",$C131=""),"",A131*'MPTO_working_3-way'!$I130)</f>
        <v>3.3867826345524832</v>
      </c>
      <c r="F131" s="21">
        <f>IF(OR($A131="",$B131="",$C131=""),"",B131*'MPTO_working_3-way'!$I130)</f>
        <v>3.6221179837812052</v>
      </c>
      <c r="G131" s="22">
        <f>IF(OR($A131="",$B131="",$C131=""),"",C131*'MPTO_working_3-way'!$I130)</f>
        <v>2.3328895488760302</v>
      </c>
      <c r="H131" s="17">
        <f>IF(OR($A131="",$B131="",$C131=""),"",'MPTO_working_3-way'!E130)</f>
        <v>3.3969420534281105</v>
      </c>
      <c r="I131" s="21">
        <f>IF(OR($A131="",$B131="",$C131=""),"",'MPTO_working_3-way'!F130)</f>
        <v>3.6396262566374</v>
      </c>
      <c r="J131" s="22">
        <f>IF(OR($A131="",$B131="",$C131=""),"",'MPTO_working_3-way'!G130)</f>
        <v>2.3209174251990996</v>
      </c>
      <c r="K131" s="17">
        <f>IF(OR($A131="",$B131="",$C131=""),"",'OddsRatio_working_3-way'!H130)</f>
        <v>3.3931277897484566</v>
      </c>
      <c r="L131" s="21">
        <f>IF(OR($A131="",$B131="",$C131=""),"",'OddsRatio_working_3-way'!I130)</f>
        <v>3.631404582667134</v>
      </c>
      <c r="M131" s="22">
        <f>IF(OR($A131="",$B131="",$C131=""),"",'OddsRatio_working_3-way'!J130)</f>
        <v>2.3260621518952482</v>
      </c>
      <c r="N131" s="23">
        <f t="shared" si="29"/>
        <v>29.526547992712743</v>
      </c>
      <c r="O131" s="24">
        <f t="shared" si="30"/>
        <v>27.60815645646305</v>
      </c>
      <c r="P131" s="24">
        <f t="shared" si="31"/>
        <v>42.865295550824214</v>
      </c>
      <c r="Q131" t="s">
        <v>269</v>
      </c>
      <c r="R131" t="s">
        <v>261</v>
      </c>
      <c r="S131" s="48" t="s">
        <v>417</v>
      </c>
      <c r="T131" s="35">
        <v>100</v>
      </c>
      <c r="U131" s="35">
        <f t="shared" si="32"/>
        <v>74.554707379134854</v>
      </c>
      <c r="V131" s="35">
        <f t="shared" si="33"/>
        <v>74.874371859296474</v>
      </c>
      <c r="W131" s="35">
        <f t="shared" si="34"/>
        <v>48.186528497409334</v>
      </c>
      <c r="X131" s="35">
        <f t="shared" si="35"/>
        <v>76.939099643294199</v>
      </c>
      <c r="Y131" s="35">
        <f t="shared" si="36"/>
        <v>77.258764123455819</v>
      </c>
      <c r="Z131" s="35">
        <f t="shared" si="37"/>
        <v>50.570920761568658</v>
      </c>
      <c r="AA131" s="35">
        <f t="shared" si="38"/>
        <v>-2.3843922641593451</v>
      </c>
      <c r="AB131" s="35">
        <f t="shared" si="39"/>
        <v>-2.3843922641593451</v>
      </c>
      <c r="AC131" s="35">
        <f t="shared" si="40"/>
        <v>-2.3843922641593238</v>
      </c>
      <c r="AF131">
        <v>2.09</v>
      </c>
      <c r="AG131">
        <v>1.81</v>
      </c>
      <c r="AJ131" t="s">
        <v>326</v>
      </c>
    </row>
    <row r="132" spans="1:36" ht="15" x14ac:dyDescent="0.25">
      <c r="A132">
        <v>3.93</v>
      </c>
      <c r="B132">
        <v>3.98</v>
      </c>
      <c r="C132">
        <v>1.93</v>
      </c>
      <c r="D132" s="20">
        <f t="shared" ref="D132:D167" si="41">IF(OR($A132="",$B132="",$C132=""),"",(1/A132)+(1/B132)+(1/C132)-1)</f>
        <v>2.3843922641593407E-2</v>
      </c>
      <c r="E132" s="17">
        <f>IF(OR($A132="",$B132="",$C132=""),"",A132*'MPTO_working_3-way'!$I131)</f>
        <v>4.0237066159814621</v>
      </c>
      <c r="F132" s="21">
        <f>IF(OR($A132="",$B132="",$C132=""),"",B132*'MPTO_working_3-way'!$I131)</f>
        <v>4.0748988121135419</v>
      </c>
      <c r="G132" s="22">
        <f>IF(OR($A132="",$B132="",$C132=""),"",C132*'MPTO_working_3-way'!$I131)</f>
        <v>1.9760187706982753</v>
      </c>
      <c r="H132" s="17">
        <f>IF(OR($A132="",$B132="",$C132=""),"",'MPTO_working_3-way'!E131)</f>
        <v>4.0567136355992881</v>
      </c>
      <c r="I132" s="21">
        <f>IF(OR($A132="",$B132="",$C132=""),"",'MPTO_working_3-way'!F131)</f>
        <v>4.1100117440957993</v>
      </c>
      <c r="J132" s="22">
        <f>IF(OR($A132="",$B132="",$C132=""),"",'MPTO_working_3-way'!G131)</f>
        <v>1.9600666187606972</v>
      </c>
      <c r="K132" s="17">
        <f>IF(OR($A132="",$B132="",$C132=""),"",'OddsRatio_working_3-way'!H131)</f>
        <v>4.0441134138421573</v>
      </c>
      <c r="L132" s="21">
        <f>IF(OR($A132="",$B132="",$C132=""),"",'OddsRatio_working_3-way'!I131)</f>
        <v>4.0960607417234236</v>
      </c>
      <c r="M132" s="22">
        <f>IF(OR($A132="",$B132="",$C132=""),"",'OddsRatio_working_3-way'!J131)</f>
        <v>1.9662202985915374</v>
      </c>
      <c r="N132" s="23">
        <f t="shared" si="29"/>
        <v>24.852706607091434</v>
      </c>
      <c r="O132" s="24">
        <f t="shared" si="30"/>
        <v>24.540486674841542</v>
      </c>
      <c r="P132" s="24">
        <f t="shared" si="31"/>
        <v>50.606806718067013</v>
      </c>
      <c r="Q132" t="s">
        <v>273</v>
      </c>
      <c r="R132" t="s">
        <v>190</v>
      </c>
      <c r="S132" s="48" t="s">
        <v>417</v>
      </c>
      <c r="T132" s="35">
        <v>100</v>
      </c>
      <c r="U132" s="35">
        <f t="shared" si="32"/>
        <v>15.254237288135595</v>
      </c>
      <c r="V132" s="35">
        <f t="shared" si="33"/>
        <v>87.639060568603213</v>
      </c>
      <c r="W132" s="35">
        <f t="shared" si="34"/>
        <v>94.372537985368595</v>
      </c>
      <c r="X132" s="35">
        <f t="shared" si="35"/>
        <v>17.988401446028188</v>
      </c>
      <c r="Y132" s="35">
        <f t="shared" si="36"/>
        <v>90.37322472649582</v>
      </c>
      <c r="Z132" s="35">
        <f t="shared" si="37"/>
        <v>97.106702143261202</v>
      </c>
      <c r="AA132" s="35">
        <f t="shared" si="38"/>
        <v>-2.734164157892593</v>
      </c>
      <c r="AB132" s="35">
        <f t="shared" si="39"/>
        <v>-2.7341641578926072</v>
      </c>
      <c r="AC132" s="35">
        <f t="shared" si="40"/>
        <v>-2.7341641578926072</v>
      </c>
      <c r="AF132">
        <v>1.83</v>
      </c>
      <c r="AG132">
        <v>2.08</v>
      </c>
      <c r="AJ132" t="s">
        <v>326</v>
      </c>
    </row>
    <row r="133" spans="1:36" ht="15" x14ac:dyDescent="0.25">
      <c r="A133">
        <v>1.18</v>
      </c>
      <c r="B133">
        <v>8.09</v>
      </c>
      <c r="C133">
        <v>17.77</v>
      </c>
      <c r="D133" s="20">
        <f t="shared" si="41"/>
        <v>2.7341641578926046E-2</v>
      </c>
      <c r="E133" s="17">
        <f>IF(OR($A133="",$B133="",$C133=""),"",A133*'MPTO_working_3-way'!$I132)</f>
        <v>1.2122631370631327</v>
      </c>
      <c r="F133" s="21">
        <f>IF(OR($A133="",$B133="",$C133=""),"",B133*'MPTO_working_3-way'!$I132)</f>
        <v>8.3111938803735121</v>
      </c>
      <c r="G133" s="22">
        <f>IF(OR($A133="",$B133="",$C133=""),"",C133*'MPTO_working_3-way'!$I132)</f>
        <v>18.255860970857515</v>
      </c>
      <c r="H133" s="17">
        <f>IF(OR($A133="",$B133="",$C133=""),"",'MPTO_working_3-way'!E132)</f>
        <v>1.1928281257715088</v>
      </c>
      <c r="I133" s="21">
        <f>IF(OR($A133="",$B133="",$C133=""),"",'MPTO_working_3-way'!F132)</f>
        <v>8.7339666587686366</v>
      </c>
      <c r="J133" s="22">
        <f>IF(OR($A133="",$B133="",$C133=""),"",'MPTO_working_3-way'!G132)</f>
        <v>21.204077969460119</v>
      </c>
      <c r="K133" s="17">
        <f>IF(OR($A133="",$B133="",$C133=""),"",'OddsRatio_working_3-way'!H132)</f>
        <v>1.1978592934242642</v>
      </c>
      <c r="L133" s="21">
        <f>IF(OR($A133="",$B133="",$C133=""),"",'OddsRatio_working_3-way'!I132)</f>
        <v>8.7934577243224172</v>
      </c>
      <c r="M133" s="22">
        <f>IF(OR($A133="",$B133="",$C133=""),"",'OddsRatio_working_3-way'!J132)</f>
        <v>19.433890837360643</v>
      </c>
      <c r="N133" s="23">
        <f t="shared" ref="N133:N167" si="42">(1/E133)* 100</f>
        <v>82.490341364551583</v>
      </c>
      <c r="O133" s="24">
        <f t="shared" ref="O133:O167" si="43">(1/F133)* 100</f>
        <v>12.031965736733111</v>
      </c>
      <c r="P133" s="24">
        <f t="shared" ref="P133:P167" si="44">(1/G133)* 100</f>
        <v>5.4776928987152997</v>
      </c>
      <c r="Q133" t="s">
        <v>272</v>
      </c>
      <c r="R133" t="s">
        <v>268</v>
      </c>
      <c r="S133" s="48" t="s">
        <v>417</v>
      </c>
      <c r="T133" s="35">
        <v>100</v>
      </c>
      <c r="U133" s="35">
        <f t="shared" ref="U133:U167" si="45">(1/A134)*((T133*A134)-T133)</f>
        <v>62.121212121212118</v>
      </c>
      <c r="V133" s="35">
        <f t="shared" ref="V133:V167" si="46">(1/B134)*((T133*B134)-T133)</f>
        <v>69.230769230769241</v>
      </c>
      <c r="W133" s="35">
        <f t="shared" ref="W133:W167" si="47">(1/C134)*((T133*C134)-T133)</f>
        <v>63.235294117647051</v>
      </c>
      <c r="X133" s="35">
        <f t="shared" ref="X133:X167" si="48">((1/B134)+(1/C134))*T133</f>
        <v>67.533936651583716</v>
      </c>
      <c r="Y133" s="35">
        <f t="shared" ref="Y133:Y167" si="49">((1/A134)+(1/C134))*T133</f>
        <v>74.643493761140817</v>
      </c>
      <c r="Z133" s="35">
        <f t="shared" ref="Z133:Z167" si="50">((1/A134)+(1/B134))*T133</f>
        <v>68.648018648018649</v>
      </c>
      <c r="AA133" s="35">
        <f t="shared" ref="AA133:AA167" si="51">U133-X133</f>
        <v>-5.4127245303715981</v>
      </c>
      <c r="AB133" s="35">
        <f t="shared" ref="AB133:AB167" si="52">V133-Y133</f>
        <v>-5.4127245303715767</v>
      </c>
      <c r="AC133" s="35">
        <f t="shared" ref="AC133:AC167" si="53">W133-Z133</f>
        <v>-5.4127245303715981</v>
      </c>
      <c r="AF133">
        <v>1.43</v>
      </c>
      <c r="AG133">
        <v>2.97</v>
      </c>
      <c r="AJ133" t="s">
        <v>326</v>
      </c>
    </row>
    <row r="134" spans="1:36" s="35" customFormat="1" ht="15" x14ac:dyDescent="0.25">
      <c r="A134">
        <v>2.64</v>
      </c>
      <c r="B134">
        <v>3.25</v>
      </c>
      <c r="C134">
        <v>2.72</v>
      </c>
      <c r="D134" s="20">
        <f t="shared" si="41"/>
        <v>5.4127245303715821E-2</v>
      </c>
      <c r="E134" s="17">
        <f>IF(OR($A134="",$B134="",$C134=""),"",A134*'MPTO_working_3-way'!$I133)</f>
        <v>2.7828959276018099</v>
      </c>
      <c r="F134" s="21">
        <f>IF(OR($A134="",$B134="",$C134=""),"",B134*'MPTO_working_3-way'!$I133)</f>
        <v>3.4259135472370765</v>
      </c>
      <c r="G134" s="22">
        <f>IF(OR($A134="",$B134="",$C134=""),"",C134*'MPTO_working_3-way'!$I133)</f>
        <v>2.8672261072261072</v>
      </c>
      <c r="H134" s="17">
        <f>IF(OR($A134="",$B134="",$C134=""),"",'MPTO_working_3-way'!E133)</f>
        <v>2.7720376294700833</v>
      </c>
      <c r="I134" s="21">
        <f>IF(OR($A134="",$B134="",$C134=""),"",'MPTO_working_3-way'!F133)</f>
        <v>3.4524438833879048</v>
      </c>
      <c r="J134" s="22">
        <f>IF(OR($A134="",$B134="",$C134=""),"",'MPTO_working_3-way'!G133)</f>
        <v>2.8603739050856318</v>
      </c>
      <c r="K134" s="17">
        <f>IF(OR($A134="",$B134="",$C134=""),"",'OddsRatio_working_3-way'!H133)</f>
        <v>2.7774601344587668</v>
      </c>
      <c r="L134" s="21">
        <f>IF(OR($A134="",$B134="",$C134=""),"",'OddsRatio_working_3-way'!I133)</f>
        <v>3.4385885991050156</v>
      </c>
      <c r="M134" s="22">
        <f>IF(OR($A134="",$B134="",$C134=""),"",'OddsRatio_working_3-way'!J133)</f>
        <v>2.8641655068713905</v>
      </c>
      <c r="N134" s="23">
        <f t="shared" si="42"/>
        <v>35.933790771031838</v>
      </c>
      <c r="O134" s="24">
        <f t="shared" si="43"/>
        <v>29.189294657084325</v>
      </c>
      <c r="P134" s="24">
        <f t="shared" si="44"/>
        <v>34.876914571883844</v>
      </c>
      <c r="Q134" t="s">
        <v>400</v>
      </c>
      <c r="R134" t="s">
        <v>392</v>
      </c>
      <c r="S134" s="48" t="s">
        <v>417</v>
      </c>
      <c r="T134" s="35">
        <v>100</v>
      </c>
      <c r="U134" s="35">
        <f t="shared" si="45"/>
        <v>77.27272727272728</v>
      </c>
      <c r="V134" s="35">
        <f t="shared" si="46"/>
        <v>69.040247678018574</v>
      </c>
      <c r="W134" s="35">
        <f t="shared" si="47"/>
        <v>47.916666666666671</v>
      </c>
      <c r="X134" s="35">
        <f t="shared" si="48"/>
        <v>83.043085655314769</v>
      </c>
      <c r="Y134" s="35">
        <f t="shared" si="49"/>
        <v>74.810606060606062</v>
      </c>
      <c r="Z134" s="35">
        <f t="shared" si="50"/>
        <v>53.687025049254153</v>
      </c>
      <c r="AA134" s="35">
        <f t="shared" si="51"/>
        <v>-5.7703583825874887</v>
      </c>
      <c r="AB134" s="35">
        <f t="shared" si="52"/>
        <v>-5.7703583825874887</v>
      </c>
      <c r="AC134" s="35">
        <f t="shared" si="53"/>
        <v>-5.7703583825874816</v>
      </c>
      <c r="AD134" s="36"/>
      <c r="AE134" s="36"/>
      <c r="AF134">
        <v>1.98</v>
      </c>
      <c r="AG134">
        <v>1.83</v>
      </c>
      <c r="AH134" s="36"/>
      <c r="AI134" s="36"/>
      <c r="AJ134" t="s">
        <v>412</v>
      </c>
    </row>
    <row r="135" spans="1:36" ht="15" x14ac:dyDescent="0.25">
      <c r="A135">
        <v>4.4000000000000004</v>
      </c>
      <c r="B135">
        <v>3.23</v>
      </c>
      <c r="C135">
        <v>1.92</v>
      </c>
      <c r="D135" s="20">
        <f t="shared" si="41"/>
        <v>5.7703583825874816E-2</v>
      </c>
      <c r="E135" s="17">
        <f>IF(OR($A135="",$B135="",$C135=""),"",A135*'MPTO_working_3-way'!$I134)</f>
        <v>4.6538957688338494</v>
      </c>
      <c r="F135" s="21">
        <f>IF(OR($A135="",$B135="",$C135=""),"",B135*'MPTO_working_3-way'!$I134)</f>
        <v>3.4163825757575754</v>
      </c>
      <c r="G135" s="22">
        <f>IF(OR($A135="",$B135="",$C135=""),"",C135*'MPTO_working_3-way'!$I134)</f>
        <v>2.0307908809456796</v>
      </c>
      <c r="H135" s="17">
        <f>IF(OR($A135="",$B135="",$C135=""),"",'MPTO_working_3-way'!E134)</f>
        <v>4.8068095340993429</v>
      </c>
      <c r="I135" s="21">
        <f>IF(OR($A135="",$B135="",$C135=""),"",'MPTO_working_3-way'!F134)</f>
        <v>3.4439650239971997</v>
      </c>
      <c r="J135" s="22">
        <f>IF(OR($A135="",$B135="",$C135=""),"",'MPTO_working_3-way'!G134)</f>
        <v>1.9936251626830428</v>
      </c>
      <c r="K135" s="17">
        <f>IF(OR($A135="",$B135="",$C135=""),"",'OddsRatio_working_3-way'!H134)</f>
        <v>4.7255591913597543</v>
      </c>
      <c r="L135" s="21">
        <f>IF(OR($A135="",$B135="",$C135=""),"",'OddsRatio_working_3-way'!I134)</f>
        <v>3.443528528450662</v>
      </c>
      <c r="M135" s="22">
        <f>IF(OR($A135="",$B135="",$C135=""),"",'OddsRatio_working_3-way'!J134)</f>
        <v>2.0080924870738159</v>
      </c>
      <c r="N135" s="23">
        <f t="shared" si="42"/>
        <v>21.487374227347065</v>
      </c>
      <c r="O135" s="24">
        <f t="shared" si="43"/>
        <v>29.270726501649253</v>
      </c>
      <c r="P135" s="24">
        <f t="shared" si="44"/>
        <v>49.241899271003689</v>
      </c>
      <c r="Q135" t="s">
        <v>381</v>
      </c>
      <c r="R135" t="s">
        <v>384</v>
      </c>
      <c r="S135" s="48" t="s">
        <v>417</v>
      </c>
      <c r="T135" s="35">
        <v>100</v>
      </c>
      <c r="U135" s="35">
        <f t="shared" si="45"/>
        <v>53.271028037383175</v>
      </c>
      <c r="V135" s="35">
        <f t="shared" si="46"/>
        <v>66.442953020134226</v>
      </c>
      <c r="W135" s="35">
        <f t="shared" si="47"/>
        <v>74.747474747474755</v>
      </c>
      <c r="X135" s="35">
        <f t="shared" si="48"/>
        <v>58.809572232391027</v>
      </c>
      <c r="Y135" s="35">
        <f t="shared" si="49"/>
        <v>71.98149721514207</v>
      </c>
      <c r="Z135" s="35">
        <f t="shared" si="50"/>
        <v>80.286018942482599</v>
      </c>
      <c r="AA135" s="35">
        <f t="shared" si="51"/>
        <v>-5.5385441950078516</v>
      </c>
      <c r="AB135" s="35">
        <f t="shared" si="52"/>
        <v>-5.5385441950078445</v>
      </c>
      <c r="AC135" s="35">
        <f t="shared" si="53"/>
        <v>-5.5385441950078445</v>
      </c>
      <c r="AF135">
        <v>2.4</v>
      </c>
      <c r="AG135">
        <v>1.56</v>
      </c>
      <c r="AJ135" t="s">
        <v>412</v>
      </c>
    </row>
    <row r="136" spans="1:36" ht="15" x14ac:dyDescent="0.25">
      <c r="A136">
        <v>2.14</v>
      </c>
      <c r="B136">
        <v>2.98</v>
      </c>
      <c r="C136">
        <v>3.96</v>
      </c>
      <c r="D136" s="20">
        <f t="shared" si="41"/>
        <v>5.5385441950078551E-2</v>
      </c>
      <c r="E136" s="17">
        <f>IF(OR($A136="",$B136="",$C136=""),"",A136*'MPTO_working_3-way'!$I135)</f>
        <v>2.2585248457731684</v>
      </c>
      <c r="F136" s="21">
        <f>IF(OR($A136="",$B136="",$C136=""),"",B136*'MPTO_working_3-way'!$I135)</f>
        <v>3.1450486170112342</v>
      </c>
      <c r="G136" s="22">
        <f>IF(OR($A136="",$B136="",$C136=""),"",C136*'MPTO_working_3-way'!$I135)</f>
        <v>4.1793263501223112</v>
      </c>
      <c r="H136" s="17">
        <f>IF(OR($A136="",$B136="",$C136=""),"",'MPTO_working_3-way'!E135)</f>
        <v>2.228025457926476</v>
      </c>
      <c r="I136" s="21">
        <f>IF(OR($A136="",$B136="",$C136=""),"",'MPTO_working_3-way'!F135)</f>
        <v>3.153493232245467</v>
      </c>
      <c r="J136" s="22">
        <f>IF(OR($A136="",$B136="",$C136=""),"",'MPTO_working_3-way'!G135)</f>
        <v>4.2723460196497909</v>
      </c>
      <c r="K136" s="17">
        <f>IF(OR($A136="",$B136="",$C136=""),"",'OddsRatio_working_3-way'!H135)</f>
        <v>2.2409712483218871</v>
      </c>
      <c r="L136" s="21">
        <f>IF(OR($A136="",$B136="",$C136=""),"",'OddsRatio_working_3-way'!I135)</f>
        <v>3.1553711155064348</v>
      </c>
      <c r="M136" s="22">
        <f>IF(OR($A136="",$B136="",$C136=""),"",'OddsRatio_working_3-way'!J135)</f>
        <v>4.2221709605550748</v>
      </c>
      <c r="N136" s="23">
        <f t="shared" si="42"/>
        <v>44.276688028095023</v>
      </c>
      <c r="O136" s="24">
        <f t="shared" si="43"/>
        <v>31.796010865813209</v>
      </c>
      <c r="P136" s="24">
        <f t="shared" si="44"/>
        <v>23.927301106091754</v>
      </c>
      <c r="Q136" t="s">
        <v>385</v>
      </c>
      <c r="R136" t="s">
        <v>382</v>
      </c>
      <c r="S136" s="48" t="s">
        <v>417</v>
      </c>
      <c r="T136" s="35">
        <v>100</v>
      </c>
      <c r="U136" s="35">
        <f t="shared" si="45"/>
        <v>41.520467836257311</v>
      </c>
      <c r="V136" s="35">
        <f t="shared" si="46"/>
        <v>71.014492753623188</v>
      </c>
      <c r="W136" s="35">
        <f t="shared" si="47"/>
        <v>81.308411214953281</v>
      </c>
      <c r="X136" s="35">
        <f t="shared" si="48"/>
        <v>47.677096031423545</v>
      </c>
      <c r="Y136" s="35">
        <f t="shared" si="49"/>
        <v>77.171120948789422</v>
      </c>
      <c r="Z136" s="35">
        <f t="shared" si="50"/>
        <v>87.465039410119488</v>
      </c>
      <c r="AA136" s="35">
        <f t="shared" si="51"/>
        <v>-6.1566281951662347</v>
      </c>
      <c r="AB136" s="35">
        <f t="shared" si="52"/>
        <v>-6.1566281951662347</v>
      </c>
      <c r="AC136" s="35">
        <f t="shared" si="53"/>
        <v>-6.1566281951662063</v>
      </c>
      <c r="AF136">
        <v>2.31</v>
      </c>
      <c r="AG136">
        <v>1.61</v>
      </c>
      <c r="AJ136" t="s">
        <v>412</v>
      </c>
    </row>
    <row r="137" spans="1:36" ht="15" x14ac:dyDescent="0.25">
      <c r="A137">
        <v>1.71</v>
      </c>
      <c r="B137">
        <v>3.45</v>
      </c>
      <c r="C137">
        <v>5.35</v>
      </c>
      <c r="D137" s="20">
        <f t="shared" si="41"/>
        <v>6.1566281951662249E-2</v>
      </c>
      <c r="E137" s="17">
        <f>IF(OR($A137="",$B137="",$C137=""),"",A137*'MPTO_working_3-way'!$I136)</f>
        <v>1.8152783421373424</v>
      </c>
      <c r="F137" s="21">
        <f>IF(OR($A137="",$B137="",$C137=""),"",B137*'MPTO_working_3-way'!$I136)</f>
        <v>3.6624036727332347</v>
      </c>
      <c r="G137" s="22">
        <f>IF(OR($A137="",$B137="",$C137=""),"",C137*'MPTO_working_3-way'!$I136)</f>
        <v>5.6793796084413923</v>
      </c>
      <c r="H137" s="17">
        <f>IF(OR($A137="",$B137="",$C137=""),"",'MPTO_working_3-way'!E136)</f>
        <v>1.7721911141493927</v>
      </c>
      <c r="I137" s="21">
        <f>IF(OR($A137="",$B137="",$C137=""),"",'MPTO_working_3-way'!F136)</f>
        <v>3.7128761789366265</v>
      </c>
      <c r="J137" s="22">
        <f>IF(OR($A137="",$B137="",$C137=""),"",'MPTO_working_3-way'!G136)</f>
        <v>6.0098395304444674</v>
      </c>
      <c r="K137" s="17">
        <f>IF(OR($A137="",$B137="",$C137=""),"",'OddsRatio_working_3-way'!H136)</f>
        <v>1.7876650346700891</v>
      </c>
      <c r="L137" s="21">
        <f>IF(OR($A137="",$B137="",$C137=""),"",'OddsRatio_working_3-way'!I136)</f>
        <v>3.7179990632981936</v>
      </c>
      <c r="M137" s="22">
        <f>IF(OR($A137="",$B137="",$C137=""),"",'OddsRatio_working_3-way'!J136)</f>
        <v>5.8258350715702623</v>
      </c>
      <c r="N137" s="23">
        <f t="shared" si="42"/>
        <v>55.087970631687341</v>
      </c>
      <c r="O137" s="24">
        <f t="shared" si="43"/>
        <v>27.304472400053726</v>
      </c>
      <c r="P137" s="24">
        <f t="shared" si="44"/>
        <v>17.607556968258944</v>
      </c>
      <c r="Q137" t="s">
        <v>383</v>
      </c>
      <c r="R137" t="s">
        <v>380</v>
      </c>
      <c r="S137" s="48" t="s">
        <v>417</v>
      </c>
      <c r="T137" s="35">
        <v>100</v>
      </c>
      <c r="U137" s="35">
        <f t="shared" si="45"/>
        <v>84.496124031007753</v>
      </c>
      <c r="V137" s="35">
        <f t="shared" si="46"/>
        <v>79.674796747967477</v>
      </c>
      <c r="W137" s="35">
        <f t="shared" si="47"/>
        <v>33.333333333333329</v>
      </c>
      <c r="X137" s="35">
        <f t="shared" si="48"/>
        <v>86.99186991869918</v>
      </c>
      <c r="Y137" s="35">
        <f t="shared" si="49"/>
        <v>82.170542635658904</v>
      </c>
      <c r="Z137" s="35">
        <f t="shared" si="50"/>
        <v>35.82907922102477</v>
      </c>
      <c r="AA137" s="35">
        <f t="shared" si="51"/>
        <v>-2.4957458876914274</v>
      </c>
      <c r="AB137" s="35">
        <f t="shared" si="52"/>
        <v>-2.4957458876914274</v>
      </c>
      <c r="AC137" s="35">
        <f t="shared" si="53"/>
        <v>-2.4957458876914416</v>
      </c>
      <c r="AF137">
        <v>2.4700000000000002</v>
      </c>
      <c r="AG137">
        <v>1.53</v>
      </c>
      <c r="AJ137" t="s">
        <v>412</v>
      </c>
    </row>
    <row r="138" spans="1:36" ht="15" x14ac:dyDescent="0.25">
      <c r="A138">
        <v>6.45</v>
      </c>
      <c r="B138">
        <v>4.92</v>
      </c>
      <c r="C138">
        <v>1.5</v>
      </c>
      <c r="D138" s="20">
        <f t="shared" si="41"/>
        <v>2.4957458876914362E-2</v>
      </c>
      <c r="E138" s="17">
        <f>IF(OR($A138="",$B138="",$C138=""),"",A138*'MPTO_working_3-way'!$I137)</f>
        <v>6.6109756097560979</v>
      </c>
      <c r="F138" s="21">
        <f>IF(OR($A138="",$B138="",$C138=""),"",B138*'MPTO_working_3-way'!$I137)</f>
        <v>5.0427906976744188</v>
      </c>
      <c r="G138" s="22">
        <f>IF(OR($A138="",$B138="",$C138=""),"",C138*'MPTO_working_3-way'!$I137)</f>
        <v>1.5374361883153715</v>
      </c>
      <c r="H138" s="17">
        <f>IF(OR($A138="",$B138="",$C138=""),"",'MPTO_working_3-way'!E137)</f>
        <v>6.8157216494845372</v>
      </c>
      <c r="I138" s="21">
        <f>IF(OR($A138="",$B138="",$C138=""),"",'MPTO_working_3-way'!F137)</f>
        <v>5.1299709020368578</v>
      </c>
      <c r="J138" s="22">
        <f>IF(OR($A138="",$B138="",$C138=""),"",'MPTO_working_3-way'!G137)</f>
        <v>1.5189546237794371</v>
      </c>
      <c r="K138" s="17">
        <f>IF(OR($A138="",$B138="",$C138=""),"",'OddsRatio_working_3-way'!H137)</f>
        <v>6.7220182658756382</v>
      </c>
      <c r="L138" s="21">
        <f>IF(OR($A138="",$B138="",$C138=""),"",'OddsRatio_working_3-way'!I137)</f>
        <v>5.1156535049967875</v>
      </c>
      <c r="M138" s="22">
        <f>IF(OR($A138="",$B138="",$C138=""),"",'OddsRatio_working_3-way'!J137)</f>
        <v>1.5249558042087741</v>
      </c>
      <c r="N138" s="23">
        <f t="shared" si="42"/>
        <v>15.126360450101457</v>
      </c>
      <c r="O138" s="24">
        <f t="shared" si="43"/>
        <v>19.830289614462277</v>
      </c>
      <c r="P138" s="24">
        <f t="shared" si="44"/>
        <v>65.043349935436268</v>
      </c>
      <c r="Q138" t="s">
        <v>209</v>
      </c>
      <c r="R138" t="s">
        <v>276</v>
      </c>
      <c r="S138" s="48" t="s">
        <v>417</v>
      </c>
      <c r="T138" s="35">
        <v>100</v>
      </c>
      <c r="U138" s="35">
        <f t="shared" si="45"/>
        <v>67.845659163987136</v>
      </c>
      <c r="V138" s="35">
        <f t="shared" si="46"/>
        <v>73.045822102425873</v>
      </c>
      <c r="W138" s="35">
        <f t="shared" si="47"/>
        <v>56.896551724137922</v>
      </c>
      <c r="X138" s="35">
        <f t="shared" si="48"/>
        <v>70.057626173436191</v>
      </c>
      <c r="Y138" s="35">
        <f t="shared" si="49"/>
        <v>75.257789111874928</v>
      </c>
      <c r="Z138" s="35">
        <f t="shared" si="50"/>
        <v>59.108518733586976</v>
      </c>
      <c r="AA138" s="35">
        <f t="shared" si="51"/>
        <v>-2.2119670094490544</v>
      </c>
      <c r="AB138" s="35">
        <f t="shared" si="52"/>
        <v>-2.2119670094490544</v>
      </c>
      <c r="AC138" s="35">
        <f t="shared" si="53"/>
        <v>-2.2119670094490544</v>
      </c>
      <c r="AF138">
        <v>1.54</v>
      </c>
      <c r="AG138">
        <v>2.62</v>
      </c>
      <c r="AJ138" t="s">
        <v>328</v>
      </c>
    </row>
    <row r="139" spans="1:36" ht="15" x14ac:dyDescent="0.25">
      <c r="A139">
        <v>3.11</v>
      </c>
      <c r="B139">
        <v>3.71</v>
      </c>
      <c r="C139">
        <v>2.3199999999999998</v>
      </c>
      <c r="D139" s="20">
        <f t="shared" si="41"/>
        <v>2.2119670094490562E-2</v>
      </c>
      <c r="E139" s="17">
        <f>IF(OR($A139="",$B139="",$C139=""),"",A139*'MPTO_working_3-way'!$I138)</f>
        <v>3.1787921739938656</v>
      </c>
      <c r="F139" s="21">
        <f>IF(OR($A139="",$B139="",$C139=""),"",B139*'MPTO_working_3-way'!$I138)</f>
        <v>3.7920639760505601</v>
      </c>
      <c r="G139" s="22">
        <f>IF(OR($A139="",$B139="",$C139=""),"",C139*'MPTO_working_3-way'!$I138)</f>
        <v>2.371317634619218</v>
      </c>
      <c r="H139" s="17">
        <f>IF(OR($A139="",$B139="",$C139=""),"",'MPTO_working_3-way'!E138)</f>
        <v>3.1829882266357168</v>
      </c>
      <c r="I139" s="21">
        <f>IF(OR($A139="",$B139="",$C139=""),"",'MPTO_working_3-way'!F138)</f>
        <v>3.8143399679255108</v>
      </c>
      <c r="J139" s="22">
        <f>IF(OR($A139="",$B139="",$C139=""),"",'MPTO_working_3-way'!G138)</f>
        <v>2.3603763096745793</v>
      </c>
      <c r="K139" s="17">
        <f>IF(OR($A139="",$B139="",$C139=""),"",'OddsRatio_working_3-way'!H138)</f>
        <v>3.182266495864623</v>
      </c>
      <c r="L139" s="21">
        <f>IF(OR($A139="",$B139="",$C139=""),"",'OddsRatio_working_3-way'!I138)</f>
        <v>3.8028162103284964</v>
      </c>
      <c r="M139" s="22">
        <f>IF(OR($A139="",$B139="",$C139=""),"",'OddsRatio_working_3-way'!J138)</f>
        <v>2.365209371820522</v>
      </c>
      <c r="N139" s="23">
        <f t="shared" si="42"/>
        <v>31.458489428190273</v>
      </c>
      <c r="O139" s="24">
        <f t="shared" si="43"/>
        <v>26.3708631055719</v>
      </c>
      <c r="P139" s="24">
        <f t="shared" si="44"/>
        <v>42.170647466237824</v>
      </c>
      <c r="Q139" t="s">
        <v>210</v>
      </c>
      <c r="R139" t="s">
        <v>314</v>
      </c>
      <c r="S139" s="48" t="s">
        <v>417</v>
      </c>
      <c r="T139" s="35">
        <v>100</v>
      </c>
      <c r="U139" s="35">
        <f t="shared" si="45"/>
        <v>59.677419354838712</v>
      </c>
      <c r="V139" s="35">
        <f t="shared" si="46"/>
        <v>70.588235294117652</v>
      </c>
      <c r="W139" s="35">
        <f t="shared" si="47"/>
        <v>67.532467532467535</v>
      </c>
      <c r="X139" s="35">
        <f t="shared" si="48"/>
        <v>61.879297173414827</v>
      </c>
      <c r="Y139" s="35">
        <f t="shared" si="49"/>
        <v>72.79011311269376</v>
      </c>
      <c r="Z139" s="35">
        <f t="shared" si="50"/>
        <v>69.734345351043643</v>
      </c>
      <c r="AA139" s="35">
        <f t="shared" si="51"/>
        <v>-2.201877818576115</v>
      </c>
      <c r="AB139" s="35">
        <f t="shared" si="52"/>
        <v>-2.2018778185761079</v>
      </c>
      <c r="AC139" s="35">
        <f t="shared" si="53"/>
        <v>-2.2018778185761079</v>
      </c>
      <c r="AF139">
        <v>1.82</v>
      </c>
      <c r="AG139">
        <v>2.09</v>
      </c>
      <c r="AJ139" t="s">
        <v>328</v>
      </c>
    </row>
    <row r="140" spans="1:36" ht="15" x14ac:dyDescent="0.25">
      <c r="A140">
        <v>2.48</v>
      </c>
      <c r="B140">
        <v>3.4</v>
      </c>
      <c r="C140">
        <v>3.08</v>
      </c>
      <c r="D140" s="20">
        <f t="shared" si="41"/>
        <v>2.2018778185761256E-2</v>
      </c>
      <c r="E140" s="17">
        <f>IF(OR($A140="",$B140="",$C140=""),"",A140*'MPTO_working_3-way'!$I139)</f>
        <v>2.5346065699006881</v>
      </c>
      <c r="F140" s="21">
        <f>IF(OR($A140="",$B140="",$C140=""),"",B140*'MPTO_working_3-way'!$I139)</f>
        <v>3.4748638458315884</v>
      </c>
      <c r="G140" s="22">
        <f>IF(OR($A140="",$B140="",$C140=""),"",C140*'MPTO_working_3-way'!$I139)</f>
        <v>3.1478178368121448</v>
      </c>
      <c r="H140" s="17">
        <f>IF(OR($A140="",$B140="",$C140=""),"",'MPTO_working_3-way'!E139)</f>
        <v>2.5259783375523925</v>
      </c>
      <c r="I140" s="21">
        <f>IF(OR($A140="",$B140="",$C140=""),"",'MPTO_working_3-way'!F139)</f>
        <v>3.4870171719920378</v>
      </c>
      <c r="J140" s="22">
        <f>IF(OR($A140="",$B140="",$C140=""),"",'MPTO_working_3-way'!G139)</f>
        <v>3.1512366850885942</v>
      </c>
      <c r="K140" s="17">
        <f>IF(OR($A140="",$B140="",$C140=""),"",'OddsRatio_working_3-way'!H139)</f>
        <v>2.5299005732975535</v>
      </c>
      <c r="L140" s="21">
        <f>IF(OR($A140="",$B140="",$C140=""),"",'OddsRatio_working_3-way'!I139)</f>
        <v>3.4809198485906268</v>
      </c>
      <c r="M140" s="22">
        <f>IF(OR($A140="",$B140="",$C140=""),"",'OddsRatio_working_3-way'!J139)</f>
        <v>3.1501305354452098</v>
      </c>
      <c r="N140" s="23">
        <f t="shared" si="42"/>
        <v>39.453854964132852</v>
      </c>
      <c r="O140" s="24">
        <f t="shared" si="43"/>
        <v>28.77810597383808</v>
      </c>
      <c r="P140" s="24">
        <f t="shared" si="44"/>
        <v>31.768039062029054</v>
      </c>
      <c r="Q140" t="s">
        <v>213</v>
      </c>
      <c r="R140" t="s">
        <v>279</v>
      </c>
      <c r="S140" s="48" t="s">
        <v>417</v>
      </c>
      <c r="T140" s="35">
        <v>100</v>
      </c>
      <c r="U140" s="35">
        <f t="shared" si="45"/>
        <v>78.070175438596479</v>
      </c>
      <c r="V140" s="35">
        <f t="shared" si="46"/>
        <v>76.470588235294116</v>
      </c>
      <c r="W140" s="35">
        <f t="shared" si="47"/>
        <v>43.181818181818187</v>
      </c>
      <c r="X140" s="35">
        <f t="shared" si="48"/>
        <v>80.347593582887697</v>
      </c>
      <c r="Y140" s="35">
        <f t="shared" si="49"/>
        <v>78.748006379585334</v>
      </c>
      <c r="Z140" s="35">
        <f t="shared" si="50"/>
        <v>45.459236326109391</v>
      </c>
      <c r="AA140" s="35">
        <f t="shared" si="51"/>
        <v>-2.277418144291218</v>
      </c>
      <c r="AB140" s="35">
        <f t="shared" si="52"/>
        <v>-2.277418144291218</v>
      </c>
      <c r="AC140" s="35">
        <f t="shared" si="53"/>
        <v>-2.2774181442912038</v>
      </c>
      <c r="AF140">
        <v>2.1</v>
      </c>
      <c r="AG140">
        <v>1.81</v>
      </c>
      <c r="AJ140" t="s">
        <v>328</v>
      </c>
    </row>
    <row r="141" spans="1:36" ht="15" x14ac:dyDescent="0.25">
      <c r="A141">
        <v>4.5599999999999996</v>
      </c>
      <c r="B141">
        <v>4.25</v>
      </c>
      <c r="C141">
        <v>1.76</v>
      </c>
      <c r="D141" s="20">
        <f t="shared" si="41"/>
        <v>2.27741814429121E-2</v>
      </c>
      <c r="E141" s="17">
        <f>IF(OR($A141="",$B141="",$C141=""),"",A141*'MPTO_working_3-way'!$I140)</f>
        <v>4.6638502673796784</v>
      </c>
      <c r="F141" s="21">
        <f>IF(OR($A141="",$B141="",$C141=""),"",B141*'MPTO_working_3-way'!$I140)</f>
        <v>4.3467902711323765</v>
      </c>
      <c r="G141" s="22">
        <f>IF(OR($A141="",$B141="",$C141=""),"",C141*'MPTO_working_3-way'!$I140)</f>
        <v>1.8000825593395253</v>
      </c>
      <c r="H141" s="17">
        <f>IF(OR($A141="",$B141="",$C141=""),"",'MPTO_working_3-way'!E140)</f>
        <v>4.7235126851065399</v>
      </c>
      <c r="I141" s="21">
        <f>IF(OR($A141="",$B141="",$C141=""),"",'MPTO_working_3-way'!F140)</f>
        <v>4.3916909871244636</v>
      </c>
      <c r="J141" s="22">
        <f>IF(OR($A141="",$B141="",$C141=""),"",'MPTO_working_3-way'!G140)</f>
        <v>1.7838335378779429</v>
      </c>
      <c r="K141" s="17">
        <f>IF(OR($A141="",$B141="",$C141=""),"",'OddsRatio_working_3-way'!H140)</f>
        <v>4.6992793452612824</v>
      </c>
      <c r="L141" s="21">
        <f>IF(OR($A141="",$B141="",$C141=""),"",'OddsRatio_working_3-way'!I140)</f>
        <v>4.3771510876683069</v>
      </c>
      <c r="M141" s="22">
        <f>IF(OR($A141="",$B141="",$C141=""),"",'OddsRatio_working_3-way'!J140)</f>
        <v>1.7897337928085888</v>
      </c>
      <c r="N141" s="23">
        <f t="shared" si="42"/>
        <v>21.441511683903965</v>
      </c>
      <c r="O141" s="24">
        <f t="shared" si="43"/>
        <v>23.005480771435778</v>
      </c>
      <c r="P141" s="24">
        <f t="shared" si="44"/>
        <v>55.553007544660261</v>
      </c>
      <c r="Q141" t="s">
        <v>311</v>
      </c>
      <c r="R141" t="s">
        <v>313</v>
      </c>
      <c r="S141" s="48" t="s">
        <v>417</v>
      </c>
      <c r="T141" s="35">
        <v>100</v>
      </c>
      <c r="U141" s="35">
        <f t="shared" si="45"/>
        <v>53.488372093023258</v>
      </c>
      <c r="V141" s="35">
        <f t="shared" si="46"/>
        <v>72.527472527472526</v>
      </c>
      <c r="W141" s="35">
        <f t="shared" si="47"/>
        <v>71.264367816091948</v>
      </c>
      <c r="X141" s="35">
        <f t="shared" si="48"/>
        <v>56.208159656435505</v>
      </c>
      <c r="Y141" s="35">
        <f t="shared" si="49"/>
        <v>75.24726009088478</v>
      </c>
      <c r="Z141" s="35">
        <f t="shared" si="50"/>
        <v>73.984155379504216</v>
      </c>
      <c r="AA141" s="35">
        <f t="shared" si="51"/>
        <v>-2.7197875634122468</v>
      </c>
      <c r="AB141" s="35">
        <f t="shared" si="52"/>
        <v>-2.7197875634122539</v>
      </c>
      <c r="AC141" s="35">
        <f t="shared" si="53"/>
        <v>-2.7197875634122681</v>
      </c>
      <c r="AF141">
        <v>1.73</v>
      </c>
      <c r="AG141">
        <v>2.2200000000000002</v>
      </c>
      <c r="AJ141" t="s">
        <v>328</v>
      </c>
    </row>
    <row r="142" spans="1:36" ht="15" x14ac:dyDescent="0.25">
      <c r="A142">
        <v>2.15</v>
      </c>
      <c r="B142">
        <v>3.64</v>
      </c>
      <c r="C142">
        <v>3.48</v>
      </c>
      <c r="D142" s="20">
        <f t="shared" si="41"/>
        <v>2.7197875634122681E-2</v>
      </c>
      <c r="E142" s="17">
        <f>IF(OR($A142="",$B142="",$C142=""),"",A142*'MPTO_working_3-way'!$I141)</f>
        <v>2.2084754326133638</v>
      </c>
      <c r="F142" s="21">
        <f>IF(OR($A142="",$B142="",$C142=""),"",B142*'MPTO_working_3-way'!$I141)</f>
        <v>3.7390002673082066</v>
      </c>
      <c r="G142" s="22">
        <f>IF(OR($A142="",$B142="",$C142=""),"",C142*'MPTO_working_3-way'!$I141)</f>
        <v>3.5746486072067469</v>
      </c>
      <c r="H142" s="17">
        <f>IF(OR($A142="",$B142="",$C142=""),"",'MPTO_working_3-way'!E141)</f>
        <v>2.1927404827797945</v>
      </c>
      <c r="I142" s="21">
        <f>IF(OR($A142="",$B142="",$C142=""),"",'MPTO_working_3-way'!F141)</f>
        <v>3.7642195815948929</v>
      </c>
      <c r="J142" s="22">
        <f>IF(OR($A142="",$B142="",$C142=""),"",'MPTO_working_3-way'!G141)</f>
        <v>3.5933691277056887</v>
      </c>
      <c r="K142" s="17">
        <f>IF(OR($A142="",$B142="",$C142=""),"",'OddsRatio_working_3-way'!H141)</f>
        <v>2.1992419287305465</v>
      </c>
      <c r="L142" s="21">
        <f>IF(OR($A142="",$B142="",$C142=""),"",'OddsRatio_working_3-way'!I141)</f>
        <v>3.7530423407379501</v>
      </c>
      <c r="M142" s="22">
        <f>IF(OR($A142="",$B142="",$C142=""),"",'OddsRatio_working_3-way'!J141)</f>
        <v>3.5861912897841357</v>
      </c>
      <c r="N142" s="23">
        <f t="shared" si="42"/>
        <v>45.280105236066227</v>
      </c>
      <c r="O142" s="24">
        <f t="shared" si="43"/>
        <v>26.745117103720439</v>
      </c>
      <c r="P142" s="24">
        <f t="shared" si="44"/>
        <v>27.974777660213331</v>
      </c>
      <c r="Q142" t="s">
        <v>350</v>
      </c>
      <c r="R142" t="s">
        <v>373</v>
      </c>
      <c r="S142" s="48" t="s">
        <v>417</v>
      </c>
      <c r="T142" s="35">
        <v>100</v>
      </c>
      <c r="U142" s="35">
        <f t="shared" si="45"/>
        <v>77.220956719817764</v>
      </c>
      <c r="V142" s="35">
        <f t="shared" si="46"/>
        <v>76.798143851508115</v>
      </c>
      <c r="W142" s="35">
        <f t="shared" si="47"/>
        <v>42.857142857142854</v>
      </c>
      <c r="X142" s="35">
        <f t="shared" si="48"/>
        <v>80.344713291349024</v>
      </c>
      <c r="Y142" s="35">
        <f t="shared" si="49"/>
        <v>79.921900423039375</v>
      </c>
      <c r="Z142" s="35">
        <f t="shared" si="50"/>
        <v>45.980899428674114</v>
      </c>
      <c r="AA142" s="35">
        <f t="shared" si="51"/>
        <v>-3.1237565715312599</v>
      </c>
      <c r="AB142" s="35">
        <f t="shared" si="52"/>
        <v>-3.1237565715312599</v>
      </c>
      <c r="AC142" s="35">
        <f t="shared" si="53"/>
        <v>-3.1237565715312599</v>
      </c>
      <c r="AF142">
        <v>1.95</v>
      </c>
      <c r="AG142">
        <v>1.93</v>
      </c>
      <c r="AJ142" t="s">
        <v>330</v>
      </c>
    </row>
    <row r="143" spans="1:36" ht="15" x14ac:dyDescent="0.25">
      <c r="A143">
        <v>4.3899999999999997</v>
      </c>
      <c r="B143">
        <v>4.3099999999999996</v>
      </c>
      <c r="C143">
        <v>1.75</v>
      </c>
      <c r="D143" s="20">
        <f t="shared" si="41"/>
        <v>3.1237565715312554E-2</v>
      </c>
      <c r="E143" s="17">
        <f>IF(OR($A143="",$B143="",$C143=""),"",A143*'MPTO_working_3-way'!$I142)</f>
        <v>4.5271329134902221</v>
      </c>
      <c r="F143" s="21">
        <f>IF(OR($A143="",$B143="",$C143=""),"",B143*'MPTO_working_3-way'!$I142)</f>
        <v>4.4446339082329969</v>
      </c>
      <c r="G143" s="22">
        <f>IF(OR($A143="",$B143="",$C143=""),"",C143*'MPTO_working_3-way'!$I142)</f>
        <v>1.8046657400017969</v>
      </c>
      <c r="H143" s="17">
        <f>IF(OR($A143="",$B143="",$C143=""),"",'MPTO_working_3-way'!E142)</f>
        <v>4.6002834228870917</v>
      </c>
      <c r="I143" s="21">
        <f>IF(OR($A143="",$B143="",$C143=""),"",'MPTO_working_3-way'!F142)</f>
        <v>4.5125123931463769</v>
      </c>
      <c r="J143" s="22">
        <f>IF(OR($A143="",$B143="",$C143=""),"",'MPTO_working_3-way'!G142)</f>
        <v>1.7824801997187252</v>
      </c>
      <c r="K143" s="17">
        <f>IF(OR($A143="",$B143="",$C143=""),"",'OddsRatio_working_3-way'!H142)</f>
        <v>4.5727867875160202</v>
      </c>
      <c r="L143" s="21">
        <f>IF(OR($A143="",$B143="",$C143=""),"",'OddsRatio_working_3-way'!I142)</f>
        <v>4.488473235008267</v>
      </c>
      <c r="M143" s="22">
        <f>IF(OR($A143="",$B143="",$C143=""),"",'OddsRatio_working_3-way'!J142)</f>
        <v>1.7904395547601812</v>
      </c>
      <c r="N143" s="23">
        <f t="shared" si="42"/>
        <v>22.089035579674281</v>
      </c>
      <c r="O143" s="24">
        <f t="shared" si="43"/>
        <v>22.499040880457098</v>
      </c>
      <c r="P143" s="24">
        <f t="shared" si="44"/>
        <v>55.411923539868624</v>
      </c>
      <c r="Q143" t="s">
        <v>352</v>
      </c>
      <c r="R143" t="s">
        <v>351</v>
      </c>
      <c r="S143" s="48" t="s">
        <v>417</v>
      </c>
      <c r="T143" s="35">
        <v>100</v>
      </c>
      <c r="U143" s="35">
        <f t="shared" si="45"/>
        <v>47.643979057591622</v>
      </c>
      <c r="V143" s="35">
        <f t="shared" si="46"/>
        <v>75.429975429975428</v>
      </c>
      <c r="W143" s="35">
        <f t="shared" si="47"/>
        <v>74.025974025974023</v>
      </c>
      <c r="X143" s="35">
        <f t="shared" si="48"/>
        <v>50.544050544050535</v>
      </c>
      <c r="Y143" s="35">
        <f t="shared" si="49"/>
        <v>78.330046916434355</v>
      </c>
      <c r="Z143" s="35">
        <f t="shared" si="50"/>
        <v>76.926045512432935</v>
      </c>
      <c r="AA143" s="35">
        <f t="shared" si="51"/>
        <v>-2.9000714864589128</v>
      </c>
      <c r="AB143" s="35">
        <f t="shared" si="52"/>
        <v>-2.900071486458927</v>
      </c>
      <c r="AC143" s="35">
        <f t="shared" si="53"/>
        <v>-2.9000714864589128</v>
      </c>
      <c r="AF143">
        <v>1.63</v>
      </c>
      <c r="AG143">
        <v>2.39</v>
      </c>
      <c r="AJ143" t="s">
        <v>330</v>
      </c>
    </row>
    <row r="144" spans="1:36" ht="15" x14ac:dyDescent="0.25">
      <c r="A144">
        <v>1.91</v>
      </c>
      <c r="B144">
        <v>4.07</v>
      </c>
      <c r="C144">
        <v>3.85</v>
      </c>
      <c r="D144" s="20">
        <f t="shared" si="41"/>
        <v>2.9000714864589217E-2</v>
      </c>
      <c r="E144" s="17">
        <f>IF(OR($A144="",$B144="",$C144=""),"",A144*'MPTO_working_3-way'!$I143)</f>
        <v>1.9653913653913653</v>
      </c>
      <c r="F144" s="21">
        <f>IF(OR($A144="",$B144="",$C144=""),"",B144*'MPTO_working_3-way'!$I143)</f>
        <v>4.1880329094988786</v>
      </c>
      <c r="G144" s="22">
        <f>IF(OR($A144="",$B144="",$C144=""),"",C144*'MPTO_working_3-way'!$I143)</f>
        <v>3.9616527522286686</v>
      </c>
      <c r="H144" s="17">
        <f>IF(OR($A144="",$B144="",$C144=""),"",'MPTO_working_3-way'!E143)</f>
        <v>1.9459292255867371</v>
      </c>
      <c r="I144" s="21">
        <f>IF(OR($A144="",$B144="",$C144=""),"",'MPTO_working_3-way'!F143)</f>
        <v>4.2366896000456773</v>
      </c>
      <c r="J144" s="22">
        <f>IF(OR($A144="",$B144="",$C144=""),"",'MPTO_working_3-way'!G143)</f>
        <v>3.9988266677118065</v>
      </c>
      <c r="K144" s="17">
        <f>IF(OR($A144="",$B144="",$C144=""),"",'OddsRatio_working_3-way'!H143)</f>
        <v>1.953367824715327</v>
      </c>
      <c r="L144" s="21">
        <f>IF(OR($A144="",$B144="",$C144=""),"",'OddsRatio_working_3-way'!I143)</f>
        <v>4.2163068372264334</v>
      </c>
      <c r="M144" s="22">
        <f>IF(OR($A144="",$B144="",$C144=""),"",'OddsRatio_working_3-way'!J143)</f>
        <v>3.9858223081743773</v>
      </c>
      <c r="N144" s="23">
        <f t="shared" si="42"/>
        <v>50.880451476943968</v>
      </c>
      <c r="O144" s="24">
        <f t="shared" si="43"/>
        <v>23.877558309818905</v>
      </c>
      <c r="P144" s="24">
        <f t="shared" si="44"/>
        <v>25.241990213237131</v>
      </c>
      <c r="Q144" t="s">
        <v>368</v>
      </c>
      <c r="R144" t="s">
        <v>353</v>
      </c>
      <c r="S144" s="48" t="s">
        <v>417</v>
      </c>
      <c r="T144" s="35">
        <v>100</v>
      </c>
      <c r="U144" s="35">
        <f t="shared" si="45"/>
        <v>59.016393442622956</v>
      </c>
      <c r="V144" s="35">
        <f t="shared" si="46"/>
        <v>75</v>
      </c>
      <c r="W144" s="35">
        <f t="shared" si="47"/>
        <v>63.235294117647051</v>
      </c>
      <c r="X144" s="35">
        <f t="shared" si="48"/>
        <v>61.764705882352942</v>
      </c>
      <c r="Y144" s="35">
        <f t="shared" si="49"/>
        <v>77.74831243973</v>
      </c>
      <c r="Z144" s="35">
        <f t="shared" si="50"/>
        <v>65.983606557377044</v>
      </c>
      <c r="AA144" s="35">
        <f t="shared" si="51"/>
        <v>-2.7483124397299861</v>
      </c>
      <c r="AB144" s="35">
        <f t="shared" si="52"/>
        <v>-2.7483124397300003</v>
      </c>
      <c r="AC144" s="35">
        <f t="shared" si="53"/>
        <v>-2.7483124397299932</v>
      </c>
      <c r="AF144">
        <v>1.76</v>
      </c>
      <c r="AG144">
        <v>2.14</v>
      </c>
      <c r="AJ144" t="s">
        <v>330</v>
      </c>
    </row>
    <row r="145" spans="1:38" ht="15" x14ac:dyDescent="0.25">
      <c r="A145">
        <v>2.44</v>
      </c>
      <c r="B145">
        <v>4</v>
      </c>
      <c r="C145">
        <v>2.72</v>
      </c>
      <c r="D145" s="20">
        <f t="shared" si="41"/>
        <v>2.7483124397299941E-2</v>
      </c>
      <c r="E145" s="17">
        <f>IF(OR($A145="",$B145="",$C145=""),"",A145*'MPTO_working_3-way'!$I144)</f>
        <v>2.507058823529412</v>
      </c>
      <c r="F145" s="21">
        <f>IF(OR($A145="",$B145="",$C145=""),"",B145*'MPTO_working_3-way'!$I144)</f>
        <v>4.1099324975891998</v>
      </c>
      <c r="G145" s="22">
        <f>IF(OR($A145="",$B145="",$C145=""),"",C145*'MPTO_working_3-way'!$I144)</f>
        <v>2.7947540983606562</v>
      </c>
      <c r="H145" s="17">
        <f>IF(OR($A145="",$B145="",$C145=""),"",'MPTO_working_3-way'!E144)</f>
        <v>2.495788206979543</v>
      </c>
      <c r="I145" s="21">
        <f>IF(OR($A145="",$B145="",$C145=""),"",'MPTO_working_3-way'!F144)</f>
        <v>4.1521521521521523</v>
      </c>
      <c r="J145" s="22">
        <f>IF(OR($A145="",$B145="",$C145=""),"",'MPTO_working_3-way'!G144)</f>
        <v>2.7895090786819101</v>
      </c>
      <c r="K145" s="17">
        <f>IF(OR($A145="",$B145="",$C145=""),"",'OddsRatio_working_3-way'!H144)</f>
        <v>2.5014542165416702</v>
      </c>
      <c r="L145" s="21">
        <f>IF(OR($A145="",$B145="",$C145=""),"",'OddsRatio_working_3-way'!I144)</f>
        <v>4.1280296177951463</v>
      </c>
      <c r="M145" s="22">
        <f>IF(OR($A145="",$B145="",$C145=""),"",'OddsRatio_working_3-way'!J144)</f>
        <v>2.7934036475358841</v>
      </c>
      <c r="N145" s="23">
        <f t="shared" si="42"/>
        <v>39.887376818395111</v>
      </c>
      <c r="O145" s="24">
        <f t="shared" si="43"/>
        <v>24.331299859221023</v>
      </c>
      <c r="P145" s="24">
        <f t="shared" si="44"/>
        <v>35.781323322383848</v>
      </c>
      <c r="Q145" t="s">
        <v>369</v>
      </c>
      <c r="R145" t="s">
        <v>357</v>
      </c>
      <c r="S145" s="48" t="s">
        <v>417</v>
      </c>
      <c r="T145" s="35">
        <v>100</v>
      </c>
      <c r="U145" s="35">
        <f t="shared" si="45"/>
        <v>45.945945945945937</v>
      </c>
      <c r="V145" s="35">
        <f t="shared" si="46"/>
        <v>72.899728997289984</v>
      </c>
      <c r="W145" s="35">
        <f t="shared" si="47"/>
        <v>78.308026030368765</v>
      </c>
      <c r="X145" s="35">
        <f t="shared" si="48"/>
        <v>48.792244972341265</v>
      </c>
      <c r="Y145" s="35">
        <f t="shared" si="49"/>
        <v>75.746028023685284</v>
      </c>
      <c r="Z145" s="35">
        <f t="shared" si="50"/>
        <v>81.15432505676408</v>
      </c>
      <c r="AA145" s="35">
        <f t="shared" si="51"/>
        <v>-2.8462990263953287</v>
      </c>
      <c r="AB145" s="35">
        <f t="shared" si="52"/>
        <v>-2.8462990263953003</v>
      </c>
      <c r="AC145" s="35">
        <f t="shared" si="53"/>
        <v>-2.8462990263953145</v>
      </c>
      <c r="AF145">
        <v>1.58</v>
      </c>
      <c r="AG145">
        <v>2.4900000000000002</v>
      </c>
      <c r="AJ145" t="s">
        <v>330</v>
      </c>
    </row>
    <row r="146" spans="1:38" ht="15" x14ac:dyDescent="0.25">
      <c r="A146">
        <v>1.85</v>
      </c>
      <c r="B146">
        <v>3.69</v>
      </c>
      <c r="C146">
        <v>4.6100000000000003</v>
      </c>
      <c r="D146" s="20">
        <f t="shared" si="41"/>
        <v>2.8462990263953047E-2</v>
      </c>
      <c r="E146" s="17">
        <f>IF(OR($A146="",$B146="",$C146=""),"",A146*'MPTO_working_3-way'!$I145)</f>
        <v>1.9026565319883133</v>
      </c>
      <c r="F146" s="21">
        <f>IF(OR($A146="",$B146="",$C146=""),"",B146*'MPTO_working_3-way'!$I145)</f>
        <v>3.7950284340739868</v>
      </c>
      <c r="G146" s="22">
        <f>IF(OR($A146="",$B146="",$C146=""),"",C146*'MPTO_working_3-way'!$I145)</f>
        <v>4.741214385116824</v>
      </c>
      <c r="H146" s="17">
        <f>IF(OR($A146="",$B146="",$C146=""),"",'MPTO_working_3-way'!E145)</f>
        <v>1.8830516565970838</v>
      </c>
      <c r="I146" s="21">
        <f>IF(OR($A146="",$B146="",$C146=""),"",'MPTO_working_3-way'!F145)</f>
        <v>3.8238717541458978</v>
      </c>
      <c r="J146" s="22">
        <f>IF(OR($A146="",$B146="",$C146=""),"",'MPTO_working_3-way'!G145)</f>
        <v>4.8208551828517141</v>
      </c>
      <c r="K146" s="17">
        <f>IF(OR($A146="",$B146="",$C146=""),"",'OddsRatio_working_3-way'!H145)</f>
        <v>1.8904756693106854</v>
      </c>
      <c r="L146" s="21">
        <f>IF(OR($A146="",$B146="",$C146=""),"",'OddsRatio_working_3-way'!I145)</f>
        <v>3.818093588759699</v>
      </c>
      <c r="M146" s="22">
        <f>IF(OR($A146="",$B146="",$C146=""),"",'OddsRatio_working_3-way'!J145)</f>
        <v>4.7819025484842044</v>
      </c>
      <c r="N146" s="23">
        <f t="shared" si="42"/>
        <v>52.558093549074805</v>
      </c>
      <c r="O146" s="24">
        <f t="shared" si="43"/>
        <v>26.350263703465686</v>
      </c>
      <c r="P146" s="24">
        <f t="shared" si="44"/>
        <v>21.09164274745952</v>
      </c>
      <c r="Q146" t="s">
        <v>232</v>
      </c>
      <c r="R146" t="s">
        <v>293</v>
      </c>
      <c r="S146" s="48" t="s">
        <v>417</v>
      </c>
      <c r="T146" s="35">
        <v>100</v>
      </c>
      <c r="U146" s="35">
        <f t="shared" si="45"/>
        <v>52.38095238095238</v>
      </c>
      <c r="V146" s="35">
        <f t="shared" si="46"/>
        <v>71.428571428571431</v>
      </c>
      <c r="W146" s="35">
        <f t="shared" si="47"/>
        <v>73.262032085561486</v>
      </c>
      <c r="X146" s="35">
        <f t="shared" si="48"/>
        <v>55.309396485867069</v>
      </c>
      <c r="Y146" s="35">
        <f t="shared" si="49"/>
        <v>74.35701553348612</v>
      </c>
      <c r="Z146" s="35">
        <f t="shared" si="50"/>
        <v>76.19047619047619</v>
      </c>
      <c r="AA146" s="35">
        <f t="shared" si="51"/>
        <v>-2.9284441049146892</v>
      </c>
      <c r="AB146" s="35">
        <f t="shared" si="52"/>
        <v>-2.9284441049146892</v>
      </c>
      <c r="AC146" s="35">
        <f t="shared" si="53"/>
        <v>-2.9284441049147034</v>
      </c>
      <c r="AF146">
        <v>1.91</v>
      </c>
      <c r="AG146">
        <v>1.98</v>
      </c>
      <c r="AJ146" t="s">
        <v>324</v>
      </c>
    </row>
    <row r="147" spans="1:38" ht="15" x14ac:dyDescent="0.25">
      <c r="A147">
        <v>2.1</v>
      </c>
      <c r="B147">
        <v>3.5</v>
      </c>
      <c r="C147">
        <v>3.74</v>
      </c>
      <c r="D147" s="20">
        <f t="shared" si="41"/>
        <v>2.9284441049146848E-2</v>
      </c>
      <c r="E147" s="17">
        <f>IF(OR($A147="",$B147="",$C147=""),"",A147*'MPTO_working_3-way'!$I146)</f>
        <v>2.1614973262032087</v>
      </c>
      <c r="F147" s="21">
        <f>IF(OR($A147="",$B147="",$C147=""),"",B147*'MPTO_working_3-way'!$I146)</f>
        <v>3.6024955436720139</v>
      </c>
      <c r="G147" s="22">
        <f>IF(OR($A147="",$B147="",$C147=""),"",C147*'MPTO_working_3-way'!$I146)</f>
        <v>3.8495238095238093</v>
      </c>
      <c r="H147" s="17">
        <f>IF(OR($A147="",$B147="",$C147=""),"",'MPTO_working_3-way'!E146)</f>
        <v>2.1439490445859875</v>
      </c>
      <c r="I147" s="21">
        <f>IF(OR($A147="",$B147="",$C147=""),"",'MPTO_working_3-way'!F146)</f>
        <v>3.6238080590587507</v>
      </c>
      <c r="J147" s="22">
        <f>IF(OR($A147="",$B147="",$C147=""),"",'MPTO_working_3-way'!G146)</f>
        <v>3.8817133443163092</v>
      </c>
      <c r="K147" s="17">
        <f>IF(OR($A147="",$B147="",$C147=""),"",'OddsRatio_working_3-way'!H146)</f>
        <v>2.1510927886768592</v>
      </c>
      <c r="L147" s="21">
        <f>IF(OR($A147="",$B147="",$C147=""),"",'OddsRatio_working_3-way'!I146)</f>
        <v>3.6161199742655881</v>
      </c>
      <c r="M147" s="22">
        <f>IF(OR($A147="",$B147="",$C147=""),"",'OddsRatio_working_3-way'!J146)</f>
        <v>3.8672674917950856</v>
      </c>
      <c r="N147" s="23">
        <f t="shared" si="42"/>
        <v>46.264225630875799</v>
      </c>
      <c r="O147" s="24">
        <f t="shared" si="43"/>
        <v>27.758535378525483</v>
      </c>
      <c r="P147" s="24">
        <f t="shared" si="44"/>
        <v>25.977238990598718</v>
      </c>
      <c r="Q147" t="s">
        <v>234</v>
      </c>
      <c r="R147" t="s">
        <v>292</v>
      </c>
      <c r="S147" s="48" t="s">
        <v>417</v>
      </c>
      <c r="T147" s="35">
        <v>100</v>
      </c>
      <c r="U147" s="35">
        <f t="shared" si="45"/>
        <v>40.476190476190474</v>
      </c>
      <c r="V147" s="35">
        <f t="shared" si="46"/>
        <v>75.903614457831324</v>
      </c>
      <c r="W147" s="35">
        <f t="shared" si="47"/>
        <v>80.732177263969163</v>
      </c>
      <c r="X147" s="35">
        <f t="shared" si="48"/>
        <v>43.364208278199499</v>
      </c>
      <c r="Y147" s="35">
        <f t="shared" si="49"/>
        <v>78.791632259840355</v>
      </c>
      <c r="Z147" s="35">
        <f t="shared" si="50"/>
        <v>83.620195065978194</v>
      </c>
      <c r="AA147" s="35">
        <f t="shared" si="51"/>
        <v>-2.8880178020090241</v>
      </c>
      <c r="AB147" s="35">
        <f t="shared" si="52"/>
        <v>-2.8880178020090312</v>
      </c>
      <c r="AC147" s="35">
        <f t="shared" si="53"/>
        <v>-2.8880178020090312</v>
      </c>
      <c r="AD147" s="36"/>
      <c r="AE147" s="36"/>
      <c r="AF147">
        <v>2</v>
      </c>
      <c r="AG147">
        <v>1.89</v>
      </c>
      <c r="AI147" s="36"/>
      <c r="AJ147" t="s">
        <v>324</v>
      </c>
      <c r="AK147" s="35"/>
      <c r="AL147" s="35"/>
    </row>
    <row r="148" spans="1:38" ht="15" x14ac:dyDescent="0.25">
      <c r="A148">
        <v>1.68</v>
      </c>
      <c r="B148">
        <v>4.1500000000000004</v>
      </c>
      <c r="C148">
        <v>5.19</v>
      </c>
      <c r="D148" s="20">
        <f t="shared" si="41"/>
        <v>2.8880178020090241E-2</v>
      </c>
      <c r="E148" s="17">
        <f>IF(OR($A148="",$B148="",$C148=""),"",A148*'MPTO_working_3-way'!$I147)</f>
        <v>1.7285186990737516</v>
      </c>
      <c r="F148" s="21">
        <f>IF(OR($A148="",$B148="",$C148=""),"",B148*'MPTO_working_3-way'!$I147)</f>
        <v>4.2698527387833751</v>
      </c>
      <c r="G148" s="22">
        <f>IF(OR($A148="",$B148="",$C148=""),"",C148*'MPTO_working_3-way'!$I147)</f>
        <v>5.3398881239242684</v>
      </c>
      <c r="H148" s="17">
        <f>IF(OR($A148="",$B148="",$C148=""),"",'MPTO_working_3-way'!E147)</f>
        <v>1.7076171203992796</v>
      </c>
      <c r="I148" s="21">
        <f>IF(OR($A148="",$B148="",$C148=""),"",'MPTO_working_3-way'!F147)</f>
        <v>4.3226956370074276</v>
      </c>
      <c r="J148" s="22">
        <f>IF(OR($A148="",$B148="",$C148=""),"",'MPTO_working_3-way'!G147)</f>
        <v>5.4629434481842365</v>
      </c>
      <c r="K148" s="17">
        <f>IF(OR($A148="",$B148="",$C148=""),"",'OddsRatio_working_3-way'!H147)</f>
        <v>1.7149817920289583</v>
      </c>
      <c r="L148" s="21">
        <f>IF(OR($A148="",$B148="",$C148=""),"",'OddsRatio_working_3-way'!I147)</f>
        <v>4.312048007192967</v>
      </c>
      <c r="M148" s="22">
        <f>IF(OR($A148="",$B148="",$C148=""),"",'OddsRatio_working_3-way'!J147)</f>
        <v>5.4055495714725499</v>
      </c>
      <c r="N148" s="23">
        <f t="shared" si="42"/>
        <v>57.85300445611972</v>
      </c>
      <c r="O148" s="24">
        <f t="shared" si="43"/>
        <v>23.420011442477374</v>
      </c>
      <c r="P148" s="24">
        <f t="shared" si="44"/>
        <v>18.726984101402913</v>
      </c>
      <c r="Q148" t="s">
        <v>132</v>
      </c>
      <c r="R148" t="s">
        <v>231</v>
      </c>
      <c r="S148" s="48" t="s">
        <v>417</v>
      </c>
      <c r="T148" s="35">
        <v>100</v>
      </c>
      <c r="U148" s="35">
        <f t="shared" si="45"/>
        <v>53.051643192488264</v>
      </c>
      <c r="V148" s="35">
        <f t="shared" si="46"/>
        <v>71.181556195965413</v>
      </c>
      <c r="W148" s="35">
        <f t="shared" si="47"/>
        <v>72.972972972972968</v>
      </c>
      <c r="X148" s="35">
        <f t="shared" si="48"/>
        <v>55.845470831061604</v>
      </c>
      <c r="Y148" s="35">
        <f t="shared" si="49"/>
        <v>73.975383834538761</v>
      </c>
      <c r="Z148" s="35">
        <f t="shared" si="50"/>
        <v>75.76680061154633</v>
      </c>
      <c r="AA148" s="35">
        <f t="shared" si="51"/>
        <v>-2.7938276385733403</v>
      </c>
      <c r="AB148" s="35">
        <f t="shared" si="52"/>
        <v>-2.7938276385733474</v>
      </c>
      <c r="AC148" s="35">
        <f t="shared" si="53"/>
        <v>-2.7938276385733616</v>
      </c>
      <c r="AD148" s="36"/>
      <c r="AE148" s="36"/>
      <c r="AF148">
        <v>1.81</v>
      </c>
      <c r="AG148">
        <v>2.08</v>
      </c>
      <c r="AI148" s="36"/>
      <c r="AJ148" t="s">
        <v>324</v>
      </c>
      <c r="AK148" s="35"/>
      <c r="AL148" s="35"/>
    </row>
    <row r="149" spans="1:38" ht="15" x14ac:dyDescent="0.25">
      <c r="A149">
        <v>2.13</v>
      </c>
      <c r="B149">
        <v>3.47</v>
      </c>
      <c r="C149">
        <v>3.7</v>
      </c>
      <c r="D149" s="20">
        <f t="shared" si="41"/>
        <v>2.7938276385733429E-2</v>
      </c>
      <c r="E149" s="17">
        <f>IF(OR($A149="",$B149="",$C149=""),"",A149*'MPTO_working_3-way'!$I148)</f>
        <v>2.1895085287016123</v>
      </c>
      <c r="F149" s="21">
        <f>IF(OR($A149="",$B149="",$C149=""),"",B149*'MPTO_working_3-way'!$I148)</f>
        <v>3.5669458190584953</v>
      </c>
      <c r="G149" s="22">
        <f>IF(OR($A149="",$B149="",$C149=""),"",C149*'MPTO_working_3-way'!$I148)</f>
        <v>3.8033716226272141</v>
      </c>
      <c r="H149" s="17">
        <f>IF(OR($A149="",$B149="",$C149=""),"",'MPTO_working_3-way'!E148)</f>
        <v>2.17310611588969</v>
      </c>
      <c r="I149" s="21">
        <f>IF(OR($A149="",$B149="",$C149=""),"",'MPTO_working_3-way'!F148)</f>
        <v>3.5858786475090443</v>
      </c>
      <c r="J149" s="22">
        <f>IF(OR($A149="",$B149="",$C149=""),"",'MPTO_working_3-way'!G148)</f>
        <v>3.8320414474664486</v>
      </c>
      <c r="K149" s="17">
        <f>IF(OR($A149="",$B149="",$C149=""),"",'OddsRatio_working_3-way'!H148)</f>
        <v>2.1798475820908791</v>
      </c>
      <c r="L149" s="21">
        <f>IF(OR($A149="",$B149="",$C149=""),"",'OddsRatio_working_3-way'!I148)</f>
        <v>3.5789588741278511</v>
      </c>
      <c r="M149" s="22">
        <f>IF(OR($A149="",$B149="",$C149=""),"",'OddsRatio_working_3-way'!J148)</f>
        <v>3.8191048421640481</v>
      </c>
      <c r="N149" s="23">
        <f t="shared" si="42"/>
        <v>45.672350068122554</v>
      </c>
      <c r="O149" s="24">
        <f t="shared" si="43"/>
        <v>28.035188946714996</v>
      </c>
      <c r="P149" s="24">
        <f t="shared" si="44"/>
        <v>26.292460985162442</v>
      </c>
      <c r="Q149" t="s">
        <v>316</v>
      </c>
      <c r="R149" t="s">
        <v>297</v>
      </c>
      <c r="S149" s="48" t="s">
        <v>417</v>
      </c>
      <c r="T149" s="35">
        <v>100</v>
      </c>
      <c r="U149" s="35">
        <f t="shared" si="45"/>
        <v>15.966386554621849</v>
      </c>
      <c r="V149" s="35">
        <f t="shared" si="46"/>
        <v>86.73740053050399</v>
      </c>
      <c r="W149" s="35">
        <f t="shared" si="47"/>
        <v>93.765586034912729</v>
      </c>
      <c r="X149" s="35">
        <f t="shared" si="48"/>
        <v>19.497013434583305</v>
      </c>
      <c r="Y149" s="35">
        <f t="shared" si="49"/>
        <v>90.268027410465436</v>
      </c>
      <c r="Z149" s="35">
        <f t="shared" si="50"/>
        <v>97.296212914874175</v>
      </c>
      <c r="AA149" s="35">
        <f t="shared" si="51"/>
        <v>-3.5306268799614564</v>
      </c>
      <c r="AB149" s="35">
        <f t="shared" si="52"/>
        <v>-3.5306268799614458</v>
      </c>
      <c r="AC149" s="35">
        <f t="shared" si="53"/>
        <v>-3.5306268799614458</v>
      </c>
      <c r="AD149" s="36"/>
      <c r="AE149" s="36"/>
      <c r="AF149">
        <v>2.13</v>
      </c>
      <c r="AG149">
        <v>1.77</v>
      </c>
      <c r="AI149" s="36"/>
      <c r="AJ149" t="s">
        <v>324</v>
      </c>
      <c r="AK149" s="35"/>
      <c r="AL149" s="35"/>
    </row>
    <row r="150" spans="1:38" ht="15" x14ac:dyDescent="0.25">
      <c r="A150">
        <v>1.19</v>
      </c>
      <c r="B150">
        <v>7.54</v>
      </c>
      <c r="C150">
        <v>16.04</v>
      </c>
      <c r="D150" s="20">
        <f t="shared" si="41"/>
        <v>3.5306268799614626E-2</v>
      </c>
      <c r="E150" s="17">
        <f>IF(OR($A150="",$B150="",$C150=""),"",A150*'MPTO_working_3-way'!$I149)</f>
        <v>1.2320144598715415</v>
      </c>
      <c r="F150" s="21">
        <f>IF(OR($A150="",$B150="",$C150=""),"",B150*'MPTO_working_3-way'!$I149)</f>
        <v>7.8062092667490939</v>
      </c>
      <c r="G150" s="22">
        <f>IF(OR($A150="",$B150="",$C150=""),"",C150*'MPTO_working_3-way'!$I149)</f>
        <v>16.606312551545816</v>
      </c>
      <c r="H150" s="17">
        <f>IF(OR($A150="",$B150="",$C150=""),"",'MPTO_working_3-way'!E149)</f>
        <v>1.2069024515396931</v>
      </c>
      <c r="I150" s="21">
        <f>IF(OR($A150="",$B150="",$C150=""),"",'MPTO_working_3-way'!F149)</f>
        <v>8.2742251354043024</v>
      </c>
      <c r="J150" s="22">
        <f>IF(OR($A150="",$B150="",$C150=""),"",'MPTO_working_3-way'!G149)</f>
        <v>19.772465042939118</v>
      </c>
      <c r="K150" s="17">
        <f>IF(OR($A150="",$B150="",$C150=""),"",'OddsRatio_working_3-way'!H149)</f>
        <v>1.2132918133426021</v>
      </c>
      <c r="L150" s="21">
        <f>IF(OR($A150="",$B150="",$C150=""),"",'OddsRatio_working_3-way'!I149)</f>
        <v>8.3417287329506316</v>
      </c>
      <c r="M150" s="22">
        <f>IF(OR($A150="",$B150="",$C150=""),"",'OddsRatio_working_3-way'!J149)</f>
        <v>17.883730908803901</v>
      </c>
      <c r="N150" s="23">
        <f t="shared" si="42"/>
        <v>81.167878508850222</v>
      </c>
      <c r="O150" s="24">
        <f t="shared" si="43"/>
        <v>12.810315043173976</v>
      </c>
      <c r="P150" s="24">
        <f t="shared" si="44"/>
        <v>6.0218064479757967</v>
      </c>
      <c r="Q150" t="s">
        <v>359</v>
      </c>
      <c r="R150" t="s">
        <v>376</v>
      </c>
      <c r="S150" s="48" t="s">
        <v>417</v>
      </c>
      <c r="T150" s="35">
        <v>100</v>
      </c>
      <c r="U150" s="35">
        <f t="shared" si="45"/>
        <v>53.703703703703695</v>
      </c>
      <c r="V150" s="35">
        <f t="shared" si="46"/>
        <v>67.10526315789474</v>
      </c>
      <c r="W150" s="35">
        <f t="shared" si="47"/>
        <v>76.958525345622121</v>
      </c>
      <c r="X150" s="35">
        <f t="shared" si="48"/>
        <v>55.936211496483146</v>
      </c>
      <c r="Y150" s="35">
        <f t="shared" si="49"/>
        <v>69.33777095067417</v>
      </c>
      <c r="Z150" s="35">
        <f t="shared" si="50"/>
        <v>79.191033138401551</v>
      </c>
      <c r="AA150" s="35">
        <f t="shared" si="51"/>
        <v>-2.232507792779451</v>
      </c>
      <c r="AB150" s="35">
        <f t="shared" si="52"/>
        <v>-2.2325077927794297</v>
      </c>
      <c r="AC150" s="35">
        <f t="shared" si="53"/>
        <v>-2.2325077927794297</v>
      </c>
      <c r="AD150" s="36"/>
      <c r="AE150" s="36"/>
      <c r="AF150">
        <v>1.57</v>
      </c>
      <c r="AG150">
        <v>2.48</v>
      </c>
      <c r="AI150" s="36"/>
      <c r="AJ150" t="s">
        <v>379</v>
      </c>
      <c r="AK150" s="35"/>
      <c r="AL150" s="35"/>
    </row>
    <row r="151" spans="1:38" ht="15" x14ac:dyDescent="0.25">
      <c r="A151">
        <v>2.16</v>
      </c>
      <c r="B151">
        <v>3.04</v>
      </c>
      <c r="C151">
        <v>4.34</v>
      </c>
      <c r="D151" s="20">
        <f t="shared" si="41"/>
        <v>2.2325077927794368E-2</v>
      </c>
      <c r="E151" s="17">
        <f>IF(OR($A151="",$B151="",$C151=""),"",A151*'MPTO_working_3-way'!$I150)</f>
        <v>2.2082221683240362</v>
      </c>
      <c r="F151" s="21">
        <f>IF(OR($A151="",$B151="",$C151=""),"",B151*'MPTO_working_3-way'!$I150)</f>
        <v>3.1078682369004951</v>
      </c>
      <c r="G151" s="22">
        <f>IF(OR($A151="",$B151="",$C151=""),"",C151*'MPTO_working_3-way'!$I150)</f>
        <v>4.4368908382066277</v>
      </c>
      <c r="H151" s="17">
        <f>IF(OR($A151="",$B151="",$C151=""),"",'MPTO_working_3-way'!E150)</f>
        <v>2.195287169129791</v>
      </c>
      <c r="I151" s="21">
        <f>IF(OR($A151="",$B151="",$C151=""),"",'MPTO_working_3-way'!F150)</f>
        <v>3.1103649961348974</v>
      </c>
      <c r="J151" s="22">
        <f>IF(OR($A151="",$B151="",$C151=""),"",'MPTO_working_3-way'!G150)</f>
        <v>4.4848468570699556</v>
      </c>
      <c r="K151" s="17">
        <f>IF(OR($A151="",$B151="",$C151=""),"",'OddsRatio_working_3-way'!H150)</f>
        <v>2.2009591856828399</v>
      </c>
      <c r="L151" s="21">
        <f>IF(OR($A151="",$B151="",$C151=""),"",'OddsRatio_working_3-way'!I150)</f>
        <v>3.1120316713732694</v>
      </c>
      <c r="M151" s="22">
        <f>IF(OR($A151="",$B151="",$C151=""),"",'OddsRatio_working_3-way'!J150)</f>
        <v>4.4579342070523156</v>
      </c>
      <c r="N151" s="23">
        <f t="shared" si="42"/>
        <v>45.28529847877423</v>
      </c>
      <c r="O151" s="24">
        <f t="shared" si="43"/>
        <v>32.176396287550112</v>
      </c>
      <c r="P151" s="24">
        <f t="shared" si="44"/>
        <v>22.538305233675654</v>
      </c>
      <c r="Q151" t="s">
        <v>395</v>
      </c>
      <c r="R151" t="s">
        <v>298</v>
      </c>
      <c r="S151" s="48" t="s">
        <v>417</v>
      </c>
      <c r="T151" s="35">
        <v>100</v>
      </c>
      <c r="U151" s="35">
        <f t="shared" si="45"/>
        <v>58.677685950413228</v>
      </c>
      <c r="V151" s="35">
        <f t="shared" si="46"/>
        <v>69.879518072289159</v>
      </c>
      <c r="W151" s="35">
        <f t="shared" si="47"/>
        <v>69.135802469135797</v>
      </c>
      <c r="X151" s="35">
        <f t="shared" si="48"/>
        <v>60.984679458575044</v>
      </c>
      <c r="Y151" s="35">
        <f t="shared" si="49"/>
        <v>72.186511580450968</v>
      </c>
      <c r="Z151" s="35">
        <f t="shared" si="50"/>
        <v>71.442795977297621</v>
      </c>
      <c r="AA151" s="35">
        <f t="shared" si="51"/>
        <v>-2.3069935081618169</v>
      </c>
      <c r="AB151" s="35">
        <f t="shared" si="52"/>
        <v>-2.3069935081618098</v>
      </c>
      <c r="AC151" s="35">
        <f t="shared" si="53"/>
        <v>-2.306993508161824</v>
      </c>
      <c r="AD151" s="36"/>
      <c r="AE151" s="36"/>
      <c r="AF151">
        <v>2.85</v>
      </c>
      <c r="AG151">
        <v>1.48</v>
      </c>
      <c r="AI151" s="36"/>
      <c r="AJ151" t="s">
        <v>331</v>
      </c>
      <c r="AK151" s="35"/>
      <c r="AL151" s="35"/>
    </row>
    <row r="152" spans="1:38" ht="15" x14ac:dyDescent="0.25">
      <c r="A152">
        <v>2.42</v>
      </c>
      <c r="B152">
        <v>3.32</v>
      </c>
      <c r="C152">
        <v>3.24</v>
      </c>
      <c r="D152" s="20">
        <f t="shared" si="41"/>
        <v>2.3069935081618143E-2</v>
      </c>
      <c r="E152" s="17">
        <f>IF(OR($A152="",$B152="",$C152=""),"",A152*'MPTO_working_3-way'!$I151)</f>
        <v>2.4758292428975159</v>
      </c>
      <c r="F152" s="21">
        <f>IF(OR($A152="",$B152="",$C152=""),"",B152*'MPTO_working_3-way'!$I151)</f>
        <v>3.3965921844709719</v>
      </c>
      <c r="G152" s="22">
        <f>IF(OR($A152="",$B152="",$C152=""),"",C152*'MPTO_working_3-way'!$I151)</f>
        <v>3.314746589664443</v>
      </c>
      <c r="H152" s="17">
        <f>IF(OR($A152="",$B152="",$C152=""),"",'MPTO_working_3-way'!E151)</f>
        <v>2.4658895828260161</v>
      </c>
      <c r="I152" s="21">
        <f>IF(OR($A152="",$B152="",$C152=""),"",'MPTO_working_3-way'!F151)</f>
        <v>3.4069827504369621</v>
      </c>
      <c r="J152" s="22">
        <f>IF(OR($A152="",$B152="",$C152=""),"",'MPTO_working_3-way'!G151)</f>
        <v>3.3227890498844048</v>
      </c>
      <c r="K152" s="17">
        <f>IF(OR($A152="",$B152="",$C152=""),"",'OddsRatio_working_3-way'!H151)</f>
        <v>2.4703053904709646</v>
      </c>
      <c r="L152" s="21">
        <f>IF(OR($A152="",$B152="",$C152=""),"",'OddsRatio_working_3-way'!I151)</f>
        <v>3.402189088656788</v>
      </c>
      <c r="M152" s="22">
        <f>IF(OR($A152="",$B152="",$C152=""),"",'OddsRatio_working_3-way'!J151)</f>
        <v>3.3193549821513813</v>
      </c>
      <c r="N152" s="23">
        <f t="shared" si="42"/>
        <v>40.390507659957947</v>
      </c>
      <c r="O152" s="24">
        <f t="shared" si="43"/>
        <v>29.441273655752482</v>
      </c>
      <c r="P152" s="24">
        <f t="shared" si="44"/>
        <v>30.168218684289577</v>
      </c>
      <c r="Q152" t="s">
        <v>405</v>
      </c>
      <c r="R152" t="s">
        <v>397</v>
      </c>
      <c r="S152" s="48" t="s">
        <v>417</v>
      </c>
      <c r="T152" s="35">
        <v>100</v>
      </c>
      <c r="U152" s="35">
        <f t="shared" si="45"/>
        <v>58.15899581589958</v>
      </c>
      <c r="V152" s="35">
        <f t="shared" si="46"/>
        <v>70.059880239520965</v>
      </c>
      <c r="W152" s="35">
        <f t="shared" si="47"/>
        <v>69.6048632218845</v>
      </c>
      <c r="X152" s="35">
        <f t="shared" si="48"/>
        <v>60.33525653859455</v>
      </c>
      <c r="Y152" s="35">
        <f t="shared" si="49"/>
        <v>72.236140962215913</v>
      </c>
      <c r="Z152" s="35">
        <f t="shared" si="50"/>
        <v>71.781123944579463</v>
      </c>
      <c r="AA152" s="35">
        <f t="shared" si="51"/>
        <v>-2.1762607226949697</v>
      </c>
      <c r="AB152" s="35">
        <f t="shared" si="52"/>
        <v>-2.1762607226949484</v>
      </c>
      <c r="AC152" s="35">
        <f t="shared" si="53"/>
        <v>-2.1762607226949626</v>
      </c>
      <c r="AD152" s="36"/>
      <c r="AE152" s="36"/>
      <c r="AF152">
        <v>2.12</v>
      </c>
      <c r="AG152">
        <v>1.79</v>
      </c>
      <c r="AI152" s="36"/>
      <c r="AJ152" t="s">
        <v>331</v>
      </c>
      <c r="AK152" s="35"/>
      <c r="AL152" s="35"/>
    </row>
    <row r="153" spans="1:38" ht="15" x14ac:dyDescent="0.25">
      <c r="A153">
        <v>2.39</v>
      </c>
      <c r="B153">
        <v>3.34</v>
      </c>
      <c r="C153">
        <v>3.29</v>
      </c>
      <c r="D153" s="20">
        <f t="shared" si="41"/>
        <v>2.1762607226949671E-2</v>
      </c>
      <c r="E153" s="17">
        <f>IF(OR($A153="",$B153="",$C153=""),"",A153*'MPTO_working_3-way'!$I152)</f>
        <v>2.44201263127241</v>
      </c>
      <c r="F153" s="21">
        <f>IF(OR($A153="",$B153="",$C153=""),"",B153*'MPTO_working_3-way'!$I152)</f>
        <v>3.4126871081380119</v>
      </c>
      <c r="G153" s="22">
        <f>IF(OR($A153="",$B153="",$C153=""),"",C153*'MPTO_working_3-way'!$I152)</f>
        <v>3.3615989777766644</v>
      </c>
      <c r="H153" s="17">
        <f>IF(OR($A153="",$B153="",$C153=""),"",'MPTO_working_3-way'!E152)</f>
        <v>2.4321678159342706</v>
      </c>
      <c r="I153" s="21">
        <f>IF(OR($A153="",$B153="",$C153=""),"",'MPTO_working_3-way'!F152)</f>
        <v>3.4229344009845621</v>
      </c>
      <c r="J153" s="22">
        <f>IF(OR($A153="",$B153="",$C153=""),"",'MPTO_working_3-way'!G152)</f>
        <v>3.3704400200305837</v>
      </c>
      <c r="K153" s="17">
        <f>IF(OR($A153="",$B153="",$C153=""),"",'OddsRatio_working_3-way'!H152)</f>
        <v>2.436509643737141</v>
      </c>
      <c r="L153" s="21">
        <f>IF(OR($A153="",$B153="",$C153=""),"",'OddsRatio_working_3-way'!I152)</f>
        <v>3.4182968103200784</v>
      </c>
      <c r="M153" s="22">
        <f>IF(OR($A153="",$B153="",$C153=""),"",'OddsRatio_working_3-way'!J152)</f>
        <v>3.3666238015525556</v>
      </c>
      <c r="N153" s="23">
        <f t="shared" si="42"/>
        <v>40.949829136590104</v>
      </c>
      <c r="O153" s="24">
        <f t="shared" si="43"/>
        <v>29.302422645643823</v>
      </c>
      <c r="P153" s="24">
        <f t="shared" si="44"/>
        <v>29.747748217766066</v>
      </c>
      <c r="Q153" t="s">
        <v>407</v>
      </c>
      <c r="R153" t="s">
        <v>387</v>
      </c>
      <c r="S153" s="48" t="s">
        <v>417</v>
      </c>
      <c r="T153" s="35">
        <v>100</v>
      </c>
      <c r="U153" s="35">
        <f t="shared" si="45"/>
        <v>53.271028037383175</v>
      </c>
      <c r="V153" s="35">
        <f t="shared" si="46"/>
        <v>72.067039106145245</v>
      </c>
      <c r="W153" s="35">
        <f t="shared" si="47"/>
        <v>72.375690607734811</v>
      </c>
      <c r="X153" s="35">
        <f t="shared" si="48"/>
        <v>55.557270286119945</v>
      </c>
      <c r="Y153" s="35">
        <f t="shared" si="49"/>
        <v>74.353281354882014</v>
      </c>
      <c r="Z153" s="35">
        <f t="shared" si="50"/>
        <v>74.661932856471566</v>
      </c>
      <c r="AA153" s="35">
        <f t="shared" si="51"/>
        <v>-2.2862422487367695</v>
      </c>
      <c r="AB153" s="35">
        <f t="shared" si="52"/>
        <v>-2.2862422487367695</v>
      </c>
      <c r="AC153" s="35">
        <f t="shared" si="53"/>
        <v>-2.2862422487367553</v>
      </c>
      <c r="AD153" s="36"/>
      <c r="AE153" s="36"/>
      <c r="AF153">
        <v>2.16</v>
      </c>
      <c r="AG153">
        <v>1.76</v>
      </c>
      <c r="AI153" s="36"/>
      <c r="AJ153" t="s">
        <v>331</v>
      </c>
      <c r="AK153" s="35"/>
      <c r="AL153" s="35"/>
    </row>
    <row r="154" spans="1:38" s="35" customFormat="1" ht="15" x14ac:dyDescent="0.25">
      <c r="A154">
        <v>2.14</v>
      </c>
      <c r="B154">
        <v>3.58</v>
      </c>
      <c r="C154">
        <v>3.62</v>
      </c>
      <c r="D154" s="20">
        <f t="shared" si="41"/>
        <v>2.2862422487367695E-2</v>
      </c>
      <c r="E154" s="17">
        <f>IF(OR($A154="",$B154="",$C154=""),"",A154*'MPTO_working_3-way'!$I153)</f>
        <v>2.1889255841229671</v>
      </c>
      <c r="F154" s="21">
        <f>IF(OR($A154="",$B154="",$C154=""),"",B154*'MPTO_working_3-way'!$I153)</f>
        <v>3.6618474725047765</v>
      </c>
      <c r="G154" s="22">
        <f>IF(OR($A154="",$B154="",$C154=""),"",C154*'MPTO_working_3-way'!$I153)</f>
        <v>3.7027619694042713</v>
      </c>
      <c r="H154" s="17">
        <f>IF(OR($A154="",$B154="",$C154=""),"",'MPTO_working_3-way'!E153)</f>
        <v>2.1754788579575797</v>
      </c>
      <c r="I154" s="21">
        <f>IF(OR($A154="",$B154="",$C154=""),"",'MPTO_working_3-way'!F153)</f>
        <v>3.68041077318827</v>
      </c>
      <c r="J154" s="22">
        <f>IF(OR($A154="",$B154="",$C154=""),"",'MPTO_working_3-way'!G153)</f>
        <v>3.7226993087644207</v>
      </c>
      <c r="K154" s="17">
        <f>IF(OR($A154="",$B154="",$C154=""),"",'OddsRatio_working_3-way'!H153)</f>
        <v>2.1810235719666404</v>
      </c>
      <c r="L154" s="21">
        <f>IF(OR($A154="",$B154="",$C154=""),"",'OddsRatio_working_3-way'!I153)</f>
        <v>3.6728428207666082</v>
      </c>
      <c r="M154" s="22">
        <f>IF(OR($A154="",$B154="",$C154=""),"",'OddsRatio_working_3-way'!J153)</f>
        <v>3.7142822443443833</v>
      </c>
      <c r="N154" s="23">
        <f t="shared" si="42"/>
        <v>45.68451331801068</v>
      </c>
      <c r="O154" s="24">
        <f t="shared" si="43"/>
        <v>27.308619692889067</v>
      </c>
      <c r="P154" s="24">
        <f t="shared" si="44"/>
        <v>27.006866989100235</v>
      </c>
      <c r="Q154" t="s">
        <v>411</v>
      </c>
      <c r="R154" t="s">
        <v>406</v>
      </c>
      <c r="S154" s="48" t="s">
        <v>417</v>
      </c>
      <c r="T154" s="35">
        <v>100</v>
      </c>
      <c r="U154" s="35">
        <f t="shared" si="45"/>
        <v>51.690821256038639</v>
      </c>
      <c r="V154" s="35">
        <f t="shared" si="46"/>
        <v>70.059880239520965</v>
      </c>
      <c r="W154" s="35">
        <f t="shared" si="47"/>
        <v>74.160206718346245</v>
      </c>
      <c r="X154" s="35">
        <f t="shared" si="48"/>
        <v>55.77991304213279</v>
      </c>
      <c r="Y154" s="35">
        <f t="shared" si="49"/>
        <v>74.148972025615095</v>
      </c>
      <c r="Z154" s="35">
        <f t="shared" si="50"/>
        <v>78.249298504440404</v>
      </c>
      <c r="AA154" s="35">
        <f t="shared" si="51"/>
        <v>-4.0890917860941514</v>
      </c>
      <c r="AB154" s="35">
        <f t="shared" si="52"/>
        <v>-4.08909178609413</v>
      </c>
      <c r="AC154" s="35">
        <f t="shared" si="53"/>
        <v>-4.0890917860941585</v>
      </c>
      <c r="AD154" s="36"/>
      <c r="AE154" s="36"/>
      <c r="AF154">
        <v>1.94</v>
      </c>
      <c r="AG154">
        <v>1.96</v>
      </c>
      <c r="AH154" s="36"/>
      <c r="AI154" s="36"/>
      <c r="AJ154" t="s">
        <v>331</v>
      </c>
    </row>
    <row r="155" spans="1:38" ht="15" x14ac:dyDescent="0.25">
      <c r="A155">
        <v>2.0699999999999998</v>
      </c>
      <c r="B155">
        <v>3.34</v>
      </c>
      <c r="C155">
        <v>3.87</v>
      </c>
      <c r="D155" s="20">
        <f t="shared" si="41"/>
        <v>4.0890917860941567E-2</v>
      </c>
      <c r="E155" s="17">
        <f>IF(OR($A155="",$B155="",$C155=""),"",A155*'MPTO_working_3-way'!$I154)</f>
        <v>2.1546441999721488</v>
      </c>
      <c r="F155" s="21">
        <f>IF(OR($A155="",$B155="",$C155=""),"",B155*'MPTO_working_3-way'!$I154)</f>
        <v>3.4765756656555449</v>
      </c>
      <c r="G155" s="22">
        <f>IF(OR($A155="",$B155="",$C155=""),"",C155*'MPTO_working_3-way'!$I154)</f>
        <v>4.0282478521218437</v>
      </c>
      <c r="H155" s="17">
        <f>IF(OR($A155="",$B155="",$C155=""),"",'MPTO_working_3-way'!E154)</f>
        <v>2.1301002093606116</v>
      </c>
      <c r="I155" s="21">
        <f>IF(OR($A155="",$B155="",$C155=""),"",'MPTO_working_3-way'!F154)</f>
        <v>3.4993067146277337</v>
      </c>
      <c r="J155" s="22">
        <f>IF(OR($A155="",$B155="",$C155=""),"",'MPTO_working_3-way'!G154)</f>
        <v>4.0855076008894056</v>
      </c>
      <c r="K155" s="17">
        <f>IF(OR($A155="",$B155="",$C155=""),"",'OddsRatio_working_3-way'!H154)</f>
        <v>2.1400200779039897</v>
      </c>
      <c r="L155" s="21">
        <f>IF(OR($A155="",$B155="",$C155=""),"",'OddsRatio_working_3-way'!I154)</f>
        <v>3.4931280208367625</v>
      </c>
      <c r="M155" s="22">
        <f>IF(OR($A155="",$B155="",$C155=""),"",'OddsRatio_working_3-way'!J154)</f>
        <v>4.0578108631630379</v>
      </c>
      <c r="N155" s="23">
        <f t="shared" si="42"/>
        <v>46.41137502019712</v>
      </c>
      <c r="O155" s="24">
        <f t="shared" si="43"/>
        <v>28.763936015511387</v>
      </c>
      <c r="P155" s="24">
        <f t="shared" si="44"/>
        <v>24.824688964291482</v>
      </c>
      <c r="Q155" t="s">
        <v>105</v>
      </c>
      <c r="R155" t="s">
        <v>119</v>
      </c>
      <c r="S155" s="48" t="s">
        <v>417</v>
      </c>
      <c r="T155" s="35">
        <v>100</v>
      </c>
      <c r="U155" s="35">
        <f t="shared" si="45"/>
        <v>60.474308300395251</v>
      </c>
      <c r="V155" s="35">
        <f t="shared" si="46"/>
        <v>70.845481049562679</v>
      </c>
      <c r="W155" s="35">
        <f t="shared" si="47"/>
        <v>64.788732394366207</v>
      </c>
      <c r="X155" s="35">
        <f t="shared" si="48"/>
        <v>64.365786556071129</v>
      </c>
      <c r="Y155" s="35">
        <f t="shared" si="49"/>
        <v>74.736959305238557</v>
      </c>
      <c r="Z155" s="35">
        <f t="shared" si="50"/>
        <v>68.680210650042056</v>
      </c>
      <c r="AA155" s="35">
        <f t="shared" si="51"/>
        <v>-3.891478255675878</v>
      </c>
      <c r="AB155" s="35">
        <f t="shared" si="52"/>
        <v>-3.891478255675878</v>
      </c>
      <c r="AC155" s="35">
        <f t="shared" si="53"/>
        <v>-3.8914782556758496</v>
      </c>
      <c r="AD155" s="36"/>
      <c r="AE155" s="36"/>
      <c r="AF155">
        <v>1.99</v>
      </c>
      <c r="AG155">
        <v>1.86</v>
      </c>
      <c r="AI155" s="36"/>
      <c r="AJ155" t="s">
        <v>123</v>
      </c>
      <c r="AK155" s="35"/>
      <c r="AL155" s="35"/>
    </row>
    <row r="156" spans="1:38" ht="15" x14ac:dyDescent="0.25">
      <c r="A156">
        <v>2.5299999999999998</v>
      </c>
      <c r="B156">
        <v>3.43</v>
      </c>
      <c r="C156">
        <v>2.84</v>
      </c>
      <c r="D156" s="20">
        <f t="shared" si="41"/>
        <v>3.891478255675862E-2</v>
      </c>
      <c r="E156" s="17">
        <f>IF(OR($A156="",$B156="",$C156=""),"",A156*'MPTO_working_3-way'!$I155)</f>
        <v>2.6284543998685992</v>
      </c>
      <c r="F156" s="21">
        <f>IF(OR($A156="",$B156="",$C156=""),"",B156*'MPTO_working_3-way'!$I155)</f>
        <v>3.5634777041696823</v>
      </c>
      <c r="G156" s="22">
        <f>IF(OR($A156="",$B156="",$C156=""),"",C156*'MPTO_working_3-way'!$I155)</f>
        <v>2.9505179824611942</v>
      </c>
      <c r="H156" s="17">
        <f>IF(OR($A156="",$B156="",$C156=""),"",'MPTO_working_3-way'!E155)</f>
        <v>2.6158472228236826</v>
      </c>
      <c r="I156" s="21">
        <f>IF(OR($A156="",$B156="",$C156=""),"",'MPTO_working_3-way'!F155)</f>
        <v>3.5897156686930272</v>
      </c>
      <c r="J156" s="22">
        <f>IF(OR($A156="",$B156="",$C156=""),"",'MPTO_working_3-way'!G155)</f>
        <v>2.9486253758578984</v>
      </c>
      <c r="K156" s="17">
        <f>IF(OR($A156="",$B156="",$C156=""),"",'OddsRatio_working_3-way'!H155)</f>
        <v>2.6218297642562725</v>
      </c>
      <c r="L156" s="21">
        <f>IF(OR($A156="",$B156="",$C156=""),"",'OddsRatio_working_3-way'!I155)</f>
        <v>3.5758472726423154</v>
      </c>
      <c r="M156" s="22">
        <f>IF(OR($A156="",$B156="",$C156=""),"",'OddsRatio_working_3-way'!J155)</f>
        <v>2.9504357949225755</v>
      </c>
      <c r="N156" s="23">
        <f t="shared" si="42"/>
        <v>38.04517209999883</v>
      </c>
      <c r="O156" s="24">
        <f t="shared" si="43"/>
        <v>28.062473881340246</v>
      </c>
      <c r="P156" s="24">
        <f t="shared" si="44"/>
        <v>33.892354018660932</v>
      </c>
      <c r="Q156" t="s">
        <v>118</v>
      </c>
      <c r="R156" t="s">
        <v>111</v>
      </c>
      <c r="S156" s="48" t="s">
        <v>417</v>
      </c>
      <c r="T156" s="35">
        <v>100</v>
      </c>
      <c r="U156" s="35">
        <f t="shared" si="45"/>
        <v>49.494949494949495</v>
      </c>
      <c r="V156" s="35">
        <f t="shared" si="46"/>
        <v>69.418960244648318</v>
      </c>
      <c r="W156" s="35">
        <f t="shared" si="47"/>
        <v>77.011494252873561</v>
      </c>
      <c r="X156" s="35">
        <f t="shared" si="48"/>
        <v>53.569545502478121</v>
      </c>
      <c r="Y156" s="35">
        <f t="shared" si="49"/>
        <v>73.493556252176944</v>
      </c>
      <c r="Z156" s="35">
        <f t="shared" si="50"/>
        <v>81.086090260402187</v>
      </c>
      <c r="AA156" s="35">
        <f t="shared" si="51"/>
        <v>-4.0745960075286263</v>
      </c>
      <c r="AB156" s="35">
        <f t="shared" si="52"/>
        <v>-4.0745960075286263</v>
      </c>
      <c r="AC156" s="35">
        <f t="shared" si="53"/>
        <v>-4.0745960075286263</v>
      </c>
      <c r="AD156" s="36"/>
      <c r="AE156" s="36"/>
      <c r="AF156">
        <v>1.88</v>
      </c>
      <c r="AG156">
        <v>1.97</v>
      </c>
      <c r="AI156" s="36"/>
      <c r="AJ156" t="s">
        <v>123</v>
      </c>
      <c r="AK156" s="35"/>
      <c r="AL156" s="35"/>
    </row>
    <row r="157" spans="1:38" ht="15" x14ac:dyDescent="0.25">
      <c r="A157">
        <v>1.98</v>
      </c>
      <c r="B157">
        <v>3.27</v>
      </c>
      <c r="C157">
        <v>4.3499999999999996</v>
      </c>
      <c r="D157" s="20">
        <f t="shared" si="41"/>
        <v>4.0745960075286192E-2</v>
      </c>
      <c r="E157" s="17">
        <f>IF(OR($A157="",$B157="",$C157=""),"",A157*'MPTO_working_3-way'!$I156)</f>
        <v>2.0606770009490667</v>
      </c>
      <c r="F157" s="21">
        <f>IF(OR($A157="",$B157="",$C157=""),"",B157*'MPTO_working_3-way'!$I156)</f>
        <v>3.4032392894461858</v>
      </c>
      <c r="G157" s="22">
        <f>IF(OR($A157="",$B157="",$C157=""),"",C157*'MPTO_working_3-way'!$I156)</f>
        <v>4.5272449263274943</v>
      </c>
      <c r="H157" s="17">
        <f>IF(OR($A157="",$B157="",$C157=""),"",'MPTO_working_3-way'!E156)</f>
        <v>2.0347183240535847</v>
      </c>
      <c r="I157" s="21">
        <f>IF(OR($A157="",$B157="",$C157=""),"",'MPTO_working_3-way'!F156)</f>
        <v>3.4219807617304965</v>
      </c>
      <c r="J157" s="22">
        <f>IF(OR($A157="",$B157="",$C157=""),"",'MPTO_working_3-way'!G156)</f>
        <v>4.6231428726196508</v>
      </c>
      <c r="K157" s="17">
        <f>IF(OR($A157="",$B157="",$C157=""),"",'OddsRatio_working_3-way'!H156)</f>
        <v>2.0451009470501997</v>
      </c>
      <c r="L157" s="21">
        <f>IF(OR($A157="",$B157="",$C157=""),"",'OddsRatio_working_3-way'!I156)</f>
        <v>3.4207950508203622</v>
      </c>
      <c r="M157" s="22">
        <f>IF(OR($A157="",$B157="",$C157=""),"",'OddsRatio_working_3-way'!J156)</f>
        <v>4.5725389516511932</v>
      </c>
      <c r="N157" s="23">
        <f t="shared" si="42"/>
        <v>48.527741103503331</v>
      </c>
      <c r="O157" s="24">
        <f t="shared" si="43"/>
        <v>29.383769842488256</v>
      </c>
      <c r="P157" s="24">
        <f t="shared" si="44"/>
        <v>22.088489054008416</v>
      </c>
      <c r="Q157" t="s">
        <v>114</v>
      </c>
      <c r="R157" t="s">
        <v>109</v>
      </c>
      <c r="S157" s="48" t="s">
        <v>417</v>
      </c>
      <c r="T157" s="35">
        <v>100</v>
      </c>
      <c r="U157" s="35">
        <f t="shared" si="45"/>
        <v>44.134078212290497</v>
      </c>
      <c r="V157" s="35">
        <f t="shared" si="46"/>
        <v>71.751412429378533</v>
      </c>
      <c r="W157" s="35">
        <f t="shared" si="47"/>
        <v>79.919678714859444</v>
      </c>
      <c r="X157" s="35">
        <f t="shared" si="48"/>
        <v>48.32890885576203</v>
      </c>
      <c r="Y157" s="35">
        <f t="shared" si="49"/>
        <v>75.946243072850052</v>
      </c>
      <c r="Z157" s="35">
        <f t="shared" si="50"/>
        <v>84.114509358330963</v>
      </c>
      <c r="AA157" s="35">
        <f t="shared" si="51"/>
        <v>-4.1948306434715334</v>
      </c>
      <c r="AB157" s="35">
        <f t="shared" si="52"/>
        <v>-4.1948306434715192</v>
      </c>
      <c r="AC157" s="35">
        <f t="shared" si="53"/>
        <v>-4.1948306434715192</v>
      </c>
      <c r="AD157" s="36"/>
      <c r="AE157" s="36"/>
      <c r="AF157">
        <v>2.2400000000000002</v>
      </c>
      <c r="AG157">
        <v>1.68</v>
      </c>
      <c r="AI157" s="36"/>
      <c r="AJ157" t="s">
        <v>123</v>
      </c>
      <c r="AK157" s="35"/>
      <c r="AL157" s="35"/>
    </row>
    <row r="158" spans="1:38" ht="15" x14ac:dyDescent="0.25">
      <c r="A158">
        <v>1.79</v>
      </c>
      <c r="B158">
        <v>3.54</v>
      </c>
      <c r="C158">
        <v>4.9800000000000004</v>
      </c>
      <c r="D158" s="20">
        <f t="shared" si="41"/>
        <v>4.1948306434715255E-2</v>
      </c>
      <c r="E158" s="17">
        <f>IF(OR($A158="",$B158="",$C158=""),"",A158*'MPTO_working_3-way'!$I157)</f>
        <v>1.8650874685181404</v>
      </c>
      <c r="F158" s="21">
        <f>IF(OR($A158="",$B158="",$C158=""),"",B158*'MPTO_working_3-way'!$I157)</f>
        <v>3.6884970047788919</v>
      </c>
      <c r="G158" s="22">
        <f>IF(OR($A158="",$B158="",$C158=""),"",C158*'MPTO_working_3-way'!$I157)</f>
        <v>5.1889025660448826</v>
      </c>
      <c r="H158" s="17">
        <f>IF(OR($A158="",$B158="",$C158=""),"",'MPTO_working_3-way'!E157)</f>
        <v>1.8359523377881581</v>
      </c>
      <c r="I158" s="21">
        <f>IF(OR($A158="",$B158="",$C158=""),"",'MPTO_working_3-way'!F157)</f>
        <v>3.724351690248362</v>
      </c>
      <c r="J158" s="22">
        <f>IF(OR($A158="",$B158="",$C158=""),"",'MPTO_working_3-way'!G157)</f>
        <v>5.3527332361268778</v>
      </c>
      <c r="K158" s="17">
        <f>IF(OR($A158="",$B158="",$C158=""),"",'OddsRatio_working_3-way'!H157)</f>
        <v>1.846795407026957</v>
      </c>
      <c r="L158" s="21">
        <f>IF(OR($A158="",$B158="",$C158=""),"",'OddsRatio_working_3-way'!I157)</f>
        <v>3.7226080175297094</v>
      </c>
      <c r="M158" s="22">
        <f>IF(OR($A158="",$B158="",$C158=""),"",'OddsRatio_working_3-way'!J157)</f>
        <v>5.2661338227434049</v>
      </c>
      <c r="N158" s="23">
        <f t="shared" si="42"/>
        <v>53.616788321167888</v>
      </c>
      <c r="O158" s="24">
        <f t="shared" si="43"/>
        <v>27.111313868613141</v>
      </c>
      <c r="P158" s="24">
        <f t="shared" si="44"/>
        <v>19.271897810218977</v>
      </c>
      <c r="Q158" t="s">
        <v>106</v>
      </c>
      <c r="R158" t="s">
        <v>116</v>
      </c>
      <c r="S158" s="48" t="s">
        <v>417</v>
      </c>
      <c r="T158" s="35">
        <v>100</v>
      </c>
      <c r="U158" s="35">
        <f t="shared" si="45"/>
        <v>60.474308300395251</v>
      </c>
      <c r="V158" s="35">
        <f t="shared" si="46"/>
        <v>73.474801061007966</v>
      </c>
      <c r="W158" s="35">
        <f t="shared" si="47"/>
        <v>63.369963369963365</v>
      </c>
      <c r="X158" s="35">
        <f t="shared" si="48"/>
        <v>63.155235569028669</v>
      </c>
      <c r="Y158" s="35">
        <f t="shared" si="49"/>
        <v>76.155728329641363</v>
      </c>
      <c r="Z158" s="35">
        <f t="shared" si="50"/>
        <v>66.050890638596798</v>
      </c>
      <c r="AA158" s="35">
        <f t="shared" si="51"/>
        <v>-2.6809272686334182</v>
      </c>
      <c r="AB158" s="35">
        <f t="shared" si="52"/>
        <v>-2.6809272686333969</v>
      </c>
      <c r="AC158" s="35">
        <f t="shared" si="53"/>
        <v>-2.6809272686334324</v>
      </c>
      <c r="AD158" s="36"/>
      <c r="AE158" s="36"/>
      <c r="AF158">
        <v>2.16</v>
      </c>
      <c r="AG158">
        <v>1.72</v>
      </c>
      <c r="AI158" s="36"/>
      <c r="AJ158" t="s">
        <v>123</v>
      </c>
      <c r="AK158" s="35"/>
      <c r="AL158" s="35"/>
    </row>
    <row r="159" spans="1:38" ht="15" x14ac:dyDescent="0.25">
      <c r="A159">
        <v>2.5299999999999998</v>
      </c>
      <c r="B159">
        <v>3.77</v>
      </c>
      <c r="C159">
        <v>2.73</v>
      </c>
      <c r="D159" s="20">
        <f t="shared" si="41"/>
        <v>2.6809272686334262E-2</v>
      </c>
      <c r="E159" s="17">
        <f>IF(OR($A159="",$B159="",$C159=""),"",A159*'MPTO_working_3-way'!$I158)</f>
        <v>2.5978274598964255</v>
      </c>
      <c r="F159" s="21">
        <f>IF(OR($A159="",$B159="",$C159=""),"",B159*'MPTO_working_3-way'!$I158)</f>
        <v>3.87107095802748</v>
      </c>
      <c r="G159" s="22">
        <f>IF(OR($A159="",$B159="",$C159=""),"",C159*'MPTO_working_3-way'!$I158)</f>
        <v>2.8031893144336926</v>
      </c>
      <c r="H159" s="17">
        <f>IF(OR($A159="",$B159="",$C159=""),"",'MPTO_working_3-way'!E158)</f>
        <v>2.5885243437045129</v>
      </c>
      <c r="I159" s="21">
        <f>IF(OR($A159="",$B159="",$C159=""),"",'MPTO_working_3-way'!F158)</f>
        <v>3.9014407859753373</v>
      </c>
      <c r="J159" s="22">
        <f>IF(OR($A159="",$B159="",$C159=""),"",'MPTO_working_3-way'!G158)</f>
        <v>2.7982677664767786</v>
      </c>
      <c r="K159" s="17">
        <f>IF(OR($A159="",$B159="",$C159=""),"",'OddsRatio_working_3-way'!H158)</f>
        <v>2.5932463135753783</v>
      </c>
      <c r="L159" s="21">
        <f>IF(OR($A159="",$B159="",$C159=""),"",'OddsRatio_working_3-way'!I158)</f>
        <v>3.8845047637933323</v>
      </c>
      <c r="M159" s="22">
        <f>IF(OR($A159="",$B159="",$C159=""),"",'OddsRatio_working_3-way'!J158)</f>
        <v>2.8015138055460174</v>
      </c>
      <c r="N159" s="23">
        <f t="shared" si="42"/>
        <v>38.493703505615791</v>
      </c>
      <c r="O159" s="24">
        <f t="shared" si="43"/>
        <v>25.832644527641364</v>
      </c>
      <c r="P159" s="24">
        <f t="shared" si="44"/>
        <v>35.673651966742838</v>
      </c>
      <c r="Q159" t="s">
        <v>239</v>
      </c>
      <c r="R159" t="s">
        <v>237</v>
      </c>
      <c r="S159" s="48" t="s">
        <v>417</v>
      </c>
      <c r="T159" s="35">
        <v>100</v>
      </c>
      <c r="U159" s="35">
        <f t="shared" si="45"/>
        <v>74.811083123425689</v>
      </c>
      <c r="V159" s="35">
        <f t="shared" si="46"/>
        <v>75.308641975308646</v>
      </c>
      <c r="W159" s="35">
        <f t="shared" si="47"/>
        <v>46.808510638297875</v>
      </c>
      <c r="X159" s="35">
        <f t="shared" si="48"/>
        <v>77.882847386393479</v>
      </c>
      <c r="Y159" s="35">
        <f t="shared" si="49"/>
        <v>78.380406238276436</v>
      </c>
      <c r="Z159" s="35">
        <f t="shared" si="50"/>
        <v>49.880274901265665</v>
      </c>
      <c r="AA159" s="35">
        <f t="shared" si="51"/>
        <v>-3.0717642629677897</v>
      </c>
      <c r="AB159" s="35">
        <f t="shared" si="52"/>
        <v>-3.0717642629677897</v>
      </c>
      <c r="AC159" s="35">
        <f t="shared" si="53"/>
        <v>-3.0717642629677897</v>
      </c>
      <c r="AD159" s="36"/>
      <c r="AE159" s="36"/>
      <c r="AF159">
        <v>1.85</v>
      </c>
      <c r="AG159">
        <v>2.04</v>
      </c>
      <c r="AI159" s="36"/>
      <c r="AJ159" t="s">
        <v>332</v>
      </c>
      <c r="AK159" s="35"/>
      <c r="AL159" s="35"/>
    </row>
    <row r="160" spans="1:38" ht="15" x14ac:dyDescent="0.25">
      <c r="A160">
        <v>3.97</v>
      </c>
      <c r="B160">
        <v>4.05</v>
      </c>
      <c r="C160">
        <v>1.88</v>
      </c>
      <c r="D160" s="20">
        <f t="shared" si="41"/>
        <v>3.0717642629678021E-2</v>
      </c>
      <c r="E160" s="17">
        <f>IF(OR($A160="",$B160="",$C160=""),"",A160*'MPTO_working_3-way'!$I159)</f>
        <v>4.0919490412398218</v>
      </c>
      <c r="F160" s="21">
        <f>IF(OR($A160="",$B160="",$C160=""),"",B160*'MPTO_working_3-way'!$I159)</f>
        <v>4.1744064526501958</v>
      </c>
      <c r="G160" s="22">
        <f>IF(OR($A160="",$B160="",$C160=""),"",C160*'MPTO_working_3-way'!$I159)</f>
        <v>1.9377491681437946</v>
      </c>
      <c r="H160" s="17">
        <f>IF(OR($A160="",$B160="",$C160=""),"",'MPTO_working_3-way'!E159)</f>
        <v>4.138217206942941</v>
      </c>
      <c r="I160" s="21">
        <f>IF(OR($A160="",$B160="",$C160=""),"",'MPTO_working_3-way'!F159)</f>
        <v>4.2252146556656607</v>
      </c>
      <c r="J160" s="22">
        <f>IF(OR($A160="",$B160="",$C160=""),"",'MPTO_working_3-way'!G159)</f>
        <v>1.9168997894179676</v>
      </c>
      <c r="K160" s="17">
        <f>IF(OR($A160="",$B160="",$C160=""),"",'OddsRatio_working_3-way'!H159)</f>
        <v>4.1210932351138601</v>
      </c>
      <c r="L160" s="21">
        <f>IF(OR($A160="",$B160="",$C160=""),"",'OddsRatio_working_3-way'!I159)</f>
        <v>4.2051630865647391</v>
      </c>
      <c r="M160" s="22">
        <f>IF(OR($A160="",$B160="",$C160=""),"",'OddsRatio_working_3-way'!J159)</f>
        <v>1.9247683659596624</v>
      </c>
      <c r="N160" s="23">
        <f t="shared" si="42"/>
        <v>24.43823199951213</v>
      </c>
      <c r="O160" s="24">
        <f t="shared" si="43"/>
        <v>23.955501490879794</v>
      </c>
      <c r="P160" s="24">
        <f t="shared" si="44"/>
        <v>51.606266509608069</v>
      </c>
      <c r="Q160" t="s">
        <v>318</v>
      </c>
      <c r="R160" t="s">
        <v>303</v>
      </c>
      <c r="S160" s="48" t="s">
        <v>417</v>
      </c>
      <c r="T160" s="35">
        <v>100</v>
      </c>
      <c r="U160" s="35">
        <f t="shared" si="45"/>
        <v>61.389961389961393</v>
      </c>
      <c r="V160" s="35">
        <f t="shared" si="46"/>
        <v>71.910112359550567</v>
      </c>
      <c r="W160" s="35">
        <f t="shared" si="47"/>
        <v>64.02877697841727</v>
      </c>
      <c r="X160" s="35">
        <f t="shared" si="48"/>
        <v>64.061110662032178</v>
      </c>
      <c r="Y160" s="35">
        <f t="shared" si="49"/>
        <v>74.581261631621359</v>
      </c>
      <c r="Z160" s="35">
        <f t="shared" si="50"/>
        <v>66.699926250488048</v>
      </c>
      <c r="AA160" s="35">
        <f t="shared" si="51"/>
        <v>-2.6711492720707852</v>
      </c>
      <c r="AB160" s="35">
        <f t="shared" si="52"/>
        <v>-2.6711492720707923</v>
      </c>
      <c r="AC160" s="35">
        <f t="shared" si="53"/>
        <v>-2.6711492720707781</v>
      </c>
      <c r="AD160" s="36"/>
      <c r="AE160" s="36"/>
      <c r="AF160">
        <v>1.74</v>
      </c>
      <c r="AG160">
        <v>2.19</v>
      </c>
      <c r="AI160" s="36"/>
      <c r="AJ160" t="s">
        <v>332</v>
      </c>
      <c r="AK160" s="35"/>
      <c r="AL160" s="35"/>
    </row>
    <row r="161" spans="1:38" ht="15" x14ac:dyDescent="0.25">
      <c r="A161">
        <v>2.59</v>
      </c>
      <c r="B161">
        <v>3.56</v>
      </c>
      <c r="C161">
        <v>2.78</v>
      </c>
      <c r="D161" s="20">
        <f t="shared" si="41"/>
        <v>2.6711492720707941E-2</v>
      </c>
      <c r="E161" s="17">
        <f>IF(OR($A161="",$B161="",$C161=""),"",A161*'MPTO_working_3-way'!$I160)</f>
        <v>2.6591827661466336</v>
      </c>
      <c r="F161" s="21">
        <f>IF(OR($A161="",$B161="",$C161=""),"",B161*'MPTO_working_3-way'!$I160)</f>
        <v>3.6550929140857202</v>
      </c>
      <c r="G161" s="22">
        <f>IF(OR($A161="",$B161="",$C161=""),"",C161*'MPTO_working_3-way'!$I160)</f>
        <v>2.8542579497635678</v>
      </c>
      <c r="H161" s="17">
        <f>IF(OR($A161="",$B161="",$C161=""),"",'MPTO_working_3-way'!E160)</f>
        <v>2.6511376793646715</v>
      </c>
      <c r="I161" s="21">
        <f>IF(OR($A161="",$B161="",$C161=""),"",'MPTO_working_3-way'!F160)</f>
        <v>3.676537556669774</v>
      </c>
      <c r="J161" s="22">
        <f>IF(OR($A161="",$B161="",$C161=""),"",'MPTO_working_3-way'!G160)</f>
        <v>2.8505588861895861</v>
      </c>
      <c r="K161" s="17">
        <f>IF(OR($A161="",$B161="",$C161=""),"",'OddsRatio_working_3-way'!H160)</f>
        <v>2.6551545595721815</v>
      </c>
      <c r="L161" s="21">
        <f>IF(OR($A161="",$B161="",$C161=""),"",'OddsRatio_working_3-way'!I160)</f>
        <v>3.6649029386822543</v>
      </c>
      <c r="M161" s="22">
        <f>IF(OR($A161="",$B161="",$C161=""),"",'OddsRatio_working_3-way'!J160)</f>
        <v>2.8529403245525047</v>
      </c>
      <c r="N161" s="23">
        <f t="shared" si="42"/>
        <v>37.605538541041284</v>
      </c>
      <c r="O161" s="24">
        <f t="shared" si="43"/>
        <v>27.35908562395981</v>
      </c>
      <c r="P161" s="24">
        <f t="shared" si="44"/>
        <v>35.035375834998895</v>
      </c>
      <c r="Q161" t="s">
        <v>307</v>
      </c>
      <c r="R161" t="s">
        <v>242</v>
      </c>
      <c r="S161" s="48" t="s">
        <v>417</v>
      </c>
      <c r="T161" s="35">
        <v>100</v>
      </c>
      <c r="U161" s="35">
        <f t="shared" si="45"/>
        <v>58.333333333333336</v>
      </c>
      <c r="V161" s="35">
        <f t="shared" si="46"/>
        <v>71.014492753623188</v>
      </c>
      <c r="W161" s="35">
        <f t="shared" si="47"/>
        <v>68.35443037974683</v>
      </c>
      <c r="X161" s="35">
        <f t="shared" si="48"/>
        <v>60.631076866629975</v>
      </c>
      <c r="Y161" s="35">
        <f t="shared" si="49"/>
        <v>73.312236286919827</v>
      </c>
      <c r="Z161" s="35">
        <f t="shared" si="50"/>
        <v>70.652173913043484</v>
      </c>
      <c r="AA161" s="35">
        <f t="shared" si="51"/>
        <v>-2.2977435332966394</v>
      </c>
      <c r="AB161" s="35">
        <f t="shared" si="52"/>
        <v>-2.2977435332966394</v>
      </c>
      <c r="AC161" s="35">
        <f t="shared" si="53"/>
        <v>-2.2977435332966536</v>
      </c>
      <c r="AD161" s="36"/>
      <c r="AE161" s="36"/>
      <c r="AF161">
        <v>1.72</v>
      </c>
      <c r="AG161">
        <v>2.21</v>
      </c>
      <c r="AI161" s="36"/>
      <c r="AJ161" t="s">
        <v>332</v>
      </c>
      <c r="AK161" s="35"/>
      <c r="AL161" s="35"/>
    </row>
    <row r="162" spans="1:38" ht="15" x14ac:dyDescent="0.25">
      <c r="A162">
        <v>2.4</v>
      </c>
      <c r="B162">
        <v>3.45</v>
      </c>
      <c r="C162">
        <v>3.16</v>
      </c>
      <c r="D162" s="20">
        <f t="shared" si="41"/>
        <v>2.2977435332966367E-2</v>
      </c>
      <c r="E162" s="17">
        <f>IF(OR($A162="",$B162="",$C162=""),"",A162*'MPTO_working_3-way'!$I161)</f>
        <v>2.455145844799119</v>
      </c>
      <c r="F162" s="21">
        <f>IF(OR($A162="",$B162="",$C162=""),"",B162*'MPTO_working_3-way'!$I161)</f>
        <v>3.5292721518987342</v>
      </c>
      <c r="G162" s="22">
        <f>IF(OR($A162="",$B162="",$C162=""),"",C162*'MPTO_working_3-way'!$I161)</f>
        <v>3.232608695652174</v>
      </c>
      <c r="H162" s="17">
        <f>IF(OR($A162="",$B162="",$C162=""),"",'MPTO_working_3-way'!E161)</f>
        <v>2.4449428122897507</v>
      </c>
      <c r="I162" s="21">
        <f>IF(OR($A162="",$B162="",$C162=""),"",'MPTO_working_3-way'!F161)</f>
        <v>3.543637250121892</v>
      </c>
      <c r="J162" s="22">
        <f>IF(OR($A162="",$B162="",$C162=""),"",'MPTO_working_3-way'!G161)</f>
        <v>3.2383781375315612</v>
      </c>
      <c r="K162" s="17">
        <f>IF(OR($A162="",$B162="",$C162=""),"",'OddsRatio_working_3-way'!H161)</f>
        <v>2.4494780845785766</v>
      </c>
      <c r="L162" s="21">
        <f>IF(OR($A162="",$B162="",$C162=""),"",'OddsRatio_working_3-way'!I161)</f>
        <v>3.5365866480125083</v>
      </c>
      <c r="M162" s="22">
        <f>IF(OR($A162="",$B162="",$C162=""),"",'OddsRatio_working_3-way'!J161)</f>
        <v>3.236337616206947</v>
      </c>
      <c r="N162" s="23">
        <f t="shared" si="42"/>
        <v>40.730777852499443</v>
      </c>
      <c r="O162" s="24">
        <f t="shared" si="43"/>
        <v>28.334454158260481</v>
      </c>
      <c r="P162" s="24">
        <f t="shared" si="44"/>
        <v>30.934767989240079</v>
      </c>
      <c r="Q162" t="s">
        <v>274</v>
      </c>
      <c r="R162" t="s">
        <v>281</v>
      </c>
      <c r="S162" s="48" t="s">
        <v>418</v>
      </c>
      <c r="T162" s="35">
        <v>100</v>
      </c>
      <c r="U162" s="35">
        <f t="shared" si="45"/>
        <v>64.02877697841727</v>
      </c>
      <c r="V162" s="35">
        <f t="shared" si="46"/>
        <v>69.512195121951223</v>
      </c>
      <c r="W162" s="35">
        <f t="shared" si="47"/>
        <v>63.235294117647051</v>
      </c>
      <c r="X162" s="35">
        <f t="shared" si="48"/>
        <v>67.252510760401719</v>
      </c>
      <c r="Y162" s="35">
        <f t="shared" si="49"/>
        <v>72.735928903935672</v>
      </c>
      <c r="Z162" s="35">
        <f t="shared" si="50"/>
        <v>66.459027899631522</v>
      </c>
      <c r="AA162" s="35">
        <f t="shared" si="51"/>
        <v>-3.2237337819844498</v>
      </c>
      <c r="AB162" s="35">
        <f t="shared" si="52"/>
        <v>-3.2237337819844498</v>
      </c>
      <c r="AC162" s="35">
        <f t="shared" si="53"/>
        <v>-3.2237337819844711</v>
      </c>
      <c r="AD162" s="36"/>
      <c r="AE162" s="36"/>
      <c r="AF162">
        <v>1.91</v>
      </c>
      <c r="AG162">
        <v>2</v>
      </c>
      <c r="AI162" s="36"/>
      <c r="AJ162" t="s">
        <v>328</v>
      </c>
      <c r="AK162" s="35"/>
      <c r="AL162" s="35"/>
    </row>
    <row r="163" spans="1:38" ht="15" x14ac:dyDescent="0.25">
      <c r="A163">
        <v>2.78</v>
      </c>
      <c r="B163">
        <v>3.28</v>
      </c>
      <c r="C163">
        <v>2.72</v>
      </c>
      <c r="D163" s="20">
        <f t="shared" si="41"/>
        <v>3.2237337819844614E-2</v>
      </c>
      <c r="E163" s="17">
        <f>IF(OR($A163="",$B163="",$C163=""),"",A163*'MPTO_working_3-way'!$I162)</f>
        <v>2.8696197991391679</v>
      </c>
      <c r="F163" s="21">
        <f>IF(OR($A163="",$B163="",$C163=""),"",B163*'MPTO_working_3-way'!$I162)</f>
        <v>3.3857384680490901</v>
      </c>
      <c r="G163" s="22">
        <f>IF(OR($A163="",$B163="",$C163=""),"",C163*'MPTO_working_3-way'!$I162)</f>
        <v>2.8076855588699776</v>
      </c>
      <c r="H163" s="17">
        <f>IF(OR($A163="",$B163="",$C163=""),"",'MPTO_working_3-way'!E162)</f>
        <v>2.865604980934517</v>
      </c>
      <c r="I163" s="21">
        <f>IF(OR($A163="",$B163="",$C163=""),"",'MPTO_working_3-way'!F162)</f>
        <v>3.3998309729001015</v>
      </c>
      <c r="J163" s="22">
        <f>IF(OR($A163="",$B163="",$C163=""),"",'MPTO_working_3-way'!G162)</f>
        <v>2.8018952503060746</v>
      </c>
      <c r="K163" s="17">
        <f>IF(OR($A163="",$B163="",$C163=""),"",'OddsRatio_working_3-way'!H162)</f>
        <v>2.867791458954605</v>
      </c>
      <c r="L163" s="21">
        <f>IF(OR($A163="",$B163="",$C163=""),"",'OddsRatio_working_3-way'!I162)</f>
        <v>3.3924519811328655</v>
      </c>
      <c r="M163" s="22">
        <f>IF(OR($A163="",$B163="",$C163=""),"",'OddsRatio_working_3-way'!J162)</f>
        <v>2.8048321962932148</v>
      </c>
      <c r="N163" s="23">
        <f t="shared" si="42"/>
        <v>34.8478220111243</v>
      </c>
      <c r="O163" s="24">
        <f t="shared" si="43"/>
        <v>29.535654021623646</v>
      </c>
      <c r="P163" s="24">
        <f t="shared" si="44"/>
        <v>35.616523967252043</v>
      </c>
      <c r="Q163" t="s">
        <v>229</v>
      </c>
      <c r="R163" t="s">
        <v>235</v>
      </c>
      <c r="S163" s="48" t="s">
        <v>418</v>
      </c>
      <c r="T163" s="35">
        <v>100</v>
      </c>
      <c r="U163" s="35">
        <f t="shared" si="45"/>
        <v>55.752212389380524</v>
      </c>
      <c r="V163" s="35">
        <f t="shared" si="46"/>
        <v>69.040247678018574</v>
      </c>
      <c r="W163" s="35">
        <f t="shared" si="47"/>
        <v>71.264367816091948</v>
      </c>
      <c r="X163" s="35">
        <f t="shared" si="48"/>
        <v>59.695384505889471</v>
      </c>
      <c r="Y163" s="35">
        <f t="shared" si="49"/>
        <v>72.983419794527521</v>
      </c>
      <c r="Z163" s="35">
        <f t="shared" si="50"/>
        <v>75.207539932600895</v>
      </c>
      <c r="AA163" s="35">
        <f t="shared" si="51"/>
        <v>-3.9431721165089471</v>
      </c>
      <c r="AB163" s="35">
        <f t="shared" si="52"/>
        <v>-3.9431721165089471</v>
      </c>
      <c r="AC163" s="35">
        <f t="shared" si="53"/>
        <v>-3.9431721165089471</v>
      </c>
      <c r="AD163" s="36"/>
      <c r="AE163" s="36"/>
      <c r="AF163">
        <v>2.2000000000000002</v>
      </c>
      <c r="AG163">
        <v>1.71</v>
      </c>
      <c r="AI163" s="36"/>
      <c r="AJ163" t="s">
        <v>324</v>
      </c>
      <c r="AK163" s="35"/>
      <c r="AL163" s="35"/>
    </row>
    <row r="164" spans="1:38" ht="15" x14ac:dyDescent="0.25">
      <c r="A164">
        <v>2.2599999999999998</v>
      </c>
      <c r="B164">
        <v>3.23</v>
      </c>
      <c r="C164">
        <v>3.48</v>
      </c>
      <c r="D164" s="20">
        <f t="shared" si="41"/>
        <v>3.9431721165089417E-2</v>
      </c>
      <c r="E164" s="17">
        <f>IF(OR($A164="",$B164="",$C164=""),"",A164*'MPTO_working_3-way'!$I163)</f>
        <v>2.349115689833102</v>
      </c>
      <c r="F164" s="21">
        <f>IF(OR($A164="",$B164="",$C164=""),"",B164*'MPTO_working_3-way'!$I163)</f>
        <v>3.357364459363239</v>
      </c>
      <c r="G164" s="22">
        <f>IF(OR($A164="",$B164="",$C164=""),"",C164*'MPTO_working_3-way'!$I163)</f>
        <v>3.6172223896545113</v>
      </c>
      <c r="H164" s="17">
        <f>IF(OR($A164="",$B164="",$C164=""),"",'MPTO_working_3-way'!E163)</f>
        <v>2.3291890977320437</v>
      </c>
      <c r="I164" s="21">
        <f>IF(OR($A164="",$B164="",$C164=""),"",'MPTO_working_3-way'!F163)</f>
        <v>3.3732089793235907</v>
      </c>
      <c r="J164" s="22">
        <f>IF(OR($A164="",$B164="",$C164=""),"",'MPTO_working_3-way'!G163)</f>
        <v>3.6468078981308185</v>
      </c>
      <c r="K164" s="17">
        <f>IF(OR($A164="",$B164="",$C164=""),"",'OddsRatio_working_3-way'!H163)</f>
        <v>2.3376698414531805</v>
      </c>
      <c r="L164" s="21">
        <f>IF(OR($A164="",$B164="",$C164=""),"",'OddsRatio_working_3-way'!I163)</f>
        <v>3.3674632908258668</v>
      </c>
      <c r="M164" s="22">
        <f>IF(OR($A164="",$B164="",$C164=""),"",'OddsRatio_working_3-way'!J163)</f>
        <v>3.6328739736538784</v>
      </c>
      <c r="N164" s="23">
        <f t="shared" si="42"/>
        <v>42.569210376822568</v>
      </c>
      <c r="O164" s="24">
        <f t="shared" si="43"/>
        <v>29.785267941677713</v>
      </c>
      <c r="P164" s="24">
        <f t="shared" si="44"/>
        <v>27.645521681499712</v>
      </c>
      <c r="Q164" t="s">
        <v>113</v>
      </c>
      <c r="R164" t="s">
        <v>121</v>
      </c>
      <c r="S164" s="48" t="s">
        <v>418</v>
      </c>
      <c r="T164" s="35">
        <v>100</v>
      </c>
      <c r="U164" s="35">
        <f t="shared" si="45"/>
        <v>62.264150943396231</v>
      </c>
      <c r="V164" s="35">
        <f t="shared" si="46"/>
        <v>72.826086956521735</v>
      </c>
      <c r="W164" s="35">
        <f t="shared" si="47"/>
        <v>61.538461538461533</v>
      </c>
      <c r="X164" s="35">
        <f t="shared" si="48"/>
        <v>65.635451505016718</v>
      </c>
      <c r="Y164" s="35">
        <f t="shared" si="49"/>
        <v>76.197387518142236</v>
      </c>
      <c r="Z164" s="35">
        <f t="shared" si="50"/>
        <v>64.909762100082034</v>
      </c>
      <c r="AA164" s="35">
        <f t="shared" si="51"/>
        <v>-3.3713005616204867</v>
      </c>
      <c r="AB164" s="35">
        <f t="shared" si="52"/>
        <v>-3.371300561620501</v>
      </c>
      <c r="AC164" s="35">
        <f t="shared" si="53"/>
        <v>-3.371300561620501</v>
      </c>
      <c r="AD164" s="36"/>
      <c r="AE164" s="36"/>
      <c r="AF164">
        <v>2.2799999999999998</v>
      </c>
      <c r="AG164">
        <v>1.65</v>
      </c>
      <c r="AI164" s="36"/>
      <c r="AJ164" t="s">
        <v>123</v>
      </c>
      <c r="AK164" s="35"/>
      <c r="AL164" s="35"/>
    </row>
    <row r="165" spans="1:38" ht="15" x14ac:dyDescent="0.25">
      <c r="A165">
        <v>2.65</v>
      </c>
      <c r="B165">
        <v>3.68</v>
      </c>
      <c r="C165">
        <v>2.6</v>
      </c>
      <c r="D165" s="20">
        <f t="shared" si="41"/>
        <v>3.3713005616204939E-2</v>
      </c>
      <c r="E165" s="17">
        <f>IF(OR($A165="",$B165="",$C165=""),"",A165*'MPTO_working_3-way'!$I164)</f>
        <v>2.739339464882943</v>
      </c>
      <c r="F165" s="21">
        <f>IF(OR($A165="",$B165="",$C165=""),"",B165*'MPTO_working_3-way'!$I164)</f>
        <v>3.8040638606676342</v>
      </c>
      <c r="G165" s="22">
        <f>IF(OR($A165="",$B165="",$C165=""),"",C165*'MPTO_working_3-way'!$I164)</f>
        <v>2.6876538146021329</v>
      </c>
      <c r="H165" s="17">
        <f>IF(OR($A165="",$B165="",$C165=""),"",'MPTO_working_3-way'!E164)</f>
        <v>2.7313387817244297</v>
      </c>
      <c r="I165" s="21">
        <f>IF(OR($A165="",$B165="",$C165=""),"",'MPTO_working_3-way'!F164)</f>
        <v>3.8387500504663086</v>
      </c>
      <c r="J165" s="22">
        <f>IF(OR($A165="",$B165="",$C165=""),"",'MPTO_working_3-way'!G164)</f>
        <v>2.678253031562047</v>
      </c>
      <c r="K165" s="17">
        <f>IF(OR($A165="",$B165="",$C165=""),"",'OddsRatio_working_3-way'!H164)</f>
        <v>2.7358977073010311</v>
      </c>
      <c r="L165" s="21">
        <f>IF(OR($A165="",$B165="",$C165=""),"",'OddsRatio_working_3-way'!I164)</f>
        <v>3.8195187003434929</v>
      </c>
      <c r="M165" s="22">
        <f>IF(OR($A165="",$B165="",$C165=""),"",'OddsRatio_working_3-way'!J164)</f>
        <v>2.6832947464737269</v>
      </c>
      <c r="N165" s="23">
        <f t="shared" si="42"/>
        <v>36.505150705837472</v>
      </c>
      <c r="O165" s="24">
        <f t="shared" si="43"/>
        <v>26.287676459366654</v>
      </c>
      <c r="P165" s="24">
        <f t="shared" si="44"/>
        <v>37.207172834795877</v>
      </c>
      <c r="Q165" t="s">
        <v>240</v>
      </c>
      <c r="R165" t="s">
        <v>304</v>
      </c>
      <c r="S165" s="48" t="s">
        <v>418</v>
      </c>
      <c r="T165" s="35">
        <v>100</v>
      </c>
      <c r="U165" s="35">
        <f t="shared" si="45"/>
        <v>35.897435897435898</v>
      </c>
      <c r="V165" s="35">
        <f t="shared" si="46"/>
        <v>76.076555023923447</v>
      </c>
      <c r="W165" s="35">
        <f t="shared" si="47"/>
        <v>82.363315696649025</v>
      </c>
      <c r="X165" s="35">
        <f t="shared" si="48"/>
        <v>41.560129279427528</v>
      </c>
      <c r="Y165" s="35">
        <f t="shared" si="49"/>
        <v>81.739248405915063</v>
      </c>
      <c r="Z165" s="35">
        <f t="shared" si="50"/>
        <v>88.026009078640655</v>
      </c>
      <c r="AA165" s="35">
        <f t="shared" si="51"/>
        <v>-5.6626933819916303</v>
      </c>
      <c r="AB165" s="35">
        <f t="shared" si="52"/>
        <v>-5.6626933819916161</v>
      </c>
      <c r="AC165" s="35">
        <f t="shared" si="53"/>
        <v>-5.6626933819916303</v>
      </c>
      <c r="AD165" s="36"/>
      <c r="AE165" s="36"/>
      <c r="AF165">
        <v>1.86</v>
      </c>
      <c r="AG165">
        <v>2.0099999999999998</v>
      </c>
      <c r="AI165" s="36"/>
      <c r="AJ165" t="s">
        <v>332</v>
      </c>
      <c r="AK165" s="35"/>
      <c r="AL165" s="35"/>
    </row>
    <row r="166" spans="1:38" ht="15" x14ac:dyDescent="0.25">
      <c r="A166">
        <v>1.56</v>
      </c>
      <c r="B166">
        <v>4.18</v>
      </c>
      <c r="C166">
        <v>5.67</v>
      </c>
      <c r="D166" s="20">
        <f t="shared" si="41"/>
        <v>5.6626933819916125E-2</v>
      </c>
      <c r="E166" s="17">
        <f>IF(OR($A166="",$B166="",$C166=""),"",A166*'MPTO_working_3-way'!$I165)</f>
        <v>1.6483380167590691</v>
      </c>
      <c r="F166" s="21">
        <f>IF(OR($A166="",$B166="",$C166=""),"",B166*'MPTO_working_3-way'!$I165)</f>
        <v>4.4167005833672492</v>
      </c>
      <c r="G166" s="22">
        <f>IF(OR($A166="",$B166="",$C166=""),"",C166*'MPTO_working_3-way'!$I165)</f>
        <v>5.9910747147589243</v>
      </c>
      <c r="H166" s="17">
        <f>IF(OR($A166="",$B166="",$C166=""),"",'MPTO_working_3-way'!E165)</f>
        <v>1.6073294314166082</v>
      </c>
      <c r="I166" s="21">
        <f>IF(OR($A166="",$B166="",$C166=""),"",'MPTO_working_3-way'!F165)</f>
        <v>4.5380532867772816</v>
      </c>
      <c r="J166" s="22">
        <f>IF(OR($A166="",$B166="",$C166=""),"",'MPTO_working_3-way'!G165)</f>
        <v>6.3495611817592268</v>
      </c>
      <c r="K166" s="17">
        <f>IF(OR($A166="",$B166="",$C166=""),"",'OddsRatio_working_3-way'!H165)</f>
        <v>1.62063040846372</v>
      </c>
      <c r="L166" s="21">
        <f>IF(OR($A166="",$B166="",$C166=""),"",'OddsRatio_working_3-way'!I165)</f>
        <v>4.5242941052046932</v>
      </c>
      <c r="M166" s="22">
        <f>IF(OR($A166="",$B166="",$C166=""),"",'OddsRatio_working_3-way'!J165)</f>
        <v>6.1756142991528034</v>
      </c>
      <c r="N166" s="23">
        <f t="shared" si="42"/>
        <v>60.667168374007474</v>
      </c>
      <c r="O166" s="24">
        <f t="shared" si="43"/>
        <v>22.641335565419059</v>
      </c>
      <c r="P166" s="24">
        <f t="shared" si="44"/>
        <v>16.691496060573485</v>
      </c>
      <c r="Q166" t="s">
        <v>185</v>
      </c>
      <c r="R166" t="s">
        <v>189</v>
      </c>
      <c r="S166" s="48" t="s">
        <v>419</v>
      </c>
      <c r="T166" s="35">
        <v>100</v>
      </c>
      <c r="U166" s="35">
        <f t="shared" si="45"/>
        <v>79.674796747967477</v>
      </c>
      <c r="V166" s="35">
        <f t="shared" si="46"/>
        <v>75.903614457831324</v>
      </c>
      <c r="W166" s="35">
        <f t="shared" si="47"/>
        <v>39.024390243902438</v>
      </c>
      <c r="X166" s="35">
        <f t="shared" si="48"/>
        <v>85.071995298266231</v>
      </c>
      <c r="Y166" s="35">
        <f t="shared" si="49"/>
        <v>81.300813008130078</v>
      </c>
      <c r="Z166" s="35">
        <f t="shared" si="50"/>
        <v>44.421588794201192</v>
      </c>
      <c r="AA166" s="35">
        <f t="shared" si="51"/>
        <v>-5.3971985502987536</v>
      </c>
      <c r="AB166" s="35">
        <f t="shared" si="52"/>
        <v>-5.3971985502987536</v>
      </c>
      <c r="AC166" s="35">
        <f t="shared" si="53"/>
        <v>-5.3971985502987536</v>
      </c>
      <c r="AD166" s="36"/>
      <c r="AE166" s="36"/>
      <c r="AF166">
        <v>1.87</v>
      </c>
      <c r="AG166">
        <v>1.95</v>
      </c>
      <c r="AI166" s="36"/>
      <c r="AJ166" t="s">
        <v>326</v>
      </c>
      <c r="AK166" s="35"/>
      <c r="AL166" s="35"/>
    </row>
    <row r="167" spans="1:38" ht="15" x14ac:dyDescent="0.25">
      <c r="A167">
        <v>4.92</v>
      </c>
      <c r="B167">
        <v>4.1500000000000004</v>
      </c>
      <c r="C167">
        <v>1.64</v>
      </c>
      <c r="D167" s="20">
        <f t="shared" si="41"/>
        <v>5.397198550298743E-2</v>
      </c>
      <c r="E167" s="17">
        <f>IF(OR($A167="",$B167="",$C167=""),"",A167*'MPTO_working_3-way'!$I166)</f>
        <v>5.1855421686746981</v>
      </c>
      <c r="F167" s="21">
        <f>IF(OR($A167="",$B167="",$C167=""),"",B167*'MPTO_working_3-way'!$I166)</f>
        <v>4.3739837398373984</v>
      </c>
      <c r="G167" s="22">
        <f>IF(OR($A167="",$B167="",$C167=""),"",C167*'MPTO_working_3-way'!$I166)</f>
        <v>1.7285140562248993</v>
      </c>
      <c r="H167" s="17">
        <f>IF(OR($A167="",$B167="",$C167=""),"",'MPTO_working_3-way'!E166)</f>
        <v>5.397779344377863</v>
      </c>
      <c r="I167" s="21">
        <f>IF(OR($A167="",$B167="",$C167=""),"",'MPTO_working_3-way'!F166)</f>
        <v>4.4848440474447209</v>
      </c>
      <c r="J167" s="22">
        <f>IF(OR($A167="",$B167="",$C167=""),"",'MPTO_working_3-way'!G166)</f>
        <v>1.6898587508276317</v>
      </c>
      <c r="K167" s="17">
        <f>IF(OR($A167="",$B167="",$C167=""),"",'OddsRatio_working_3-way'!H166)</f>
        <v>5.3049728327875902</v>
      </c>
      <c r="L167" s="21">
        <f>IF(OR($A167="",$B167="",$C167=""),"",'OddsRatio_working_3-way'!I166)</f>
        <v>4.4593531692043147</v>
      </c>
      <c r="M167" s="22">
        <f>IF(OR($A167="",$B167="",$C167=""),"",'OddsRatio_working_3-way'!J166)</f>
        <v>1.7028527073938922</v>
      </c>
      <c r="N167" s="23">
        <f t="shared" si="42"/>
        <v>19.284386617100374</v>
      </c>
      <c r="O167" s="24">
        <f t="shared" si="43"/>
        <v>22.862453531598511</v>
      </c>
      <c r="P167" s="24">
        <f t="shared" si="44"/>
        <v>57.853159851301129</v>
      </c>
      <c r="Q167" t="s">
        <v>263</v>
      </c>
      <c r="R167" t="s">
        <v>186</v>
      </c>
      <c r="S167" s="48" t="s">
        <v>419</v>
      </c>
      <c r="T167" s="35">
        <v>100</v>
      </c>
      <c r="U167" s="35" t="e">
        <f t="shared" si="45"/>
        <v>#DIV/0!</v>
      </c>
      <c r="V167" s="35" t="e">
        <f t="shared" si="46"/>
        <v>#DIV/0!</v>
      </c>
      <c r="W167" s="35" t="e">
        <f t="shared" si="47"/>
        <v>#DIV/0!</v>
      </c>
      <c r="X167" s="35" t="e">
        <f t="shared" si="48"/>
        <v>#DIV/0!</v>
      </c>
      <c r="Y167" s="35" t="e">
        <f t="shared" si="49"/>
        <v>#DIV/0!</v>
      </c>
      <c r="Z167" s="35" t="e">
        <f t="shared" si="50"/>
        <v>#DIV/0!</v>
      </c>
      <c r="AA167" s="35" t="e">
        <f t="shared" si="51"/>
        <v>#DIV/0!</v>
      </c>
      <c r="AB167" s="35" t="e">
        <f t="shared" si="52"/>
        <v>#DIV/0!</v>
      </c>
      <c r="AC167" s="35" t="e">
        <f t="shared" si="53"/>
        <v>#DIV/0!</v>
      </c>
      <c r="AD167" s="36"/>
      <c r="AE167" s="36"/>
      <c r="AF167">
        <v>1.73</v>
      </c>
      <c r="AG167">
        <v>2.11</v>
      </c>
      <c r="AI167" s="36"/>
      <c r="AJ167" t="s">
        <v>326</v>
      </c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2022-05-06T16:09:32Z</dcterms:modified>
</cp:coreProperties>
</file>