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5" i="8" l="1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S142" i="8" s="1"/>
  <c r="P142" i="8"/>
  <c r="T142" i="8" s="1"/>
  <c r="Q142" i="8"/>
  <c r="R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S152" i="8" s="1"/>
  <c r="P152" i="8"/>
  <c r="Q152" i="8"/>
  <c r="R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S171" i="8" s="1"/>
  <c r="P171" i="8"/>
  <c r="Q171" i="8"/>
  <c r="R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S175" i="8" s="1"/>
  <c r="P175" i="8"/>
  <c r="Q175" i="8"/>
  <c r="R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T184" i="8" s="1"/>
  <c r="Q184" i="8"/>
  <c r="R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Q193" i="8"/>
  <c r="R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S194" i="8" s="1"/>
  <c r="P194" i="8"/>
  <c r="Q194" i="8"/>
  <c r="R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T196" i="8" s="1"/>
  <c r="Q196" i="8"/>
  <c r="R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S199" i="8" s="1"/>
  <c r="P199" i="8"/>
  <c r="Q199" i="8"/>
  <c r="R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S204" i="8" s="1"/>
  <c r="P204" i="8"/>
  <c r="Q204" i="8"/>
  <c r="R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T218" i="8" s="1"/>
  <c r="Q218" i="8"/>
  <c r="R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T221" i="8" s="1"/>
  <c r="Q221" i="8"/>
  <c r="R221" i="8"/>
  <c r="S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T225" i="8" s="1"/>
  <c r="Q225" i="8"/>
  <c r="R225" i="8"/>
  <c r="S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T227" i="8" s="1"/>
  <c r="Q227" i="8"/>
  <c r="R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T229" i="8" s="1"/>
  <c r="Q229" i="8"/>
  <c r="R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T232" i="8" s="1"/>
  <c r="Q232" i="8"/>
  <c r="R232" i="8"/>
  <c r="S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T233" i="8" s="1"/>
  <c r="Q233" i="8"/>
  <c r="R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T234" i="8" s="1"/>
  <c r="Q234" i="8"/>
  <c r="R234" i="8"/>
  <c r="S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D237" i="8"/>
  <c r="E237" i="8"/>
  <c r="F237" i="8"/>
  <c r="G237" i="8"/>
  <c r="H237" i="8"/>
  <c r="I237" i="8"/>
  <c r="J237" i="8"/>
  <c r="K237" i="8"/>
  <c r="L237" i="8"/>
  <c r="M237" i="8"/>
  <c r="O237" i="8"/>
  <c r="S237" i="8" s="1"/>
  <c r="P237" i="8"/>
  <c r="T237" i="8" s="1"/>
  <c r="Q237" i="8"/>
  <c r="R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R238" i="8"/>
  <c r="S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T239" i="8" s="1"/>
  <c r="Q239" i="8"/>
  <c r="R239" i="8"/>
  <c r="S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T240" i="8" s="1"/>
  <c r="Q240" i="8"/>
  <c r="R240" i="8"/>
  <c r="S240" i="8"/>
  <c r="D241" i="8"/>
  <c r="E241" i="8"/>
  <c r="F241" i="8"/>
  <c r="G241" i="8"/>
  <c r="H241" i="8"/>
  <c r="I241" i="8"/>
  <c r="J241" i="8"/>
  <c r="K241" i="8"/>
  <c r="L241" i="8"/>
  <c r="M241" i="8"/>
  <c r="O241" i="8"/>
  <c r="S241" i="8" s="1"/>
  <c r="P241" i="8"/>
  <c r="T241" i="8" s="1"/>
  <c r="Q241" i="8"/>
  <c r="R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S244" i="8" s="1"/>
  <c r="P244" i="8"/>
  <c r="T244" i="8" s="1"/>
  <c r="Q244" i="8"/>
  <c r="R244" i="8"/>
  <c r="D245" i="8"/>
  <c r="E245" i="8"/>
  <c r="F245" i="8"/>
  <c r="G245" i="8"/>
  <c r="H245" i="8"/>
  <c r="I245" i="8"/>
  <c r="J245" i="8"/>
  <c r="K245" i="8"/>
  <c r="L245" i="8"/>
  <c r="M245" i="8"/>
  <c r="O245" i="8"/>
  <c r="S245" i="8" s="1"/>
  <c r="P245" i="8"/>
  <c r="T245" i="8" s="1"/>
  <c r="Q245" i="8"/>
  <c r="R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T246" i="8" s="1"/>
  <c r="Q246" i="8"/>
  <c r="R246" i="8"/>
  <c r="S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T247" i="8" s="1"/>
  <c r="Q247" i="8"/>
  <c r="R247" i="8"/>
  <c r="S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S249" i="8" s="1"/>
  <c r="P249" i="8"/>
  <c r="T249" i="8" s="1"/>
  <c r="Q249" i="8"/>
  <c r="R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T252" i="8" s="1"/>
  <c r="Q252" i="8"/>
  <c r="R252" i="8"/>
  <c r="S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T254" i="8" s="1"/>
  <c r="Q254" i="8"/>
  <c r="R254" i="8"/>
  <c r="S254" i="8"/>
  <c r="D255" i="8"/>
  <c r="E255" i="8"/>
  <c r="F255" i="8"/>
  <c r="G255" i="8"/>
  <c r="H255" i="8"/>
  <c r="I255" i="8"/>
  <c r="J255" i="8"/>
  <c r="K255" i="8"/>
  <c r="L255" i="8"/>
  <c r="M255" i="8"/>
  <c r="O255" i="8"/>
  <c r="S255" i="8" s="1"/>
  <c r="P255" i="8"/>
  <c r="Q255" i="8"/>
  <c r="R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T256" i="8" s="1"/>
  <c r="Q256" i="8"/>
  <c r="R256" i="8"/>
  <c r="S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S262" i="8" s="1"/>
  <c r="P262" i="8"/>
  <c r="T262" i="8" s="1"/>
  <c r="Q262" i="8"/>
  <c r="R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T264" i="8" s="1"/>
  <c r="Q264" i="8"/>
  <c r="R264" i="8"/>
  <c r="S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T267" i="8" s="1"/>
  <c r="Q267" i="8"/>
  <c r="R267" i="8"/>
  <c r="S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Q269" i="8"/>
  <c r="R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T271" i="8" s="1"/>
  <c r="Q271" i="8"/>
  <c r="R271" i="8"/>
  <c r="S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S275" i="8" s="1"/>
  <c r="P275" i="8"/>
  <c r="Q275" i="8"/>
  <c r="R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T276" i="8" s="1"/>
  <c r="Q276" i="8"/>
  <c r="R276" i="8"/>
  <c r="S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S278" i="8" s="1"/>
  <c r="P278" i="8"/>
  <c r="T278" i="8" s="1"/>
  <c r="Q278" i="8"/>
  <c r="R278" i="8"/>
  <c r="D279" i="8"/>
  <c r="E279" i="8"/>
  <c r="F279" i="8"/>
  <c r="G279" i="8"/>
  <c r="H279" i="8"/>
  <c r="I279" i="8"/>
  <c r="J279" i="8"/>
  <c r="K279" i="8"/>
  <c r="L279" i="8"/>
  <c r="M279" i="8"/>
  <c r="O279" i="8"/>
  <c r="S279" i="8" s="1"/>
  <c r="P279" i="8"/>
  <c r="Q279" i="8"/>
  <c r="R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R280" i="8"/>
  <c r="S280" i="8"/>
  <c r="D281" i="8"/>
  <c r="E281" i="8"/>
  <c r="F281" i="8"/>
  <c r="G281" i="8"/>
  <c r="H281" i="8"/>
  <c r="I281" i="8"/>
  <c r="J281" i="8"/>
  <c r="K281" i="8"/>
  <c r="L281" i="8"/>
  <c r="M281" i="8"/>
  <c r="O281" i="8"/>
  <c r="S281" i="8" s="1"/>
  <c r="P281" i="8"/>
  <c r="Q281" i="8"/>
  <c r="R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T283" i="8" s="1"/>
  <c r="Q283" i="8"/>
  <c r="R283" i="8"/>
  <c r="S283" i="8"/>
  <c r="D284" i="8"/>
  <c r="E284" i="8"/>
  <c r="F284" i="8"/>
  <c r="G284" i="8"/>
  <c r="H284" i="8"/>
  <c r="I284" i="8"/>
  <c r="J284" i="8"/>
  <c r="K284" i="8"/>
  <c r="L284" i="8"/>
  <c r="M284" i="8"/>
  <c r="O284" i="8"/>
  <c r="S284" i="8" s="1"/>
  <c r="P284" i="8"/>
  <c r="Q284" i="8"/>
  <c r="R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S286" i="8" s="1"/>
  <c r="P286" i="8"/>
  <c r="Q286" i="8"/>
  <c r="R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T287" i="8" s="1"/>
  <c r="Q287" i="8"/>
  <c r="R287" i="8"/>
  <c r="S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R288" i="8"/>
  <c r="S288" i="8"/>
  <c r="D289" i="8"/>
  <c r="E289" i="8"/>
  <c r="F289" i="8"/>
  <c r="G289" i="8"/>
  <c r="H289" i="8"/>
  <c r="I289" i="8"/>
  <c r="J289" i="8"/>
  <c r="K289" i="8"/>
  <c r="L289" i="8"/>
  <c r="M289" i="8"/>
  <c r="O289" i="8"/>
  <c r="S289" i="8" s="1"/>
  <c r="P289" i="8"/>
  <c r="Q289" i="8"/>
  <c r="R289" i="8"/>
  <c r="T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T291" i="8" s="1"/>
  <c r="Q291" i="8"/>
  <c r="R291" i="8"/>
  <c r="S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T293" i="8" s="1"/>
  <c r="Q293" i="8"/>
  <c r="R293" i="8"/>
  <c r="S293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U135" i="2"/>
  <c r="V135" i="2"/>
  <c r="W135" i="2"/>
  <c r="X135" i="2"/>
  <c r="AA135" i="2" s="1"/>
  <c r="Y135" i="2"/>
  <c r="Z135" i="2"/>
  <c r="AB135" i="2"/>
  <c r="AC135" i="2"/>
  <c r="U136" i="2"/>
  <c r="V136" i="2"/>
  <c r="W136" i="2"/>
  <c r="AC136" i="2" s="1"/>
  <c r="X136" i="2"/>
  <c r="Y136" i="2"/>
  <c r="Z136" i="2"/>
  <c r="AA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W138" i="2"/>
  <c r="X138" i="2"/>
  <c r="Y138" i="2"/>
  <c r="Z138" i="2"/>
  <c r="AC138" i="2"/>
  <c r="U139" i="2"/>
  <c r="V139" i="2"/>
  <c r="W139" i="2"/>
  <c r="X139" i="2"/>
  <c r="Y139" i="2"/>
  <c r="Z139" i="2"/>
  <c r="AB139" i="2"/>
  <c r="AC139" i="2"/>
  <c r="U140" i="2"/>
  <c r="V140" i="2"/>
  <c r="W140" i="2"/>
  <c r="AC140" i="2" s="1"/>
  <c r="X140" i="2"/>
  <c r="Y140" i="2"/>
  <c r="Z140" i="2"/>
  <c r="AA140" i="2"/>
  <c r="AB140" i="2"/>
  <c r="U141" i="2"/>
  <c r="V141" i="2"/>
  <c r="AB141" i="2" s="1"/>
  <c r="W141" i="2"/>
  <c r="X141" i="2"/>
  <c r="Y141" i="2"/>
  <c r="Z141" i="2"/>
  <c r="AA141" i="2"/>
  <c r="U142" i="2"/>
  <c r="AA142" i="2" s="1"/>
  <c r="V142" i="2"/>
  <c r="W142" i="2"/>
  <c r="X142" i="2"/>
  <c r="Y142" i="2"/>
  <c r="Z142" i="2"/>
  <c r="AC142" i="2"/>
  <c r="U143" i="2"/>
  <c r="V143" i="2"/>
  <c r="W143" i="2"/>
  <c r="X143" i="2"/>
  <c r="Y143" i="2"/>
  <c r="Z143" i="2"/>
  <c r="AB143" i="2"/>
  <c r="AC143" i="2"/>
  <c r="U144" i="2"/>
  <c r="V144" i="2"/>
  <c r="W144" i="2"/>
  <c r="AC144" i="2" s="1"/>
  <c r="X144" i="2"/>
  <c r="Y144" i="2"/>
  <c r="Z144" i="2"/>
  <c r="AA144" i="2"/>
  <c r="AB144" i="2"/>
  <c r="U145" i="2"/>
  <c r="V145" i="2"/>
  <c r="AB145" i="2" s="1"/>
  <c r="W145" i="2"/>
  <c r="X145" i="2"/>
  <c r="Y145" i="2"/>
  <c r="Z145" i="2"/>
  <c r="AA145" i="2"/>
  <c r="U146" i="2"/>
  <c r="AA146" i="2" s="1"/>
  <c r="V146" i="2"/>
  <c r="W146" i="2"/>
  <c r="X146" i="2"/>
  <c r="Y146" i="2"/>
  <c r="Z146" i="2"/>
  <c r="AC146" i="2"/>
  <c r="U147" i="2"/>
  <c r="V147" i="2"/>
  <c r="W147" i="2"/>
  <c r="X147" i="2"/>
  <c r="Y147" i="2"/>
  <c r="Z147" i="2"/>
  <c r="AB147" i="2"/>
  <c r="AC147" i="2"/>
  <c r="U148" i="2"/>
  <c r="V148" i="2"/>
  <c r="W148" i="2"/>
  <c r="AC148" i="2" s="1"/>
  <c r="X148" i="2"/>
  <c r="Y148" i="2"/>
  <c r="Z148" i="2"/>
  <c r="AA148" i="2"/>
  <c r="AB148" i="2"/>
  <c r="U149" i="2"/>
  <c r="V149" i="2"/>
  <c r="AB149" i="2" s="1"/>
  <c r="W149" i="2"/>
  <c r="X149" i="2"/>
  <c r="Y149" i="2"/>
  <c r="Z149" i="2"/>
  <c r="AA149" i="2"/>
  <c r="U150" i="2"/>
  <c r="AA150" i="2" s="1"/>
  <c r="V150" i="2"/>
  <c r="W150" i="2"/>
  <c r="X150" i="2"/>
  <c r="Y150" i="2"/>
  <c r="Z150" i="2"/>
  <c r="AC150" i="2"/>
  <c r="U151" i="2"/>
  <c r="V151" i="2"/>
  <c r="W151" i="2"/>
  <c r="X151" i="2"/>
  <c r="Y151" i="2"/>
  <c r="Z151" i="2"/>
  <c r="AB151" i="2"/>
  <c r="AC151" i="2"/>
  <c r="U152" i="2"/>
  <c r="V152" i="2"/>
  <c r="W152" i="2"/>
  <c r="AC152" i="2" s="1"/>
  <c r="X152" i="2"/>
  <c r="Y152" i="2"/>
  <c r="Z152" i="2"/>
  <c r="AA152" i="2"/>
  <c r="AB152" i="2"/>
  <c r="U153" i="2"/>
  <c r="V153" i="2"/>
  <c r="AB153" i="2" s="1"/>
  <c r="W153" i="2"/>
  <c r="X153" i="2"/>
  <c r="Y153" i="2"/>
  <c r="Z153" i="2"/>
  <c r="AA153" i="2"/>
  <c r="U154" i="2"/>
  <c r="AA154" i="2" s="1"/>
  <c r="V154" i="2"/>
  <c r="W154" i="2"/>
  <c r="X154" i="2"/>
  <c r="Y154" i="2"/>
  <c r="Z154" i="2"/>
  <c r="AC154" i="2"/>
  <c r="U155" i="2"/>
  <c r="V155" i="2"/>
  <c r="W155" i="2"/>
  <c r="X155" i="2"/>
  <c r="Y155" i="2"/>
  <c r="Z155" i="2"/>
  <c r="AB155" i="2"/>
  <c r="AC155" i="2"/>
  <c r="U156" i="2"/>
  <c r="V156" i="2"/>
  <c r="W156" i="2"/>
  <c r="AC156" i="2" s="1"/>
  <c r="X156" i="2"/>
  <c r="Y156" i="2"/>
  <c r="Z156" i="2"/>
  <c r="AA156" i="2"/>
  <c r="AB156" i="2"/>
  <c r="U157" i="2"/>
  <c r="V157" i="2"/>
  <c r="AB157" i="2" s="1"/>
  <c r="W157" i="2"/>
  <c r="X157" i="2"/>
  <c r="Y157" i="2"/>
  <c r="Z157" i="2"/>
  <c r="AA157" i="2"/>
  <c r="U158" i="2"/>
  <c r="AA158" i="2" s="1"/>
  <c r="V158" i="2"/>
  <c r="W158" i="2"/>
  <c r="X158" i="2"/>
  <c r="Y158" i="2"/>
  <c r="Z158" i="2"/>
  <c r="AC158" i="2"/>
  <c r="U159" i="2"/>
  <c r="V159" i="2"/>
  <c r="W159" i="2"/>
  <c r="X159" i="2"/>
  <c r="Y159" i="2"/>
  <c r="Z159" i="2"/>
  <c r="AB159" i="2"/>
  <c r="AC159" i="2"/>
  <c r="U160" i="2"/>
  <c r="V160" i="2"/>
  <c r="W160" i="2"/>
  <c r="AC160" i="2" s="1"/>
  <c r="X160" i="2"/>
  <c r="Y160" i="2"/>
  <c r="Z160" i="2"/>
  <c r="AA160" i="2"/>
  <c r="AB160" i="2"/>
  <c r="U161" i="2"/>
  <c r="V161" i="2"/>
  <c r="AB161" i="2" s="1"/>
  <c r="W161" i="2"/>
  <c r="X161" i="2"/>
  <c r="Y161" i="2"/>
  <c r="Z161" i="2"/>
  <c r="AA161" i="2"/>
  <c r="U162" i="2"/>
  <c r="AA162" i="2" s="1"/>
  <c r="V162" i="2"/>
  <c r="W162" i="2"/>
  <c r="X162" i="2"/>
  <c r="Y162" i="2"/>
  <c r="Z162" i="2"/>
  <c r="AC162" i="2"/>
  <c r="U163" i="2"/>
  <c r="V163" i="2"/>
  <c r="W163" i="2"/>
  <c r="X163" i="2"/>
  <c r="Y163" i="2"/>
  <c r="Z163" i="2"/>
  <c r="AB163" i="2"/>
  <c r="AC163" i="2"/>
  <c r="U164" i="2"/>
  <c r="V164" i="2"/>
  <c r="W164" i="2"/>
  <c r="AC164" i="2" s="1"/>
  <c r="X164" i="2"/>
  <c r="Y164" i="2"/>
  <c r="Z164" i="2"/>
  <c r="AA164" i="2"/>
  <c r="AB164" i="2"/>
  <c r="U165" i="2"/>
  <c r="V165" i="2"/>
  <c r="AB165" i="2" s="1"/>
  <c r="W165" i="2"/>
  <c r="X165" i="2"/>
  <c r="Y165" i="2"/>
  <c r="Z165" i="2"/>
  <c r="AA165" i="2"/>
  <c r="U166" i="2"/>
  <c r="AA166" i="2" s="1"/>
  <c r="V166" i="2"/>
  <c r="W166" i="2"/>
  <c r="X166" i="2"/>
  <c r="Y166" i="2"/>
  <c r="Z166" i="2"/>
  <c r="AC166" i="2"/>
  <c r="U167" i="2"/>
  <c r="V167" i="2"/>
  <c r="W167" i="2"/>
  <c r="X167" i="2"/>
  <c r="Y167" i="2"/>
  <c r="Z167" i="2"/>
  <c r="AB167" i="2"/>
  <c r="AC167" i="2"/>
  <c r="U168" i="2"/>
  <c r="V168" i="2"/>
  <c r="W168" i="2"/>
  <c r="AC168" i="2" s="1"/>
  <c r="X168" i="2"/>
  <c r="Y168" i="2"/>
  <c r="Z168" i="2"/>
  <c r="AA168" i="2"/>
  <c r="AB168" i="2"/>
  <c r="U169" i="2"/>
  <c r="V169" i="2"/>
  <c r="AB169" i="2" s="1"/>
  <c r="W169" i="2"/>
  <c r="X169" i="2"/>
  <c r="Y169" i="2"/>
  <c r="Z169" i="2"/>
  <c r="AA169" i="2"/>
  <c r="U170" i="2"/>
  <c r="AA170" i="2" s="1"/>
  <c r="V170" i="2"/>
  <c r="W170" i="2"/>
  <c r="X170" i="2"/>
  <c r="Y170" i="2"/>
  <c r="Z170" i="2"/>
  <c r="AC170" i="2"/>
  <c r="U171" i="2"/>
  <c r="V171" i="2"/>
  <c r="W171" i="2"/>
  <c r="X171" i="2"/>
  <c r="Y171" i="2"/>
  <c r="Z171" i="2"/>
  <c r="AB171" i="2"/>
  <c r="AC171" i="2"/>
  <c r="U172" i="2"/>
  <c r="V172" i="2"/>
  <c r="W172" i="2"/>
  <c r="AC172" i="2" s="1"/>
  <c r="X172" i="2"/>
  <c r="Y172" i="2"/>
  <c r="Z172" i="2"/>
  <c r="AA172" i="2"/>
  <c r="AB172" i="2"/>
  <c r="U173" i="2"/>
  <c r="V173" i="2"/>
  <c r="AB173" i="2" s="1"/>
  <c r="W173" i="2"/>
  <c r="X173" i="2"/>
  <c r="Y173" i="2"/>
  <c r="Z173" i="2"/>
  <c r="AA173" i="2"/>
  <c r="U174" i="2"/>
  <c r="AA174" i="2" s="1"/>
  <c r="V174" i="2"/>
  <c r="W174" i="2"/>
  <c r="X174" i="2"/>
  <c r="Y174" i="2"/>
  <c r="Z174" i="2"/>
  <c r="AC174" i="2"/>
  <c r="U175" i="2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X177" i="2"/>
  <c r="Y177" i="2"/>
  <c r="Z177" i="2"/>
  <c r="AA177" i="2"/>
  <c r="U178" i="2"/>
  <c r="AA178" i="2" s="1"/>
  <c r="V178" i="2"/>
  <c r="W178" i="2"/>
  <c r="X178" i="2"/>
  <c r="Y178" i="2"/>
  <c r="Z178" i="2"/>
  <c r="AC178" i="2"/>
  <c r="U179" i="2"/>
  <c r="V179" i="2"/>
  <c r="W179" i="2"/>
  <c r="X179" i="2"/>
  <c r="Y179" i="2"/>
  <c r="Z179" i="2"/>
  <c r="AB179" i="2"/>
  <c r="AC179" i="2"/>
  <c r="U180" i="2"/>
  <c r="V180" i="2"/>
  <c r="W180" i="2"/>
  <c r="AC180" i="2" s="1"/>
  <c r="X180" i="2"/>
  <c r="Y180" i="2"/>
  <c r="Z180" i="2"/>
  <c r="AA180" i="2"/>
  <c r="AB180" i="2"/>
  <c r="U181" i="2"/>
  <c r="V181" i="2"/>
  <c r="AB181" i="2" s="1"/>
  <c r="W181" i="2"/>
  <c r="X181" i="2"/>
  <c r="Y181" i="2"/>
  <c r="Z181" i="2"/>
  <c r="AA181" i="2"/>
  <c r="U182" i="2"/>
  <c r="AA182" i="2" s="1"/>
  <c r="V182" i="2"/>
  <c r="W182" i="2"/>
  <c r="X182" i="2"/>
  <c r="Y182" i="2"/>
  <c r="Z182" i="2"/>
  <c r="AC182" i="2"/>
  <c r="U183" i="2"/>
  <c r="V183" i="2"/>
  <c r="W183" i="2"/>
  <c r="X183" i="2"/>
  <c r="Y183" i="2"/>
  <c r="Z183" i="2"/>
  <c r="AB183" i="2"/>
  <c r="AC183" i="2"/>
  <c r="U184" i="2"/>
  <c r="V184" i="2"/>
  <c r="W184" i="2"/>
  <c r="AC184" i="2" s="1"/>
  <c r="X184" i="2"/>
  <c r="Y184" i="2"/>
  <c r="Z184" i="2"/>
  <c r="AA184" i="2"/>
  <c r="AB184" i="2"/>
  <c r="U185" i="2"/>
  <c r="V185" i="2"/>
  <c r="AB185" i="2" s="1"/>
  <c r="W185" i="2"/>
  <c r="X185" i="2"/>
  <c r="Y185" i="2"/>
  <c r="Z185" i="2"/>
  <c r="AA185" i="2"/>
  <c r="U186" i="2"/>
  <c r="AA186" i="2" s="1"/>
  <c r="V186" i="2"/>
  <c r="W186" i="2"/>
  <c r="X186" i="2"/>
  <c r="Y186" i="2"/>
  <c r="Z186" i="2"/>
  <c r="AC186" i="2"/>
  <c r="U187" i="2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AB235" i="2" s="1"/>
  <c r="Z235" i="2"/>
  <c r="AC235" i="2"/>
  <c r="U236" i="2"/>
  <c r="V236" i="2"/>
  <c r="W236" i="2"/>
  <c r="AC236" i="2" s="1"/>
  <c r="X236" i="2"/>
  <c r="AA236" i="2" s="1"/>
  <c r="Y236" i="2"/>
  <c r="Z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AB239" i="2" s="1"/>
  <c r="Z239" i="2"/>
  <c r="AC239" i="2"/>
  <c r="U240" i="2"/>
  <c r="V240" i="2"/>
  <c r="W240" i="2"/>
  <c r="AC240" i="2" s="1"/>
  <c r="X240" i="2"/>
  <c r="AA240" i="2" s="1"/>
  <c r="Y240" i="2"/>
  <c r="Z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AB243" i="2" s="1"/>
  <c r="Z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AB247" i="2" s="1"/>
  <c r="Z247" i="2"/>
  <c r="AC247" i="2"/>
  <c r="U248" i="2"/>
  <c r="AA248" i="2" s="1"/>
  <c r="V248" i="2"/>
  <c r="W248" i="2"/>
  <c r="X248" i="2"/>
  <c r="Y248" i="2"/>
  <c r="Z248" i="2"/>
  <c r="AC248" i="2" s="1"/>
  <c r="AB248" i="2"/>
  <c r="U249" i="2"/>
  <c r="V249" i="2"/>
  <c r="W249" i="2"/>
  <c r="AC249" i="2" s="1"/>
  <c r="X249" i="2"/>
  <c r="Y249" i="2"/>
  <c r="AB249" i="2" s="1"/>
  <c r="Z249" i="2"/>
  <c r="AA249" i="2"/>
  <c r="U250" i="2"/>
  <c r="V250" i="2"/>
  <c r="AB250" i="2" s="1"/>
  <c r="W250" i="2"/>
  <c r="AC250" i="2" s="1"/>
  <c r="X250" i="2"/>
  <c r="AA250" i="2" s="1"/>
  <c r="Y250" i="2"/>
  <c r="Z250" i="2"/>
  <c r="U251" i="2"/>
  <c r="AA251" i="2" s="1"/>
  <c r="V251" i="2"/>
  <c r="AB251" i="2" s="1"/>
  <c r="W251" i="2"/>
  <c r="X251" i="2"/>
  <c r="Y251" i="2"/>
  <c r="Z251" i="2"/>
  <c r="AC251" i="2"/>
  <c r="U252" i="2"/>
  <c r="AA252" i="2" s="1"/>
  <c r="V252" i="2"/>
  <c r="W252" i="2"/>
  <c r="X252" i="2"/>
  <c r="Y252" i="2"/>
  <c r="Z252" i="2"/>
  <c r="AC252" i="2" s="1"/>
  <c r="AB252" i="2"/>
  <c r="U253" i="2"/>
  <c r="V253" i="2"/>
  <c r="W253" i="2"/>
  <c r="AC253" i="2" s="1"/>
  <c r="X253" i="2"/>
  <c r="Y253" i="2"/>
  <c r="AB253" i="2" s="1"/>
  <c r="Z253" i="2"/>
  <c r="AA253" i="2"/>
  <c r="U254" i="2"/>
  <c r="V254" i="2"/>
  <c r="AB254" i="2" s="1"/>
  <c r="W254" i="2"/>
  <c r="AC254" i="2" s="1"/>
  <c r="X254" i="2"/>
  <c r="AA254" i="2" s="1"/>
  <c r="Y254" i="2"/>
  <c r="Z254" i="2"/>
  <c r="U255" i="2"/>
  <c r="AA255" i="2" s="1"/>
  <c r="V255" i="2"/>
  <c r="AB255" i="2" s="1"/>
  <c r="W255" i="2"/>
  <c r="X255" i="2"/>
  <c r="Y255" i="2"/>
  <c r="Z255" i="2"/>
  <c r="AC255" i="2"/>
  <c r="U256" i="2"/>
  <c r="AA256" i="2" s="1"/>
  <c r="V256" i="2"/>
  <c r="W256" i="2"/>
  <c r="X256" i="2"/>
  <c r="Y256" i="2"/>
  <c r="Z256" i="2"/>
  <c r="AC256" i="2" s="1"/>
  <c r="AB256" i="2"/>
  <c r="U257" i="2"/>
  <c r="V257" i="2"/>
  <c r="W257" i="2"/>
  <c r="AC257" i="2" s="1"/>
  <c r="X257" i="2"/>
  <c r="Y257" i="2"/>
  <c r="AB257" i="2" s="1"/>
  <c r="Z257" i="2"/>
  <c r="AA257" i="2"/>
  <c r="U258" i="2"/>
  <c r="V258" i="2"/>
  <c r="AB258" i="2" s="1"/>
  <c r="W258" i="2"/>
  <c r="AC258" i="2" s="1"/>
  <c r="X258" i="2"/>
  <c r="AA258" i="2" s="1"/>
  <c r="Y258" i="2"/>
  <c r="Z258" i="2"/>
  <c r="U259" i="2"/>
  <c r="AA259" i="2" s="1"/>
  <c r="V259" i="2"/>
  <c r="AB259" i="2" s="1"/>
  <c r="W259" i="2"/>
  <c r="X259" i="2"/>
  <c r="Y259" i="2"/>
  <c r="Z259" i="2"/>
  <c r="AC259" i="2"/>
  <c r="U260" i="2"/>
  <c r="AA260" i="2" s="1"/>
  <c r="V260" i="2"/>
  <c r="W260" i="2"/>
  <c r="X260" i="2"/>
  <c r="Y260" i="2"/>
  <c r="Z260" i="2"/>
  <c r="AC260" i="2" s="1"/>
  <c r="AB260" i="2"/>
  <c r="U261" i="2"/>
  <c r="V261" i="2"/>
  <c r="W261" i="2"/>
  <c r="AC261" i="2" s="1"/>
  <c r="X261" i="2"/>
  <c r="Y261" i="2"/>
  <c r="AB261" i="2" s="1"/>
  <c r="Z261" i="2"/>
  <c r="AA261" i="2"/>
  <c r="U262" i="2"/>
  <c r="V262" i="2"/>
  <c r="AB262" i="2" s="1"/>
  <c r="W262" i="2"/>
  <c r="AC262" i="2" s="1"/>
  <c r="X262" i="2"/>
  <c r="AA262" i="2" s="1"/>
  <c r="Y262" i="2"/>
  <c r="Z262" i="2"/>
  <c r="U263" i="2"/>
  <c r="AA263" i="2" s="1"/>
  <c r="V263" i="2"/>
  <c r="AB263" i="2" s="1"/>
  <c r="W263" i="2"/>
  <c r="X263" i="2"/>
  <c r="Y263" i="2"/>
  <c r="Z263" i="2"/>
  <c r="AC263" i="2"/>
  <c r="U264" i="2"/>
  <c r="AA264" i="2" s="1"/>
  <c r="V264" i="2"/>
  <c r="W264" i="2"/>
  <c r="X264" i="2"/>
  <c r="Y264" i="2"/>
  <c r="Z264" i="2"/>
  <c r="AC264" i="2" s="1"/>
  <c r="AB264" i="2"/>
  <c r="U265" i="2"/>
  <c r="V265" i="2"/>
  <c r="W265" i="2"/>
  <c r="AC265" i="2" s="1"/>
  <c r="X265" i="2"/>
  <c r="Y265" i="2"/>
  <c r="AB265" i="2" s="1"/>
  <c r="Z265" i="2"/>
  <c r="AA265" i="2"/>
  <c r="U266" i="2"/>
  <c r="V266" i="2"/>
  <c r="AB266" i="2" s="1"/>
  <c r="W266" i="2"/>
  <c r="AC266" i="2" s="1"/>
  <c r="X266" i="2"/>
  <c r="AA266" i="2" s="1"/>
  <c r="Y266" i="2"/>
  <c r="Z266" i="2"/>
  <c r="U267" i="2"/>
  <c r="AA267" i="2" s="1"/>
  <c r="V267" i="2"/>
  <c r="AB267" i="2" s="1"/>
  <c r="W267" i="2"/>
  <c r="X267" i="2"/>
  <c r="Y267" i="2"/>
  <c r="Z267" i="2"/>
  <c r="AC267" i="2"/>
  <c r="U268" i="2"/>
  <c r="AA268" i="2" s="1"/>
  <c r="V268" i="2"/>
  <c r="W268" i="2"/>
  <c r="X268" i="2"/>
  <c r="Y268" i="2"/>
  <c r="Z268" i="2"/>
  <c r="AC268" i="2" s="1"/>
  <c r="AB268" i="2"/>
  <c r="U269" i="2"/>
  <c r="V269" i="2"/>
  <c r="W269" i="2"/>
  <c r="AC269" i="2" s="1"/>
  <c r="X269" i="2"/>
  <c r="Y269" i="2"/>
  <c r="AB269" i="2" s="1"/>
  <c r="Z269" i="2"/>
  <c r="AA269" i="2"/>
  <c r="U270" i="2"/>
  <c r="V270" i="2"/>
  <c r="AB270" i="2" s="1"/>
  <c r="W270" i="2"/>
  <c r="X270" i="2"/>
  <c r="AA270" i="2" s="1"/>
  <c r="Y270" i="2"/>
  <c r="Z270" i="2"/>
  <c r="U271" i="2"/>
  <c r="AA271" i="2" s="1"/>
  <c r="V271" i="2"/>
  <c r="W271" i="2"/>
  <c r="X271" i="2"/>
  <c r="Y271" i="2"/>
  <c r="Z271" i="2"/>
  <c r="AC271" i="2"/>
  <c r="U272" i="2"/>
  <c r="AA272" i="2" s="1"/>
  <c r="V272" i="2"/>
  <c r="W272" i="2"/>
  <c r="X272" i="2"/>
  <c r="Y272" i="2"/>
  <c r="Z272" i="2"/>
  <c r="AC272" i="2" s="1"/>
  <c r="AB272" i="2"/>
  <c r="U273" i="2"/>
  <c r="V273" i="2"/>
  <c r="W273" i="2"/>
  <c r="AC273" i="2" s="1"/>
  <c r="X273" i="2"/>
  <c r="Y273" i="2"/>
  <c r="AB273" i="2" s="1"/>
  <c r="Z273" i="2"/>
  <c r="AA273" i="2"/>
  <c r="U274" i="2"/>
  <c r="V274" i="2"/>
  <c r="AB274" i="2" s="1"/>
  <c r="W274" i="2"/>
  <c r="AC274" i="2" s="1"/>
  <c r="X274" i="2"/>
  <c r="AA274" i="2" s="1"/>
  <c r="Y274" i="2"/>
  <c r="Z274" i="2"/>
  <c r="U275" i="2"/>
  <c r="AA275" i="2" s="1"/>
  <c r="V275" i="2"/>
  <c r="W275" i="2"/>
  <c r="X275" i="2"/>
  <c r="Y275" i="2"/>
  <c r="Z275" i="2"/>
  <c r="AC275" i="2"/>
  <c r="U276" i="2"/>
  <c r="AA276" i="2" s="1"/>
  <c r="V276" i="2"/>
  <c r="W276" i="2"/>
  <c r="X276" i="2"/>
  <c r="Y276" i="2"/>
  <c r="Z276" i="2"/>
  <c r="AC276" i="2" s="1"/>
  <c r="AB276" i="2"/>
  <c r="U277" i="2"/>
  <c r="V277" i="2"/>
  <c r="W277" i="2"/>
  <c r="AC277" i="2" s="1"/>
  <c r="X277" i="2"/>
  <c r="Y277" i="2"/>
  <c r="AB277" i="2" s="1"/>
  <c r="Z277" i="2"/>
  <c r="AA277" i="2"/>
  <c r="U278" i="2"/>
  <c r="V278" i="2"/>
  <c r="W278" i="2"/>
  <c r="AC278" i="2" s="1"/>
  <c r="X278" i="2"/>
  <c r="AA278" i="2" s="1"/>
  <c r="Y278" i="2"/>
  <c r="Z278" i="2"/>
  <c r="AB278" i="2"/>
  <c r="U279" i="2"/>
  <c r="AA279" i="2" s="1"/>
  <c r="V279" i="2"/>
  <c r="W279" i="2"/>
  <c r="X279" i="2"/>
  <c r="Y279" i="2"/>
  <c r="Z279" i="2"/>
  <c r="AC279" i="2"/>
  <c r="U280" i="2"/>
  <c r="AA280" i="2" s="1"/>
  <c r="V280" i="2"/>
  <c r="AB280" i="2" s="1"/>
  <c r="W280" i="2"/>
  <c r="X280" i="2"/>
  <c r="Y280" i="2"/>
  <c r="Z280" i="2"/>
  <c r="AC280" i="2" s="1"/>
  <c r="U281" i="2"/>
  <c r="AA281" i="2" s="1"/>
  <c r="V281" i="2"/>
  <c r="W281" i="2"/>
  <c r="AC281" i="2" s="1"/>
  <c r="X281" i="2"/>
  <c r="Y281" i="2"/>
  <c r="AB281" i="2" s="1"/>
  <c r="Z281" i="2"/>
  <c r="U282" i="2"/>
  <c r="V282" i="2"/>
  <c r="AB282" i="2" s="1"/>
  <c r="W282" i="2"/>
  <c r="X282" i="2"/>
  <c r="AA282" i="2" s="1"/>
  <c r="Y282" i="2"/>
  <c r="Z282" i="2"/>
  <c r="U283" i="2"/>
  <c r="V283" i="2"/>
  <c r="AB283" i="2" s="1"/>
  <c r="W283" i="2"/>
  <c r="AC283" i="2" s="1"/>
  <c r="X283" i="2"/>
  <c r="Y283" i="2"/>
  <c r="Z283" i="2"/>
  <c r="AA283" i="2"/>
  <c r="U284" i="2"/>
  <c r="V284" i="2"/>
  <c r="W284" i="2"/>
  <c r="X284" i="2"/>
  <c r="Y284" i="2"/>
  <c r="Z284" i="2"/>
  <c r="AC284" i="2" s="1"/>
  <c r="AB284" i="2"/>
  <c r="U285" i="2"/>
  <c r="V285" i="2"/>
  <c r="W285" i="2"/>
  <c r="X285" i="2"/>
  <c r="Y285" i="2"/>
  <c r="AB285" i="2" s="1"/>
  <c r="Z285" i="2"/>
  <c r="AA285" i="2"/>
  <c r="AC285" i="2"/>
  <c r="U286" i="2"/>
  <c r="V286" i="2"/>
  <c r="W286" i="2"/>
  <c r="AC286" i="2" s="1"/>
  <c r="X286" i="2"/>
  <c r="AA286" i="2" s="1"/>
  <c r="Y286" i="2"/>
  <c r="Z286" i="2"/>
  <c r="AB286" i="2"/>
  <c r="U287" i="2"/>
  <c r="AA287" i="2" s="1"/>
  <c r="V287" i="2"/>
  <c r="W287" i="2"/>
  <c r="X287" i="2"/>
  <c r="Y287" i="2"/>
  <c r="Z287" i="2"/>
  <c r="AC287" i="2"/>
  <c r="U288" i="2"/>
  <c r="AA288" i="2" s="1"/>
  <c r="V288" i="2"/>
  <c r="AB288" i="2" s="1"/>
  <c r="W288" i="2"/>
  <c r="X288" i="2"/>
  <c r="Y288" i="2"/>
  <c r="Z288" i="2"/>
  <c r="AC288" i="2" s="1"/>
  <c r="U289" i="2"/>
  <c r="AA289" i="2" s="1"/>
  <c r="V289" i="2"/>
  <c r="W289" i="2"/>
  <c r="AC289" i="2" s="1"/>
  <c r="X289" i="2"/>
  <c r="Y289" i="2"/>
  <c r="AB289" i="2" s="1"/>
  <c r="Z289" i="2"/>
  <c r="U290" i="2"/>
  <c r="V290" i="2"/>
  <c r="AB290" i="2" s="1"/>
  <c r="W290" i="2"/>
  <c r="X290" i="2"/>
  <c r="AA290" i="2" s="1"/>
  <c r="Y290" i="2"/>
  <c r="Z290" i="2"/>
  <c r="U291" i="2"/>
  <c r="V291" i="2"/>
  <c r="AB291" i="2" s="1"/>
  <c r="W291" i="2"/>
  <c r="AC291" i="2" s="1"/>
  <c r="X291" i="2"/>
  <c r="Y291" i="2"/>
  <c r="Z291" i="2"/>
  <c r="AA291" i="2"/>
  <c r="U292" i="2"/>
  <c r="V292" i="2"/>
  <c r="W292" i="2"/>
  <c r="X292" i="2"/>
  <c r="Y292" i="2"/>
  <c r="Z292" i="2"/>
  <c r="AC292" i="2" s="1"/>
  <c r="AB292" i="2"/>
  <c r="U293" i="2"/>
  <c r="V293" i="2"/>
  <c r="W293" i="2"/>
  <c r="X293" i="2"/>
  <c r="Y293" i="2"/>
  <c r="AB293" i="2" s="1"/>
  <c r="Z293" i="2"/>
  <c r="AA293" i="2"/>
  <c r="AC293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H184" i="2"/>
  <c r="I184" i="2"/>
  <c r="J184" i="2"/>
  <c r="K184" i="2"/>
  <c r="L184" i="2"/>
  <c r="M184" i="2"/>
  <c r="O184" i="2"/>
  <c r="P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P225" i="2" s="1"/>
  <c r="H225" i="2"/>
  <c r="I225" i="2"/>
  <c r="J225" i="2"/>
  <c r="K225" i="2"/>
  <c r="L225" i="2"/>
  <c r="M225" i="2"/>
  <c r="O225" i="2"/>
  <c r="E226" i="2"/>
  <c r="N226" i="2" s="1"/>
  <c r="F226" i="2"/>
  <c r="G226" i="2"/>
  <c r="P226" i="2" s="1"/>
  <c r="H226" i="2"/>
  <c r="I226" i="2"/>
  <c r="J226" i="2"/>
  <c r="K226" i="2"/>
  <c r="L226" i="2"/>
  <c r="M226" i="2"/>
  <c r="O226" i="2"/>
  <c r="E227" i="2"/>
  <c r="N227" i="2" s="1"/>
  <c r="F227" i="2"/>
  <c r="G227" i="2"/>
  <c r="P227" i="2" s="1"/>
  <c r="H227" i="2"/>
  <c r="I227" i="2"/>
  <c r="J227" i="2"/>
  <c r="K227" i="2"/>
  <c r="L227" i="2"/>
  <c r="M227" i="2"/>
  <c r="O227" i="2"/>
  <c r="E228" i="2"/>
  <c r="N228" i="2" s="1"/>
  <c r="F228" i="2"/>
  <c r="G228" i="2"/>
  <c r="P228" i="2" s="1"/>
  <c r="H228" i="2"/>
  <c r="I228" i="2"/>
  <c r="J228" i="2"/>
  <c r="K228" i="2"/>
  <c r="L228" i="2"/>
  <c r="M228" i="2"/>
  <c r="O228" i="2"/>
  <c r="E229" i="2"/>
  <c r="N229" i="2" s="1"/>
  <c r="F229" i="2"/>
  <c r="G229" i="2"/>
  <c r="P229" i="2" s="1"/>
  <c r="H229" i="2"/>
  <c r="I229" i="2"/>
  <c r="J229" i="2"/>
  <c r="K229" i="2"/>
  <c r="L229" i="2"/>
  <c r="M229" i="2"/>
  <c r="O229" i="2"/>
  <c r="E230" i="2"/>
  <c r="N230" i="2" s="1"/>
  <c r="F230" i="2"/>
  <c r="G230" i="2"/>
  <c r="P230" i="2" s="1"/>
  <c r="H230" i="2"/>
  <c r="I230" i="2"/>
  <c r="J230" i="2"/>
  <c r="K230" i="2"/>
  <c r="L230" i="2"/>
  <c r="M230" i="2"/>
  <c r="O230" i="2"/>
  <c r="E231" i="2"/>
  <c r="N231" i="2" s="1"/>
  <c r="F231" i="2"/>
  <c r="G231" i="2"/>
  <c r="P231" i="2" s="1"/>
  <c r="H231" i="2"/>
  <c r="I231" i="2"/>
  <c r="J231" i="2"/>
  <c r="K231" i="2"/>
  <c r="L231" i="2"/>
  <c r="M231" i="2"/>
  <c r="O231" i="2"/>
  <c r="E232" i="2"/>
  <c r="N232" i="2" s="1"/>
  <c r="F232" i="2"/>
  <c r="G232" i="2"/>
  <c r="P232" i="2" s="1"/>
  <c r="H232" i="2"/>
  <c r="I232" i="2"/>
  <c r="J232" i="2"/>
  <c r="K232" i="2"/>
  <c r="L232" i="2"/>
  <c r="M232" i="2"/>
  <c r="O232" i="2"/>
  <c r="E233" i="2"/>
  <c r="N233" i="2" s="1"/>
  <c r="F233" i="2"/>
  <c r="G233" i="2"/>
  <c r="P233" i="2" s="1"/>
  <c r="H233" i="2"/>
  <c r="I233" i="2"/>
  <c r="J233" i="2"/>
  <c r="K233" i="2"/>
  <c r="L233" i="2"/>
  <c r="M233" i="2"/>
  <c r="O233" i="2"/>
  <c r="E234" i="2"/>
  <c r="N234" i="2" s="1"/>
  <c r="F234" i="2"/>
  <c r="G234" i="2"/>
  <c r="P234" i="2" s="1"/>
  <c r="H234" i="2"/>
  <c r="I234" i="2"/>
  <c r="J234" i="2"/>
  <c r="K234" i="2"/>
  <c r="L234" i="2"/>
  <c r="M234" i="2"/>
  <c r="O234" i="2"/>
  <c r="E235" i="2"/>
  <c r="N235" i="2" s="1"/>
  <c r="F235" i="2"/>
  <c r="G235" i="2"/>
  <c r="P235" i="2" s="1"/>
  <c r="H235" i="2"/>
  <c r="I235" i="2"/>
  <c r="J235" i="2"/>
  <c r="K235" i="2"/>
  <c r="L235" i="2"/>
  <c r="M235" i="2"/>
  <c r="O235" i="2"/>
  <c r="E236" i="2"/>
  <c r="N236" i="2" s="1"/>
  <c r="F236" i="2"/>
  <c r="G236" i="2"/>
  <c r="P236" i="2" s="1"/>
  <c r="H236" i="2"/>
  <c r="I236" i="2"/>
  <c r="J236" i="2"/>
  <c r="K236" i="2"/>
  <c r="L236" i="2"/>
  <c r="M236" i="2"/>
  <c r="O236" i="2"/>
  <c r="E237" i="2"/>
  <c r="N237" i="2" s="1"/>
  <c r="F237" i="2"/>
  <c r="G237" i="2"/>
  <c r="P237" i="2" s="1"/>
  <c r="H237" i="2"/>
  <c r="I237" i="2"/>
  <c r="J237" i="2"/>
  <c r="K237" i="2"/>
  <c r="L237" i="2"/>
  <c r="M237" i="2"/>
  <c r="O237" i="2"/>
  <c r="E238" i="2"/>
  <c r="N238" i="2" s="1"/>
  <c r="F238" i="2"/>
  <c r="G238" i="2"/>
  <c r="P238" i="2" s="1"/>
  <c r="H238" i="2"/>
  <c r="I238" i="2"/>
  <c r="J238" i="2"/>
  <c r="K238" i="2"/>
  <c r="L238" i="2"/>
  <c r="M238" i="2"/>
  <c r="O238" i="2"/>
  <c r="E239" i="2"/>
  <c r="N239" i="2" s="1"/>
  <c r="F239" i="2"/>
  <c r="G239" i="2"/>
  <c r="P239" i="2" s="1"/>
  <c r="H239" i="2"/>
  <c r="I239" i="2"/>
  <c r="J239" i="2"/>
  <c r="K239" i="2"/>
  <c r="L239" i="2"/>
  <c r="M239" i="2"/>
  <c r="O239" i="2"/>
  <c r="E240" i="2"/>
  <c r="N240" i="2" s="1"/>
  <c r="F240" i="2"/>
  <c r="G240" i="2"/>
  <c r="P240" i="2" s="1"/>
  <c r="H240" i="2"/>
  <c r="I240" i="2"/>
  <c r="J240" i="2"/>
  <c r="K240" i="2"/>
  <c r="L240" i="2"/>
  <c r="M240" i="2"/>
  <c r="O240" i="2"/>
  <c r="E241" i="2"/>
  <c r="N241" i="2" s="1"/>
  <c r="F241" i="2"/>
  <c r="G241" i="2"/>
  <c r="P241" i="2" s="1"/>
  <c r="H241" i="2"/>
  <c r="I241" i="2"/>
  <c r="J241" i="2"/>
  <c r="K241" i="2"/>
  <c r="L241" i="2"/>
  <c r="M241" i="2"/>
  <c r="O241" i="2"/>
  <c r="E242" i="2"/>
  <c r="N242" i="2" s="1"/>
  <c r="F242" i="2"/>
  <c r="G242" i="2"/>
  <c r="P242" i="2" s="1"/>
  <c r="H242" i="2"/>
  <c r="I242" i="2"/>
  <c r="J242" i="2"/>
  <c r="K242" i="2"/>
  <c r="L242" i="2"/>
  <c r="M242" i="2"/>
  <c r="O242" i="2"/>
  <c r="E243" i="2"/>
  <c r="N243" i="2" s="1"/>
  <c r="F243" i="2"/>
  <c r="G243" i="2"/>
  <c r="P243" i="2" s="1"/>
  <c r="H243" i="2"/>
  <c r="I243" i="2"/>
  <c r="J243" i="2"/>
  <c r="K243" i="2"/>
  <c r="L243" i="2"/>
  <c r="M243" i="2"/>
  <c r="O243" i="2"/>
  <c r="E244" i="2"/>
  <c r="N244" i="2" s="1"/>
  <c r="F244" i="2"/>
  <c r="G244" i="2"/>
  <c r="P244" i="2" s="1"/>
  <c r="H244" i="2"/>
  <c r="I244" i="2"/>
  <c r="J244" i="2"/>
  <c r="K244" i="2"/>
  <c r="L244" i="2"/>
  <c r="M244" i="2"/>
  <c r="O244" i="2"/>
  <c r="E245" i="2"/>
  <c r="N245" i="2" s="1"/>
  <c r="F245" i="2"/>
  <c r="G245" i="2"/>
  <c r="P245" i="2" s="1"/>
  <c r="H245" i="2"/>
  <c r="I245" i="2"/>
  <c r="J245" i="2"/>
  <c r="K245" i="2"/>
  <c r="L245" i="2"/>
  <c r="M245" i="2"/>
  <c r="O245" i="2"/>
  <c r="E246" i="2"/>
  <c r="N246" i="2" s="1"/>
  <c r="F246" i="2"/>
  <c r="G246" i="2"/>
  <c r="P246" i="2" s="1"/>
  <c r="H246" i="2"/>
  <c r="I246" i="2"/>
  <c r="J246" i="2"/>
  <c r="K246" i="2"/>
  <c r="L246" i="2"/>
  <c r="M246" i="2"/>
  <c r="O246" i="2"/>
  <c r="E247" i="2"/>
  <c r="N247" i="2" s="1"/>
  <c r="F247" i="2"/>
  <c r="G247" i="2"/>
  <c r="P247" i="2" s="1"/>
  <c r="H247" i="2"/>
  <c r="I247" i="2"/>
  <c r="J247" i="2"/>
  <c r="K247" i="2"/>
  <c r="L247" i="2"/>
  <c r="M247" i="2"/>
  <c r="O247" i="2"/>
  <c r="E248" i="2"/>
  <c r="N248" i="2" s="1"/>
  <c r="F248" i="2"/>
  <c r="G248" i="2"/>
  <c r="P248" i="2" s="1"/>
  <c r="H248" i="2"/>
  <c r="I248" i="2"/>
  <c r="J248" i="2"/>
  <c r="K248" i="2"/>
  <c r="L248" i="2"/>
  <c r="M248" i="2"/>
  <c r="O248" i="2"/>
  <c r="E249" i="2"/>
  <c r="N249" i="2" s="1"/>
  <c r="F249" i="2"/>
  <c r="G249" i="2"/>
  <c r="P249" i="2" s="1"/>
  <c r="H249" i="2"/>
  <c r="I249" i="2"/>
  <c r="J249" i="2"/>
  <c r="K249" i="2"/>
  <c r="L249" i="2"/>
  <c r="M249" i="2"/>
  <c r="O249" i="2"/>
  <c r="E250" i="2"/>
  <c r="N250" i="2" s="1"/>
  <c r="F250" i="2"/>
  <c r="G250" i="2"/>
  <c r="P250" i="2" s="1"/>
  <c r="H250" i="2"/>
  <c r="I250" i="2"/>
  <c r="J250" i="2"/>
  <c r="K250" i="2"/>
  <c r="L250" i="2"/>
  <c r="M250" i="2"/>
  <c r="O250" i="2"/>
  <c r="E251" i="2"/>
  <c r="N251" i="2" s="1"/>
  <c r="F251" i="2"/>
  <c r="G251" i="2"/>
  <c r="P251" i="2" s="1"/>
  <c r="H251" i="2"/>
  <c r="I251" i="2"/>
  <c r="J251" i="2"/>
  <c r="K251" i="2"/>
  <c r="L251" i="2"/>
  <c r="M251" i="2"/>
  <c r="O251" i="2"/>
  <c r="E252" i="2"/>
  <c r="N252" i="2" s="1"/>
  <c r="F252" i="2"/>
  <c r="G252" i="2"/>
  <c r="P252" i="2" s="1"/>
  <c r="H252" i="2"/>
  <c r="I252" i="2"/>
  <c r="J252" i="2"/>
  <c r="K252" i="2"/>
  <c r="L252" i="2"/>
  <c r="M252" i="2"/>
  <c r="O252" i="2"/>
  <c r="E253" i="2"/>
  <c r="N253" i="2" s="1"/>
  <c r="F253" i="2"/>
  <c r="G253" i="2"/>
  <c r="P253" i="2" s="1"/>
  <c r="H253" i="2"/>
  <c r="I253" i="2"/>
  <c r="J253" i="2"/>
  <c r="K253" i="2"/>
  <c r="L253" i="2"/>
  <c r="M253" i="2"/>
  <c r="O253" i="2"/>
  <c r="E254" i="2"/>
  <c r="N254" i="2" s="1"/>
  <c r="F254" i="2"/>
  <c r="G254" i="2"/>
  <c r="P254" i="2" s="1"/>
  <c r="H254" i="2"/>
  <c r="I254" i="2"/>
  <c r="J254" i="2"/>
  <c r="K254" i="2"/>
  <c r="L254" i="2"/>
  <c r="M254" i="2"/>
  <c r="O254" i="2"/>
  <c r="E255" i="2"/>
  <c r="N255" i="2" s="1"/>
  <c r="F255" i="2"/>
  <c r="G255" i="2"/>
  <c r="P255" i="2" s="1"/>
  <c r="H255" i="2"/>
  <c r="I255" i="2"/>
  <c r="J255" i="2"/>
  <c r="K255" i="2"/>
  <c r="L255" i="2"/>
  <c r="M255" i="2"/>
  <c r="O255" i="2"/>
  <c r="E256" i="2"/>
  <c r="N256" i="2" s="1"/>
  <c r="F256" i="2"/>
  <c r="G256" i="2"/>
  <c r="P256" i="2" s="1"/>
  <c r="H256" i="2"/>
  <c r="I256" i="2"/>
  <c r="J256" i="2"/>
  <c r="K256" i="2"/>
  <c r="L256" i="2"/>
  <c r="M256" i="2"/>
  <c r="O256" i="2"/>
  <c r="E257" i="2"/>
  <c r="N257" i="2" s="1"/>
  <c r="F257" i="2"/>
  <c r="G257" i="2"/>
  <c r="P257" i="2" s="1"/>
  <c r="H257" i="2"/>
  <c r="I257" i="2"/>
  <c r="J257" i="2"/>
  <c r="K257" i="2"/>
  <c r="L257" i="2"/>
  <c r="M257" i="2"/>
  <c r="O257" i="2"/>
  <c r="E258" i="2"/>
  <c r="N258" i="2" s="1"/>
  <c r="F258" i="2"/>
  <c r="G258" i="2"/>
  <c r="P258" i="2" s="1"/>
  <c r="H258" i="2"/>
  <c r="I258" i="2"/>
  <c r="J258" i="2"/>
  <c r="K258" i="2"/>
  <c r="L258" i="2"/>
  <c r="M258" i="2"/>
  <c r="O258" i="2"/>
  <c r="E259" i="2"/>
  <c r="N259" i="2" s="1"/>
  <c r="F259" i="2"/>
  <c r="G259" i="2"/>
  <c r="P259" i="2" s="1"/>
  <c r="H259" i="2"/>
  <c r="I259" i="2"/>
  <c r="J259" i="2"/>
  <c r="K259" i="2"/>
  <c r="L259" i="2"/>
  <c r="M259" i="2"/>
  <c r="O259" i="2"/>
  <c r="E260" i="2"/>
  <c r="N260" i="2" s="1"/>
  <c r="F260" i="2"/>
  <c r="G260" i="2"/>
  <c r="P260" i="2" s="1"/>
  <c r="H260" i="2"/>
  <c r="I260" i="2"/>
  <c r="J260" i="2"/>
  <c r="K260" i="2"/>
  <c r="L260" i="2"/>
  <c r="M260" i="2"/>
  <c r="O260" i="2"/>
  <c r="E261" i="2"/>
  <c r="N261" i="2" s="1"/>
  <c r="F261" i="2"/>
  <c r="G261" i="2"/>
  <c r="P261" i="2" s="1"/>
  <c r="H261" i="2"/>
  <c r="I261" i="2"/>
  <c r="J261" i="2"/>
  <c r="K261" i="2"/>
  <c r="L261" i="2"/>
  <c r="M261" i="2"/>
  <c r="O261" i="2"/>
  <c r="E262" i="2"/>
  <c r="N262" i="2" s="1"/>
  <c r="F262" i="2"/>
  <c r="G262" i="2"/>
  <c r="P262" i="2" s="1"/>
  <c r="H262" i="2"/>
  <c r="I262" i="2"/>
  <c r="J262" i="2"/>
  <c r="K262" i="2"/>
  <c r="L262" i="2"/>
  <c r="M262" i="2"/>
  <c r="O262" i="2"/>
  <c r="E263" i="2"/>
  <c r="N263" i="2" s="1"/>
  <c r="F263" i="2"/>
  <c r="G263" i="2"/>
  <c r="P263" i="2" s="1"/>
  <c r="H263" i="2"/>
  <c r="I263" i="2"/>
  <c r="J263" i="2"/>
  <c r="K263" i="2"/>
  <c r="L263" i="2"/>
  <c r="M263" i="2"/>
  <c r="O263" i="2"/>
  <c r="E264" i="2"/>
  <c r="N264" i="2" s="1"/>
  <c r="F264" i="2"/>
  <c r="G264" i="2"/>
  <c r="P264" i="2" s="1"/>
  <c r="H264" i="2"/>
  <c r="I264" i="2"/>
  <c r="J264" i="2"/>
  <c r="K264" i="2"/>
  <c r="L264" i="2"/>
  <c r="M264" i="2"/>
  <c r="O264" i="2"/>
  <c r="E265" i="2"/>
  <c r="N265" i="2" s="1"/>
  <c r="F265" i="2"/>
  <c r="G265" i="2"/>
  <c r="P265" i="2" s="1"/>
  <c r="H265" i="2"/>
  <c r="I265" i="2"/>
  <c r="J265" i="2"/>
  <c r="K265" i="2"/>
  <c r="L265" i="2"/>
  <c r="M265" i="2"/>
  <c r="O265" i="2"/>
  <c r="E266" i="2"/>
  <c r="N266" i="2" s="1"/>
  <c r="F266" i="2"/>
  <c r="G266" i="2"/>
  <c r="P266" i="2" s="1"/>
  <c r="H266" i="2"/>
  <c r="I266" i="2"/>
  <c r="J266" i="2"/>
  <c r="K266" i="2"/>
  <c r="L266" i="2"/>
  <c r="M266" i="2"/>
  <c r="O266" i="2"/>
  <c r="E267" i="2"/>
  <c r="N267" i="2" s="1"/>
  <c r="F267" i="2"/>
  <c r="G267" i="2"/>
  <c r="P267" i="2" s="1"/>
  <c r="H267" i="2"/>
  <c r="I267" i="2"/>
  <c r="J267" i="2"/>
  <c r="K267" i="2"/>
  <c r="L267" i="2"/>
  <c r="M267" i="2"/>
  <c r="O267" i="2"/>
  <c r="E268" i="2"/>
  <c r="N268" i="2" s="1"/>
  <c r="F268" i="2"/>
  <c r="G268" i="2"/>
  <c r="P268" i="2" s="1"/>
  <c r="H268" i="2"/>
  <c r="I268" i="2"/>
  <c r="J268" i="2"/>
  <c r="K268" i="2"/>
  <c r="L268" i="2"/>
  <c r="M268" i="2"/>
  <c r="O268" i="2"/>
  <c r="E269" i="2"/>
  <c r="N269" i="2" s="1"/>
  <c r="F269" i="2"/>
  <c r="G269" i="2"/>
  <c r="P269" i="2" s="1"/>
  <c r="H269" i="2"/>
  <c r="I269" i="2"/>
  <c r="J269" i="2"/>
  <c r="K269" i="2"/>
  <c r="L269" i="2"/>
  <c r="M269" i="2"/>
  <c r="O269" i="2"/>
  <c r="E270" i="2"/>
  <c r="N270" i="2" s="1"/>
  <c r="F270" i="2"/>
  <c r="G270" i="2"/>
  <c r="P270" i="2" s="1"/>
  <c r="H270" i="2"/>
  <c r="I270" i="2"/>
  <c r="J270" i="2"/>
  <c r="K270" i="2"/>
  <c r="L270" i="2"/>
  <c r="M270" i="2"/>
  <c r="O270" i="2"/>
  <c r="E271" i="2"/>
  <c r="N271" i="2" s="1"/>
  <c r="F271" i="2"/>
  <c r="G271" i="2"/>
  <c r="P271" i="2" s="1"/>
  <c r="H271" i="2"/>
  <c r="I271" i="2"/>
  <c r="J271" i="2"/>
  <c r="K271" i="2"/>
  <c r="L271" i="2"/>
  <c r="M271" i="2"/>
  <c r="O271" i="2"/>
  <c r="E272" i="2"/>
  <c r="N272" i="2" s="1"/>
  <c r="F272" i="2"/>
  <c r="G272" i="2"/>
  <c r="P272" i="2" s="1"/>
  <c r="H272" i="2"/>
  <c r="I272" i="2"/>
  <c r="J272" i="2"/>
  <c r="K272" i="2"/>
  <c r="L272" i="2"/>
  <c r="M272" i="2"/>
  <c r="O272" i="2"/>
  <c r="E273" i="2"/>
  <c r="N273" i="2" s="1"/>
  <c r="F273" i="2"/>
  <c r="G273" i="2"/>
  <c r="P273" i="2" s="1"/>
  <c r="H273" i="2"/>
  <c r="I273" i="2"/>
  <c r="J273" i="2"/>
  <c r="K273" i="2"/>
  <c r="L273" i="2"/>
  <c r="M273" i="2"/>
  <c r="O273" i="2"/>
  <c r="E274" i="2"/>
  <c r="N274" i="2" s="1"/>
  <c r="F274" i="2"/>
  <c r="G274" i="2"/>
  <c r="P274" i="2" s="1"/>
  <c r="H274" i="2"/>
  <c r="I274" i="2"/>
  <c r="J274" i="2"/>
  <c r="K274" i="2"/>
  <c r="L274" i="2"/>
  <c r="M274" i="2"/>
  <c r="O274" i="2"/>
  <c r="E275" i="2"/>
  <c r="N275" i="2" s="1"/>
  <c r="F275" i="2"/>
  <c r="G275" i="2"/>
  <c r="P275" i="2" s="1"/>
  <c r="H275" i="2"/>
  <c r="I275" i="2"/>
  <c r="J275" i="2"/>
  <c r="K275" i="2"/>
  <c r="L275" i="2"/>
  <c r="M275" i="2"/>
  <c r="O275" i="2"/>
  <c r="E276" i="2"/>
  <c r="N276" i="2" s="1"/>
  <c r="F276" i="2"/>
  <c r="G276" i="2"/>
  <c r="P276" i="2" s="1"/>
  <c r="H276" i="2"/>
  <c r="I276" i="2"/>
  <c r="J276" i="2"/>
  <c r="K276" i="2"/>
  <c r="L276" i="2"/>
  <c r="M276" i="2"/>
  <c r="O276" i="2"/>
  <c r="E277" i="2"/>
  <c r="N277" i="2" s="1"/>
  <c r="F277" i="2"/>
  <c r="G277" i="2"/>
  <c r="P277" i="2" s="1"/>
  <c r="H277" i="2"/>
  <c r="I277" i="2"/>
  <c r="J277" i="2"/>
  <c r="K277" i="2"/>
  <c r="L277" i="2"/>
  <c r="M277" i="2"/>
  <c r="O277" i="2"/>
  <c r="E278" i="2"/>
  <c r="N278" i="2" s="1"/>
  <c r="F278" i="2"/>
  <c r="G278" i="2"/>
  <c r="P278" i="2" s="1"/>
  <c r="H278" i="2"/>
  <c r="I278" i="2"/>
  <c r="J278" i="2"/>
  <c r="K278" i="2"/>
  <c r="L278" i="2"/>
  <c r="M278" i="2"/>
  <c r="O278" i="2"/>
  <c r="E279" i="2"/>
  <c r="N279" i="2" s="1"/>
  <c r="F279" i="2"/>
  <c r="G279" i="2"/>
  <c r="P279" i="2" s="1"/>
  <c r="H279" i="2"/>
  <c r="I279" i="2"/>
  <c r="J279" i="2"/>
  <c r="K279" i="2"/>
  <c r="L279" i="2"/>
  <c r="M279" i="2"/>
  <c r="O279" i="2"/>
  <c r="E280" i="2"/>
  <c r="N280" i="2" s="1"/>
  <c r="F280" i="2"/>
  <c r="G280" i="2"/>
  <c r="P280" i="2" s="1"/>
  <c r="H280" i="2"/>
  <c r="I280" i="2"/>
  <c r="J280" i="2"/>
  <c r="K280" i="2"/>
  <c r="L280" i="2"/>
  <c r="M280" i="2"/>
  <c r="O280" i="2"/>
  <c r="E281" i="2"/>
  <c r="N281" i="2" s="1"/>
  <c r="F281" i="2"/>
  <c r="G281" i="2"/>
  <c r="P281" i="2" s="1"/>
  <c r="H281" i="2"/>
  <c r="I281" i="2"/>
  <c r="J281" i="2"/>
  <c r="K281" i="2"/>
  <c r="L281" i="2"/>
  <c r="M281" i="2"/>
  <c r="O281" i="2"/>
  <c r="E282" i="2"/>
  <c r="N282" i="2" s="1"/>
  <c r="F282" i="2"/>
  <c r="G282" i="2"/>
  <c r="P282" i="2" s="1"/>
  <c r="H282" i="2"/>
  <c r="I282" i="2"/>
  <c r="J282" i="2"/>
  <c r="K282" i="2"/>
  <c r="L282" i="2"/>
  <c r="M282" i="2"/>
  <c r="O282" i="2"/>
  <c r="E283" i="2"/>
  <c r="N283" i="2" s="1"/>
  <c r="F283" i="2"/>
  <c r="G283" i="2"/>
  <c r="P283" i="2" s="1"/>
  <c r="H283" i="2"/>
  <c r="I283" i="2"/>
  <c r="J283" i="2"/>
  <c r="K283" i="2"/>
  <c r="L283" i="2"/>
  <c r="M283" i="2"/>
  <c r="O283" i="2"/>
  <c r="E284" i="2"/>
  <c r="N284" i="2" s="1"/>
  <c r="F284" i="2"/>
  <c r="G284" i="2"/>
  <c r="P284" i="2" s="1"/>
  <c r="H284" i="2"/>
  <c r="I284" i="2"/>
  <c r="J284" i="2"/>
  <c r="K284" i="2"/>
  <c r="L284" i="2"/>
  <c r="M284" i="2"/>
  <c r="O284" i="2"/>
  <c r="E285" i="2"/>
  <c r="N285" i="2" s="1"/>
  <c r="F285" i="2"/>
  <c r="G285" i="2"/>
  <c r="P285" i="2" s="1"/>
  <c r="H285" i="2"/>
  <c r="I285" i="2"/>
  <c r="J285" i="2"/>
  <c r="K285" i="2"/>
  <c r="L285" i="2"/>
  <c r="M285" i="2"/>
  <c r="O285" i="2"/>
  <c r="E286" i="2"/>
  <c r="N286" i="2" s="1"/>
  <c r="F286" i="2"/>
  <c r="G286" i="2"/>
  <c r="P286" i="2" s="1"/>
  <c r="H286" i="2"/>
  <c r="I286" i="2"/>
  <c r="J286" i="2"/>
  <c r="K286" i="2"/>
  <c r="L286" i="2"/>
  <c r="M286" i="2"/>
  <c r="O286" i="2"/>
  <c r="E287" i="2"/>
  <c r="N287" i="2" s="1"/>
  <c r="F287" i="2"/>
  <c r="G287" i="2"/>
  <c r="P287" i="2" s="1"/>
  <c r="H287" i="2"/>
  <c r="I287" i="2"/>
  <c r="J287" i="2"/>
  <c r="K287" i="2"/>
  <c r="L287" i="2"/>
  <c r="M287" i="2"/>
  <c r="O287" i="2"/>
  <c r="E288" i="2"/>
  <c r="N288" i="2" s="1"/>
  <c r="F288" i="2"/>
  <c r="G288" i="2"/>
  <c r="P288" i="2" s="1"/>
  <c r="H288" i="2"/>
  <c r="I288" i="2"/>
  <c r="J288" i="2"/>
  <c r="K288" i="2"/>
  <c r="L288" i="2"/>
  <c r="M288" i="2"/>
  <c r="O288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E290" i="2"/>
  <c r="N290" i="2" s="1"/>
  <c r="F290" i="2"/>
  <c r="G290" i="2"/>
  <c r="P290" i="2" s="1"/>
  <c r="H290" i="2"/>
  <c r="I290" i="2"/>
  <c r="J290" i="2"/>
  <c r="K290" i="2"/>
  <c r="L290" i="2"/>
  <c r="M290" i="2"/>
  <c r="O290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E292" i="2"/>
  <c r="N292" i="2" s="1"/>
  <c r="F292" i="2"/>
  <c r="G292" i="2"/>
  <c r="P292" i="2" s="1"/>
  <c r="H292" i="2"/>
  <c r="I292" i="2"/>
  <c r="J292" i="2"/>
  <c r="K292" i="2"/>
  <c r="L292" i="2"/>
  <c r="M292" i="2"/>
  <c r="O292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AA292" i="2" l="1"/>
  <c r="AA284" i="2"/>
  <c r="AB271" i="2"/>
  <c r="AC290" i="2"/>
  <c r="AB287" i="2"/>
  <c r="AC282" i="2"/>
  <c r="AB279" i="2"/>
  <c r="AB275" i="2"/>
  <c r="AC270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AC185" i="2"/>
  <c r="AB182" i="2"/>
  <c r="AA179" i="2"/>
  <c r="AC177" i="2"/>
  <c r="AB174" i="2"/>
  <c r="AA171" i="2"/>
  <c r="AC169" i="2"/>
  <c r="AB166" i="2"/>
  <c r="AA163" i="2"/>
  <c r="AC161" i="2"/>
  <c r="AB158" i="2"/>
  <c r="AA155" i="2"/>
  <c r="AC153" i="2"/>
  <c r="AB150" i="2"/>
  <c r="AA147" i="2"/>
  <c r="AC145" i="2"/>
  <c r="AB142" i="2"/>
  <c r="AA139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C197" i="2"/>
  <c r="AB194" i="2"/>
  <c r="AA191" i="2"/>
  <c r="AC189" i="2"/>
  <c r="AB186" i="2"/>
  <c r="AA183" i="2"/>
  <c r="AC181" i="2"/>
  <c r="AB178" i="2"/>
  <c r="AA175" i="2"/>
  <c r="AC173" i="2"/>
  <c r="AB170" i="2"/>
  <c r="AA167" i="2"/>
  <c r="AC165" i="2"/>
  <c r="AB162" i="2"/>
  <c r="AA159" i="2"/>
  <c r="AC157" i="2"/>
  <c r="AB154" i="2"/>
  <c r="AA151" i="2"/>
  <c r="AC149" i="2"/>
  <c r="AB146" i="2"/>
  <c r="AA143" i="2"/>
  <c r="AC141" i="2"/>
  <c r="AB138" i="2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S117" i="8" s="1"/>
  <c r="P117" i="8"/>
  <c r="T117" i="8" s="1"/>
  <c r="Q117" i="8"/>
  <c r="R117" i="8"/>
  <c r="D118" i="8"/>
  <c r="E118" i="8"/>
  <c r="F118" i="8"/>
  <c r="G118" i="8"/>
  <c r="H118" i="8"/>
  <c r="I118" i="8"/>
  <c r="J118" i="8"/>
  <c r="K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S119" i="8" s="1"/>
  <c r="P119" i="8"/>
  <c r="Q119" i="8"/>
  <c r="R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S120" i="8" s="1"/>
  <c r="P120" i="8"/>
  <c r="T120" i="8" s="1"/>
  <c r="Q120" i="8"/>
  <c r="R120" i="8"/>
  <c r="D121" i="8"/>
  <c r="E121" i="8"/>
  <c r="F121" i="8"/>
  <c r="G121" i="8"/>
  <c r="H121" i="8"/>
  <c r="I121" i="8"/>
  <c r="J121" i="8"/>
  <c r="K121" i="8"/>
  <c r="L121" i="8"/>
  <c r="M121" i="8"/>
  <c r="O121" i="8"/>
  <c r="S121" i="8" s="1"/>
  <c r="P121" i="8"/>
  <c r="T121" i="8" s="1"/>
  <c r="Q121" i="8"/>
  <c r="R121" i="8"/>
  <c r="D122" i="8"/>
  <c r="E122" i="8"/>
  <c r="F122" i="8"/>
  <c r="G122" i="8"/>
  <c r="H122" i="8"/>
  <c r="I122" i="8"/>
  <c r="J122" i="8"/>
  <c r="K122" i="8"/>
  <c r="L122" i="8"/>
  <c r="M122" i="8"/>
  <c r="O122" i="8"/>
  <c r="S122" i="8" s="1"/>
  <c r="P122" i="8"/>
  <c r="T122" i="8" s="1"/>
  <c r="Q122" i="8"/>
  <c r="R122" i="8"/>
  <c r="D123" i="8"/>
  <c r="E123" i="8"/>
  <c r="F123" i="8"/>
  <c r="G123" i="8"/>
  <c r="H123" i="8"/>
  <c r="I123" i="8"/>
  <c r="J123" i="8"/>
  <c r="K123" i="8"/>
  <c r="L123" i="8"/>
  <c r="M123" i="8"/>
  <c r="O123" i="8"/>
  <c r="S123" i="8" s="1"/>
  <c r="P123" i="8"/>
  <c r="T123" i="8" s="1"/>
  <c r="Q123" i="8"/>
  <c r="R123" i="8"/>
  <c r="D124" i="8"/>
  <c r="E124" i="8"/>
  <c r="F124" i="8"/>
  <c r="G124" i="8"/>
  <c r="H124" i="8"/>
  <c r="I124" i="8"/>
  <c r="J124" i="8"/>
  <c r="K124" i="8"/>
  <c r="L124" i="8"/>
  <c r="M124" i="8"/>
  <c r="O124" i="8"/>
  <c r="S124" i="8" s="1"/>
  <c r="P124" i="8"/>
  <c r="T124" i="8" s="1"/>
  <c r="Q124" i="8"/>
  <c r="R124" i="8"/>
  <c r="D125" i="8"/>
  <c r="E125" i="8"/>
  <c r="F125" i="8"/>
  <c r="G125" i="8"/>
  <c r="H125" i="8"/>
  <c r="I125" i="8"/>
  <c r="J125" i="8"/>
  <c r="K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J126" i="8"/>
  <c r="K126" i="8"/>
  <c r="L126" i="8"/>
  <c r="M126" i="8"/>
  <c r="O126" i="8"/>
  <c r="S126" i="8" s="1"/>
  <c r="P126" i="8"/>
  <c r="T126" i="8" s="1"/>
  <c r="Q126" i="8"/>
  <c r="R126" i="8"/>
  <c r="D127" i="8"/>
  <c r="E127" i="8"/>
  <c r="F127" i="8"/>
  <c r="G127" i="8"/>
  <c r="H127" i="8"/>
  <c r="I127" i="8"/>
  <c r="J127" i="8"/>
  <c r="K127" i="8"/>
  <c r="L127" i="8"/>
  <c r="M127" i="8"/>
  <c r="O127" i="8"/>
  <c r="S127" i="8" s="1"/>
  <c r="P127" i="8"/>
  <c r="T127" i="8" s="1"/>
  <c r="Q127" i="8"/>
  <c r="R127" i="8"/>
  <c r="D128" i="8"/>
  <c r="E128" i="8"/>
  <c r="F128" i="8"/>
  <c r="G128" i="8"/>
  <c r="H128" i="8"/>
  <c r="I128" i="8"/>
  <c r="J128" i="8"/>
  <c r="K128" i="8"/>
  <c r="L128" i="8"/>
  <c r="M128" i="8"/>
  <c r="O128" i="8"/>
  <c r="S128" i="8" s="1"/>
  <c r="P128" i="8"/>
  <c r="T128" i="8" s="1"/>
  <c r="Q128" i="8"/>
  <c r="R128" i="8"/>
  <c r="D129" i="8"/>
  <c r="E129" i="8"/>
  <c r="F129" i="8"/>
  <c r="G129" i="8"/>
  <c r="H129" i="8"/>
  <c r="I129" i="8"/>
  <c r="J129" i="8"/>
  <c r="K129" i="8"/>
  <c r="L129" i="8"/>
  <c r="M129" i="8"/>
  <c r="O129" i="8"/>
  <c r="S129" i="8" s="1"/>
  <c r="P129" i="8"/>
  <c r="T129" i="8" s="1"/>
  <c r="Q129" i="8"/>
  <c r="R129" i="8"/>
  <c r="D130" i="8"/>
  <c r="E130" i="8"/>
  <c r="F130" i="8"/>
  <c r="G130" i="8"/>
  <c r="H130" i="8"/>
  <c r="I130" i="8"/>
  <c r="J130" i="8"/>
  <c r="K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J131" i="8"/>
  <c r="K131" i="8"/>
  <c r="L131" i="8"/>
  <c r="M131" i="8"/>
  <c r="O131" i="8"/>
  <c r="S131" i="8" s="1"/>
  <c r="P131" i="8"/>
  <c r="Q131" i="8"/>
  <c r="R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S132" i="8" s="1"/>
  <c r="P132" i="8"/>
  <c r="T132" i="8" s="1"/>
  <c r="Q132" i="8"/>
  <c r="R132" i="8"/>
  <c r="D133" i="8"/>
  <c r="E133" i="8"/>
  <c r="F133" i="8"/>
  <c r="G133" i="8"/>
  <c r="H133" i="8"/>
  <c r="I133" i="8"/>
  <c r="J133" i="8"/>
  <c r="K133" i="8"/>
  <c r="L133" i="8"/>
  <c r="M133" i="8"/>
  <c r="O133" i="8"/>
  <c r="S133" i="8" s="1"/>
  <c r="P133" i="8"/>
  <c r="Q133" i="8"/>
  <c r="R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S134" i="8" s="1"/>
  <c r="P134" i="8"/>
  <c r="T134" i="8" s="1"/>
  <c r="Q134" i="8"/>
  <c r="R134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U114" i="2"/>
  <c r="V114" i="2"/>
  <c r="W114" i="2"/>
  <c r="X114" i="2"/>
  <c r="AA114" i="2" s="1"/>
  <c r="Y114" i="2"/>
  <c r="Z114" i="2"/>
  <c r="AB114" i="2"/>
  <c r="AC114" i="2"/>
  <c r="U115" i="2"/>
  <c r="V115" i="2"/>
  <c r="W115" i="2"/>
  <c r="AC115" i="2" s="1"/>
  <c r="X115" i="2"/>
  <c r="Y115" i="2"/>
  <c r="Z115" i="2"/>
  <c r="AA115" i="2"/>
  <c r="AB115" i="2"/>
  <c r="U116" i="2"/>
  <c r="V116" i="2"/>
  <c r="AB116" i="2" s="1"/>
  <c r="W116" i="2"/>
  <c r="AC116" i="2" s="1"/>
  <c r="X116" i="2"/>
  <c r="Y116" i="2"/>
  <c r="Z116" i="2"/>
  <c r="AA116" i="2"/>
  <c r="U117" i="2"/>
  <c r="AA117" i="2" s="1"/>
  <c r="V117" i="2"/>
  <c r="AB117" i="2" s="1"/>
  <c r="W117" i="2"/>
  <c r="X117" i="2"/>
  <c r="Y117" i="2"/>
  <c r="Z117" i="2"/>
  <c r="AC117" i="2"/>
  <c r="U118" i="2"/>
  <c r="AA118" i="2" s="1"/>
  <c r="V118" i="2"/>
  <c r="W118" i="2"/>
  <c r="X118" i="2"/>
  <c r="Y118" i="2"/>
  <c r="Z118" i="2"/>
  <c r="AB118" i="2"/>
  <c r="AC118" i="2"/>
  <c r="U119" i="2"/>
  <c r="V119" i="2"/>
  <c r="W119" i="2"/>
  <c r="AC119" i="2" s="1"/>
  <c r="X119" i="2"/>
  <c r="Y119" i="2"/>
  <c r="Z119" i="2"/>
  <c r="AA119" i="2"/>
  <c r="AB119" i="2"/>
  <c r="U120" i="2"/>
  <c r="V120" i="2"/>
  <c r="AB120" i="2" s="1"/>
  <c r="W120" i="2"/>
  <c r="AC120" i="2" s="1"/>
  <c r="X120" i="2"/>
  <c r="Y120" i="2"/>
  <c r="Z120" i="2"/>
  <c r="AA120" i="2"/>
  <c r="U121" i="2"/>
  <c r="AA121" i="2" s="1"/>
  <c r="V121" i="2"/>
  <c r="AB121" i="2" s="1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B122" i="2"/>
  <c r="AC122" i="2"/>
  <c r="U123" i="2"/>
  <c r="V123" i="2"/>
  <c r="W123" i="2"/>
  <c r="AC123" i="2" s="1"/>
  <c r="X123" i="2"/>
  <c r="Y123" i="2"/>
  <c r="Z123" i="2"/>
  <c r="AA123" i="2"/>
  <c r="AB123" i="2"/>
  <c r="U124" i="2"/>
  <c r="V124" i="2"/>
  <c r="AB124" i="2" s="1"/>
  <c r="W124" i="2"/>
  <c r="AC124" i="2" s="1"/>
  <c r="X124" i="2"/>
  <c r="Y124" i="2"/>
  <c r="Z124" i="2"/>
  <c r="AA124" i="2"/>
  <c r="U125" i="2"/>
  <c r="AA125" i="2" s="1"/>
  <c r="V125" i="2"/>
  <c r="AB125" i="2" s="1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B126" i="2"/>
  <c r="AC126" i="2"/>
  <c r="U127" i="2"/>
  <c r="V127" i="2"/>
  <c r="W127" i="2"/>
  <c r="AC127" i="2" s="1"/>
  <c r="X127" i="2"/>
  <c r="Y127" i="2"/>
  <c r="Z127" i="2"/>
  <c r="AA127" i="2"/>
  <c r="AB127" i="2"/>
  <c r="U128" i="2"/>
  <c r="V128" i="2"/>
  <c r="AB128" i="2" s="1"/>
  <c r="W128" i="2"/>
  <c r="AC128" i="2" s="1"/>
  <c r="X128" i="2"/>
  <c r="Y128" i="2"/>
  <c r="Z128" i="2"/>
  <c r="AA128" i="2"/>
  <c r="U129" i="2"/>
  <c r="AA129" i="2" s="1"/>
  <c r="V129" i="2"/>
  <c r="AB129" i="2" s="1"/>
  <c r="W129" i="2"/>
  <c r="X129" i="2"/>
  <c r="Y129" i="2"/>
  <c r="Z129" i="2"/>
  <c r="AC129" i="2"/>
  <c r="U130" i="2"/>
  <c r="AA130" i="2" s="1"/>
  <c r="V130" i="2"/>
  <c r="W130" i="2"/>
  <c r="X130" i="2"/>
  <c r="Y130" i="2"/>
  <c r="Z130" i="2"/>
  <c r="AB130" i="2"/>
  <c r="AC130" i="2"/>
  <c r="U131" i="2"/>
  <c r="V131" i="2"/>
  <c r="W131" i="2"/>
  <c r="AC131" i="2" s="1"/>
  <c r="X131" i="2"/>
  <c r="Y131" i="2"/>
  <c r="Z131" i="2"/>
  <c r="AA131" i="2"/>
  <c r="AB131" i="2"/>
  <c r="U132" i="2"/>
  <c r="V132" i="2"/>
  <c r="AB132" i="2" s="1"/>
  <c r="W132" i="2"/>
  <c r="AC132" i="2" s="1"/>
  <c r="X132" i="2"/>
  <c r="Y132" i="2"/>
  <c r="Z132" i="2"/>
  <c r="AA132" i="2"/>
  <c r="U133" i="2"/>
  <c r="AA133" i="2" s="1"/>
  <c r="V133" i="2"/>
  <c r="AB133" i="2" s="1"/>
  <c r="W133" i="2"/>
  <c r="X133" i="2"/>
  <c r="Y133" i="2"/>
  <c r="Z133" i="2"/>
  <c r="AC133" i="2"/>
  <c r="U134" i="2"/>
  <c r="AA134" i="2" s="1"/>
  <c r="V134" i="2"/>
  <c r="AB134" i="2" s="1"/>
  <c r="W134" i="2"/>
  <c r="X134" i="2"/>
  <c r="Y134" i="2"/>
  <c r="Z134" i="2"/>
  <c r="AC134" i="2" s="1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E5" i="2" l="1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S84" i="8" s="1"/>
  <c r="R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AC10" i="2" s="1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AB15" i="2" s="1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AB47" i="2" s="1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AA49" i="2" s="1"/>
  <c r="Y49" i="2"/>
  <c r="Z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AA57" i="2" s="1"/>
  <c r="Y57" i="2"/>
  <c r="Z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AA65" i="2" s="1"/>
  <c r="Y65" i="2"/>
  <c r="Z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AA73" i="2" s="1"/>
  <c r="Y73" i="2"/>
  <c r="Z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AB79" i="2" s="1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AA81" i="2" s="1"/>
  <c r="Y81" i="2"/>
  <c r="Z81" i="2"/>
  <c r="AB81" i="2"/>
  <c r="U82" i="2"/>
  <c r="V82" i="2"/>
  <c r="AB82" i="2" s="1"/>
  <c r="W82" i="2"/>
  <c r="AC82" i="2" s="1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 s="1"/>
  <c r="U84" i="2"/>
  <c r="AA84" i="2" s="1"/>
  <c r="V84" i="2"/>
  <c r="W84" i="2"/>
  <c r="X84" i="2"/>
  <c r="Y84" i="2"/>
  <c r="AB84" i="2" s="1"/>
  <c r="Z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AB87" i="2" s="1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AA89" i="2" s="1"/>
  <c r="Y89" i="2"/>
  <c r="Z89" i="2"/>
  <c r="AB89" i="2"/>
  <c r="U90" i="2"/>
  <c r="V90" i="2"/>
  <c r="AB90" i="2" s="1"/>
  <c r="W90" i="2"/>
  <c r="AC90" i="2" s="1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 s="1"/>
  <c r="U92" i="2"/>
  <c r="AA92" i="2" s="1"/>
  <c r="V92" i="2"/>
  <c r="W92" i="2"/>
  <c r="X92" i="2"/>
  <c r="Y92" i="2"/>
  <c r="AB92" i="2" s="1"/>
  <c r="Z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AB95" i="2" s="1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AA97" i="2" s="1"/>
  <c r="Y97" i="2"/>
  <c r="Z97" i="2"/>
  <c r="AB97" i="2"/>
  <c r="U98" i="2"/>
  <c r="V98" i="2"/>
  <c r="AB98" i="2" s="1"/>
  <c r="W98" i="2"/>
  <c r="AC98" i="2" s="1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 s="1"/>
  <c r="U100" i="2"/>
  <c r="AA100" i="2" s="1"/>
  <c r="V100" i="2"/>
  <c r="W100" i="2"/>
  <c r="X100" i="2"/>
  <c r="Y100" i="2"/>
  <c r="AB100" i="2" s="1"/>
  <c r="Z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AB103" i="2" s="1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AC105" i="2" s="1"/>
  <c r="X105" i="2"/>
  <c r="AA105" i="2" s="1"/>
  <c r="Y105" i="2"/>
  <c r="Z105" i="2"/>
  <c r="AB105" i="2"/>
  <c r="U106" i="2"/>
  <c r="V106" i="2"/>
  <c r="AB106" i="2" s="1"/>
  <c r="W106" i="2"/>
  <c r="AC106" i="2" s="1"/>
  <c r="X106" i="2"/>
  <c r="Y106" i="2"/>
  <c r="Z106" i="2"/>
  <c r="AA106" i="2"/>
  <c r="U107" i="2"/>
  <c r="AA107" i="2" s="1"/>
  <c r="V107" i="2"/>
  <c r="AB107" i="2" s="1"/>
  <c r="W107" i="2"/>
  <c r="X107" i="2"/>
  <c r="Y107" i="2"/>
  <c r="Z107" i="2"/>
  <c r="AC107" i="2" s="1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AC110" i="2" s="1"/>
  <c r="X110" i="2"/>
  <c r="Y110" i="2"/>
  <c r="Z110" i="2"/>
  <c r="AA110" i="2"/>
  <c r="U111" i="2"/>
  <c r="AA111" i="2" s="1"/>
  <c r="V111" i="2"/>
  <c r="AB111" i="2" s="1"/>
  <c r="W111" i="2"/>
  <c r="X111" i="2"/>
  <c r="Y111" i="2"/>
  <c r="Z111" i="2"/>
  <c r="AC111" i="2" s="1"/>
  <c r="U112" i="2"/>
  <c r="AA112" i="2" s="1"/>
  <c r="V112" i="2"/>
  <c r="W112" i="2"/>
  <c r="X112" i="2"/>
  <c r="Y112" i="2"/>
  <c r="AB112" i="2" s="1"/>
  <c r="Z112" i="2"/>
  <c r="AC112" i="2"/>
  <c r="U113" i="2"/>
  <c r="V113" i="2"/>
  <c r="W113" i="2"/>
  <c r="AC113" i="2" s="1"/>
  <c r="X113" i="2"/>
  <c r="Y113" i="2"/>
  <c r="Z113" i="2"/>
  <c r="AA113" i="2"/>
  <c r="AB11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K854" i="11"/>
  <c r="M845" i="11"/>
  <c r="N836" i="11"/>
  <c r="M826" i="11"/>
  <c r="K820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K920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M856" i="11"/>
  <c r="K852" i="11"/>
  <c r="L846" i="11"/>
  <c r="M844" i="11"/>
  <c r="N838" i="11"/>
  <c r="K835" i="11"/>
  <c r="M834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822" i="11" l="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69" i="5"/>
  <c r="I75" i="5"/>
  <c r="I83" i="5"/>
  <c r="E83" i="5"/>
  <c r="I85" i="5"/>
  <c r="E101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282" i="9" l="1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65" i="11" l="1"/>
  <c r="N165" i="11" s="1"/>
  <c r="L184" i="11"/>
  <c r="N184" i="11" s="1"/>
  <c r="V181" i="4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V128" i="4"/>
  <c r="W128" i="4" s="1"/>
  <c r="X128" i="4" s="1"/>
  <c r="Y128" i="4" s="1"/>
  <c r="V17" i="4"/>
  <c r="W17" i="4" s="1"/>
  <c r="X17" i="4" s="1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V84" i="4"/>
  <c r="V36" i="4"/>
  <c r="U91" i="4"/>
  <c r="W91" i="4" s="1"/>
  <c r="X91" i="4" s="1"/>
  <c r="Y91" i="4" s="1"/>
  <c r="V171" i="4"/>
  <c r="U136" i="4"/>
  <c r="V92" i="4"/>
  <c r="V190" i="4"/>
  <c r="W190" i="4" s="1"/>
  <c r="V44" i="4"/>
  <c r="V107" i="4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514" i="3"/>
  <c r="D551" i="3"/>
  <c r="D664" i="3"/>
  <c r="D966" i="3"/>
  <c r="D978" i="3"/>
  <c r="D840" i="3"/>
  <c r="D660" i="3"/>
  <c r="D874" i="3"/>
  <c r="D497" i="3"/>
  <c r="D779" i="3"/>
  <c r="D662" i="3"/>
  <c r="D787" i="3"/>
  <c r="D768" i="3"/>
  <c r="D957" i="3"/>
  <c r="D675" i="3"/>
  <c r="D953" i="3"/>
  <c r="D558" i="3"/>
  <c r="D649" i="3"/>
  <c r="D676" i="3"/>
  <c r="D593" i="3"/>
  <c r="D550" i="3"/>
  <c r="D969" i="3"/>
  <c r="D781" i="3"/>
  <c r="D403" i="3"/>
  <c r="D353" i="3"/>
  <c r="D882" i="3"/>
  <c r="D758" i="3"/>
  <c r="D802" i="3"/>
  <c r="D712" i="3"/>
  <c r="D370" i="3"/>
  <c r="D640" i="3"/>
  <c r="D488" i="3"/>
  <c r="D582" i="3"/>
  <c r="D714" i="3"/>
  <c r="D688" i="3"/>
  <c r="D506" i="3"/>
  <c r="D952" i="3"/>
  <c r="D528" i="3"/>
  <c r="D516" i="3"/>
  <c r="D905" i="3"/>
  <c r="D594" i="3"/>
  <c r="D635" i="3"/>
  <c r="D981" i="3"/>
  <c r="D706" i="3"/>
  <c r="D709" i="3"/>
  <c r="D760" i="3"/>
  <c r="D938" i="3"/>
  <c r="D778" i="3"/>
  <c r="D570" i="3"/>
  <c r="D680" i="3"/>
  <c r="D838" i="3"/>
  <c r="D630" i="3"/>
  <c r="D661" i="3"/>
  <c r="D332" i="3"/>
  <c r="D414" i="3"/>
  <c r="D450" i="3"/>
  <c r="D632" i="3"/>
  <c r="D711" i="3"/>
  <c r="D780" i="3"/>
  <c r="D318" i="3"/>
  <c r="D605" i="3"/>
  <c r="D746" i="3"/>
  <c r="D867" i="3"/>
  <c r="D511" i="3"/>
  <c r="D652" i="3"/>
  <c r="D694" i="3"/>
  <c r="D972" i="3"/>
  <c r="D715" i="3"/>
  <c r="D903" i="3"/>
  <c r="D765" i="3"/>
  <c r="D708" i="3"/>
  <c r="D835" i="3"/>
  <c r="D571" i="3"/>
  <c r="D495" i="3"/>
  <c r="D951" i="3"/>
  <c r="D574" i="3"/>
  <c r="D858" i="3"/>
  <c r="D713" i="3"/>
  <c r="D492" i="3"/>
  <c r="D967" i="3"/>
  <c r="D583" i="3"/>
  <c r="D485" i="3"/>
  <c r="D622" i="3"/>
  <c r="D298" i="3"/>
  <c r="D380" i="3"/>
  <c r="D427" i="3"/>
  <c r="D968" i="3"/>
  <c r="D736" i="3"/>
  <c r="D484" i="3"/>
  <c r="D914" i="3"/>
  <c r="D415" i="3"/>
  <c r="D805" i="3"/>
  <c r="D796" i="3"/>
  <c r="D772" i="3"/>
  <c r="D819" i="3"/>
  <c r="D487" i="3"/>
  <c r="D702" i="3"/>
  <c r="D505" i="3"/>
  <c r="D777" i="3"/>
  <c r="D482" i="3"/>
  <c r="D795" i="3"/>
  <c r="D740" i="3"/>
  <c r="D960" i="3"/>
  <c r="D759" i="3"/>
  <c r="D786" i="3"/>
  <c r="D518" i="3"/>
  <c r="D910" i="3"/>
  <c r="D842" i="3"/>
  <c r="D879" i="3"/>
  <c r="D793" i="3"/>
  <c r="D540" i="3"/>
  <c r="D993" i="3"/>
  <c r="D617" i="3"/>
  <c r="D918" i="3"/>
  <c r="D369" i="3"/>
  <c r="D386" i="3"/>
  <c r="D303" i="3"/>
  <c r="D725" i="3"/>
  <c r="D515" i="3"/>
  <c r="D924" i="3"/>
  <c r="D557" i="3"/>
  <c r="D322" i="3"/>
  <c r="D432" i="3"/>
  <c r="D945" i="3"/>
  <c r="D892" i="3"/>
  <c r="D470" i="3"/>
  <c r="D672" i="3"/>
  <c r="D536" i="3"/>
  <c r="D940" i="3"/>
  <c r="D654" i="3"/>
  <c r="D764" i="3"/>
  <c r="D541" i="3"/>
  <c r="D975" i="3"/>
  <c r="D575" i="3"/>
  <c r="D586" i="3"/>
  <c r="D459" i="3"/>
  <c r="D959" i="3"/>
  <c r="D747" i="3"/>
  <c r="D513" i="3"/>
  <c r="D638" i="3"/>
  <c r="D907" i="3"/>
  <c r="D734" i="3"/>
  <c r="D611" i="3"/>
  <c r="D695" i="3"/>
  <c r="D600" i="3"/>
  <c r="D448" i="3"/>
  <c r="D374" i="3"/>
  <c r="D407" i="3"/>
  <c r="D931" i="3"/>
  <c r="D481" i="3"/>
  <c r="D705" i="3"/>
  <c r="D479" i="3"/>
  <c r="D697" i="3"/>
  <c r="D884" i="3"/>
  <c r="D683" i="3"/>
  <c r="D870" i="3"/>
  <c r="D480" i="3"/>
  <c r="D1000" i="3"/>
  <c r="D501" i="3"/>
  <c r="D843" i="3"/>
  <c r="D619" i="3"/>
  <c r="D813" i="3"/>
  <c r="D679" i="3"/>
  <c r="D783" i="3"/>
  <c r="D915" i="3"/>
  <c r="D595" i="3"/>
  <c r="D767" i="3"/>
  <c r="D449" i="3"/>
  <c r="D861" i="3"/>
  <c r="D766" i="3"/>
  <c r="D452" i="3"/>
  <c r="D614" i="3"/>
  <c r="D868" i="3"/>
  <c r="D883" i="3"/>
  <c r="D989" i="3"/>
  <c r="D393" i="3"/>
  <c r="D331" i="3"/>
  <c r="D565" i="3"/>
  <c r="D556" i="3"/>
  <c r="D899" i="3"/>
  <c r="D755" i="3"/>
  <c r="D367" i="3"/>
  <c r="D522" i="3"/>
  <c r="D730" i="3"/>
  <c r="D911" i="3"/>
  <c r="D965" i="3"/>
  <c r="D678" i="3"/>
  <c r="D531" i="3"/>
  <c r="D806" i="3"/>
  <c r="D473" i="3"/>
  <c r="D812" i="3"/>
  <c r="D792" i="3"/>
  <c r="D538" i="3"/>
  <c r="D985" i="3"/>
  <c r="D590" i="3"/>
  <c r="D535" i="3"/>
  <c r="D753" i="3"/>
  <c r="D520" i="3"/>
  <c r="D510" i="3"/>
  <c r="D869" i="3"/>
  <c r="D745" i="3"/>
  <c r="D509" i="3"/>
  <c r="D644" i="3"/>
  <c r="D552" i="3"/>
  <c r="D584" i="3"/>
  <c r="D348" i="3"/>
  <c r="D335" i="3"/>
  <c r="D831" i="3"/>
  <c r="D800" i="3"/>
  <c r="D422" i="3"/>
  <c r="D529" i="3"/>
  <c r="D363" i="3"/>
  <c r="D606" i="3"/>
  <c r="D657" i="3"/>
  <c r="D581" i="3"/>
  <c r="D659" i="3"/>
  <c r="D512" i="3"/>
  <c r="D948" i="3"/>
  <c r="D526" i="3"/>
  <c r="D941" i="3"/>
  <c r="D839" i="3"/>
  <c r="D803" i="3"/>
  <c r="D881" i="3"/>
  <c r="D525" i="3"/>
  <c r="D499" i="3"/>
  <c r="D741" i="3"/>
  <c r="D763" i="3"/>
  <c r="D748" i="3"/>
  <c r="D625" i="3"/>
  <c r="D823" i="3"/>
  <c r="D785" i="3"/>
  <c r="D685" i="3"/>
  <c r="D855" i="3"/>
  <c r="D961" i="3"/>
  <c r="D549" i="3"/>
  <c r="D362" i="3"/>
  <c r="D917" i="3"/>
  <c r="D703" i="3"/>
  <c r="D461" i="3"/>
  <c r="D568" i="3"/>
  <c r="D428" i="3"/>
  <c r="D329" i="3"/>
  <c r="D311" i="3"/>
  <c r="D717" i="3"/>
  <c r="D750" i="3"/>
  <c r="D469" i="3"/>
  <c r="D992" i="3"/>
  <c r="D811" i="3"/>
  <c r="D739" i="3"/>
  <c r="D478" i="3"/>
  <c r="D834" i="3"/>
  <c r="D973" i="3"/>
  <c r="D848" i="3"/>
  <c r="D916" i="3"/>
  <c r="D850" i="3"/>
  <c r="D375" i="3"/>
  <c r="D463" i="3"/>
  <c r="D467" i="3"/>
  <c r="D699" i="3"/>
  <c r="D665" i="3"/>
  <c r="D486" i="3"/>
  <c r="D641" i="3"/>
  <c r="D723" i="3"/>
  <c r="D934" i="3"/>
  <c r="D613" i="3"/>
  <c r="D912" i="3"/>
  <c r="D421" i="3"/>
  <c r="D457" i="3"/>
  <c r="D738" i="3"/>
  <c r="D845" i="3"/>
  <c r="D893" i="3"/>
  <c r="D721" i="3"/>
  <c r="D297" i="3"/>
  <c r="D548" i="3"/>
  <c r="D468" i="3"/>
  <c r="D865" i="3"/>
  <c r="D474" i="3"/>
  <c r="D579" i="3"/>
  <c r="D887" i="3"/>
  <c r="D517" i="3"/>
  <c r="D996" i="3"/>
  <c r="D456" i="3"/>
  <c r="D471" i="3"/>
  <c r="D817" i="3"/>
  <c r="D328" i="3"/>
  <c r="D462" i="3"/>
  <c r="D794" i="3"/>
  <c r="D670" i="3"/>
  <c r="D608" i="3"/>
  <c r="D633" i="3"/>
  <c r="D844" i="3"/>
  <c r="D737" i="3"/>
  <c r="D534" i="3"/>
  <c r="D596" i="3"/>
  <c r="D773" i="3"/>
  <c r="D943" i="3"/>
  <c r="D500" i="3"/>
  <c r="D696" i="3"/>
  <c r="D942" i="3"/>
  <c r="D444" i="3"/>
  <c r="D650" i="3"/>
  <c r="D636" i="3"/>
  <c r="D314" i="3"/>
  <c r="D349" i="3"/>
  <c r="D872" i="3"/>
  <c r="D732" i="3"/>
  <c r="D319" i="3"/>
  <c r="D997" i="10"/>
  <c r="D672" i="10"/>
  <c r="D650" i="10"/>
  <c r="D954" i="10"/>
  <c r="D477" i="3"/>
  <c r="D612" i="3"/>
  <c r="D399" i="3"/>
  <c r="D598" i="10"/>
  <c r="D419" i="10"/>
  <c r="D881" i="10"/>
  <c r="D708" i="10"/>
  <c r="D623" i="3"/>
  <c r="D841" i="10"/>
  <c r="D535" i="10"/>
  <c r="D480" i="10"/>
  <c r="D488" i="10"/>
  <c r="D571" i="10"/>
  <c r="D425" i="10"/>
  <c r="D440" i="10"/>
  <c r="D489" i="10"/>
  <c r="D743" i="10"/>
  <c r="D629" i="3"/>
  <c r="D733" i="3"/>
  <c r="D689" i="3"/>
  <c r="D315" i="3"/>
  <c r="D731" i="10"/>
  <c r="D973" i="10"/>
  <c r="D618" i="10"/>
  <c r="D399" i="10"/>
  <c r="D788" i="3"/>
  <c r="D810" i="3"/>
  <c r="D304" i="3"/>
  <c r="D487" i="10"/>
  <c r="D685" i="10"/>
  <c r="D871" i="10"/>
  <c r="D343" i="10"/>
  <c r="D762" i="3"/>
  <c r="D758" i="10"/>
  <c r="D769" i="10"/>
  <c r="D515" i="10"/>
  <c r="D412" i="10"/>
  <c r="D579" i="10"/>
  <c r="D801" i="10"/>
  <c r="D561" i="10"/>
  <c r="D465" i="10"/>
  <c r="D982" i="3"/>
  <c r="D373" i="3"/>
  <c r="D464" i="3"/>
  <c r="D645" i="3"/>
  <c r="D412" i="3"/>
  <c r="D716" i="3"/>
  <c r="D530" i="3"/>
  <c r="D647" i="3"/>
  <c r="D801" i="3"/>
  <c r="D700" i="3"/>
  <c r="D591" i="3"/>
  <c r="D634" i="3"/>
  <c r="D877" i="3"/>
  <c r="D851" i="3"/>
  <c r="D562" i="3"/>
  <c r="D532" i="3"/>
  <c r="D998" i="3"/>
  <c r="D379" i="3"/>
  <c r="D674" i="3"/>
  <c r="D564" i="3"/>
  <c r="D441" i="3"/>
  <c r="D466" i="3"/>
  <c r="D775" i="3"/>
  <c r="D735" i="3"/>
  <c r="D453" i="3"/>
  <c r="D871" i="3"/>
  <c r="D825" i="3"/>
  <c r="D701" i="3"/>
  <c r="D553" i="3"/>
  <c r="D791" i="3"/>
  <c r="D849" i="3"/>
  <c r="D648" i="3"/>
  <c r="D371" i="3"/>
  <c r="D392" i="3"/>
  <c r="D820" i="3"/>
  <c r="D666" i="3"/>
  <c r="D977" i="3"/>
  <c r="D770" i="3"/>
  <c r="D719" i="3"/>
  <c r="D519" i="3"/>
  <c r="D710" i="3"/>
  <c r="D601" i="3"/>
  <c r="D983" i="3"/>
  <c r="D932" i="3"/>
  <c r="D797" i="3"/>
  <c r="D991" i="3"/>
  <c r="D587" i="3"/>
  <c r="D814" i="3"/>
  <c r="D401" i="3"/>
  <c r="D954" i="3"/>
  <c r="D984" i="3"/>
  <c r="D997" i="3"/>
  <c r="D618" i="3"/>
  <c r="D681" i="3"/>
  <c r="D919" i="3"/>
  <c r="D947" i="3"/>
  <c r="D651" i="3"/>
  <c r="D857" i="3"/>
  <c r="D955" i="3"/>
  <c r="D886" i="3"/>
  <c r="D663" i="3"/>
  <c r="D669" i="3"/>
  <c r="D400" i="3"/>
  <c r="D345" i="3"/>
  <c r="D592" i="3"/>
  <c r="D933" i="3"/>
  <c r="D408" i="3"/>
  <c r="D494" i="3"/>
  <c r="D946" i="3"/>
  <c r="D397" i="3"/>
  <c r="D391" i="10"/>
  <c r="D639" i="10"/>
  <c r="D866" i="10"/>
  <c r="D813" i="10"/>
  <c r="D642" i="3"/>
  <c r="D720" i="3"/>
  <c r="D426" i="3"/>
  <c r="D978" i="10"/>
  <c r="D496" i="10"/>
  <c r="D557" i="10"/>
  <c r="D519" i="10"/>
  <c r="D896" i="3"/>
  <c r="D326" i="3"/>
  <c r="D651" i="10"/>
  <c r="D952" i="10"/>
  <c r="D932" i="10"/>
  <c r="D851" i="10"/>
  <c r="D872" i="10"/>
  <c r="D373" i="10"/>
  <c r="D479" i="10"/>
  <c r="D595" i="10"/>
  <c r="D458" i="3"/>
  <c r="D436" i="3"/>
  <c r="D376" i="3"/>
  <c r="D890" i="3"/>
  <c r="D828" i="3"/>
  <c r="D372" i="3"/>
  <c r="D900" i="10"/>
  <c r="D445" i="10"/>
  <c r="D846" i="10"/>
  <c r="D308" i="10"/>
  <c r="D507" i="3"/>
  <c r="D929" i="3"/>
  <c r="D312" i="3"/>
  <c r="D647" i="10"/>
  <c r="D483" i="10"/>
  <c r="D422" i="10"/>
  <c r="D927" i="10"/>
  <c r="D729" i="3"/>
  <c r="D366" i="3"/>
  <c r="D493" i="10"/>
  <c r="D467" i="10"/>
  <c r="D890" i="10"/>
  <c r="D936" i="10"/>
  <c r="D470" i="10"/>
  <c r="D835" i="10"/>
  <c r="D638" i="10"/>
  <c r="D363" i="10"/>
  <c r="D346" i="10"/>
  <c r="D860" i="3"/>
  <c r="D307" i="3"/>
  <c r="D774" i="3"/>
  <c r="D937" i="3"/>
  <c r="D358" i="3"/>
  <c r="D677" i="3"/>
  <c r="D631" i="3"/>
  <c r="D769" i="3"/>
  <c r="D424" i="3"/>
  <c r="D472" i="3"/>
  <c r="D420" i="3"/>
  <c r="D889" i="3"/>
  <c r="D416" i="3"/>
  <c r="D585" i="3"/>
  <c r="D830" i="3"/>
  <c r="D784" i="3"/>
  <c r="D875" i="3"/>
  <c r="D909" i="3"/>
  <c r="D418" i="3"/>
  <c r="D624" i="3"/>
  <c r="D707" i="3"/>
  <c r="D904" i="3"/>
  <c r="D988" i="3"/>
  <c r="D546" i="3"/>
  <c r="D527" i="3"/>
  <c r="D743" i="3"/>
  <c r="D352" i="3"/>
  <c r="D862" i="3"/>
  <c r="D555" i="3"/>
  <c r="D894" i="3"/>
  <c r="D841" i="3"/>
  <c r="D913" i="3"/>
  <c r="D475" i="3"/>
  <c r="D752" i="3"/>
  <c r="D498" i="3"/>
  <c r="D446" i="3"/>
  <c r="D882" i="10"/>
  <c r="D825" i="10"/>
  <c r="D722" i="3"/>
  <c r="D826" i="3"/>
  <c r="D853" i="10"/>
  <c r="D764" i="10"/>
  <c r="D790" i="3"/>
  <c r="D792" i="10"/>
  <c r="D551" i="10"/>
  <c r="D293" i="10"/>
  <c r="D381" i="10"/>
  <c r="D451" i="3"/>
  <c r="D563" i="3"/>
  <c r="D706" i="10"/>
  <c r="D532" i="10"/>
  <c r="D610" i="3"/>
  <c r="D383" i="3"/>
  <c r="D436" i="10"/>
  <c r="D998" i="10"/>
  <c r="D684" i="3"/>
  <c r="D931" i="10"/>
  <c r="D543" i="10"/>
  <c r="D607" i="10"/>
  <c r="D783" i="10"/>
  <c r="D824" i="3"/>
  <c r="D344" i="3"/>
  <c r="D930" i="3"/>
  <c r="D295" i="3"/>
  <c r="D839" i="10"/>
  <c r="D641" i="10"/>
  <c r="D806" i="10"/>
  <c r="D805" i="10"/>
  <c r="D686" i="3"/>
  <c r="D921" i="3"/>
  <c r="D323" i="3"/>
  <c r="D747" i="10"/>
  <c r="D687" i="10"/>
  <c r="D712" i="10"/>
  <c r="D329" i="10"/>
  <c r="D637" i="3"/>
  <c r="D1000" i="10"/>
  <c r="D744" i="10"/>
  <c r="D429" i="10"/>
  <c r="D558" i="10"/>
  <c r="D950" i="10"/>
  <c r="D964" i="10"/>
  <c r="D348" i="10"/>
  <c r="D333" i="10"/>
  <c r="D577" i="3"/>
  <c r="D360" i="3"/>
  <c r="D569" i="3"/>
  <c r="D854" i="3"/>
  <c r="D440" i="3"/>
  <c r="D797" i="10"/>
  <c r="D971" i="10"/>
  <c r="D937" i="10"/>
  <c r="D562" i="10"/>
  <c r="D687" i="3"/>
  <c r="D999" i="3"/>
  <c r="D361" i="3"/>
  <c r="D820" i="10"/>
  <c r="D568" i="10"/>
  <c r="D460" i="10"/>
  <c r="D859" i="3"/>
  <c r="D659" i="10"/>
  <c r="D374" i="10"/>
  <c r="D928" i="3"/>
  <c r="D746" i="10"/>
  <c r="D894" i="10"/>
  <c r="D398" i="10"/>
  <c r="D613" i="10"/>
  <c r="D491" i="10"/>
  <c r="D320" i="10"/>
  <c r="D884" i="10"/>
  <c r="D727" i="10"/>
  <c r="D513" i="10"/>
  <c r="D405" i="10"/>
  <c r="D616" i="3"/>
  <c r="D342" i="3"/>
  <c r="D405" i="3"/>
  <c r="D863" i="10"/>
  <c r="D628" i="10"/>
  <c r="D600" i="10"/>
  <c r="D494" i="10"/>
  <c r="D350" i="3"/>
  <c r="D502" i="3"/>
  <c r="D799" i="10"/>
  <c r="D715" i="10"/>
  <c r="D634" i="10"/>
  <c r="D384" i="10"/>
  <c r="D862" i="10"/>
  <c r="D303" i="10"/>
  <c r="D524" i="10"/>
  <c r="D887" i="10"/>
  <c r="D865" i="10"/>
  <c r="D411" i="10"/>
  <c r="D883" i="10"/>
  <c r="D544" i="3"/>
  <c r="D356" i="10"/>
  <c r="D665" i="10"/>
  <c r="D336" i="10"/>
  <c r="D815" i="10"/>
  <c r="D393" i="10"/>
  <c r="D560" i="10"/>
  <c r="D732" i="10"/>
  <c r="D388" i="10"/>
  <c r="D854" i="10"/>
  <c r="D655" i="10"/>
  <c r="D962" i="10"/>
  <c r="D574" i="10"/>
  <c r="D371" i="10"/>
  <c r="D510" i="10"/>
  <c r="D446" i="10"/>
  <c r="D864" i="3"/>
  <c r="D394" i="3"/>
  <c r="D448" i="10"/>
  <c r="D930" i="10"/>
  <c r="D527" i="10"/>
  <c r="D901" i="10"/>
  <c r="D968" i="10"/>
  <c r="D987" i="3"/>
  <c r="D404" i="3"/>
  <c r="D430" i="10"/>
  <c r="D713" i="10"/>
  <c r="D347" i="3"/>
  <c r="D875" i="10"/>
  <c r="D646" i="10"/>
  <c r="D434" i="10"/>
  <c r="D852" i="10"/>
  <c r="D910" i="10"/>
  <c r="D682" i="10"/>
  <c r="D945" i="10"/>
  <c r="D594" i="10"/>
  <c r="D309" i="10"/>
  <c r="D799" i="3"/>
  <c r="D693" i="3"/>
  <c r="D845" i="10"/>
  <c r="D408" i="10"/>
  <c r="D332" i="10"/>
  <c r="D861" i="10"/>
  <c r="D502" i="10"/>
  <c r="D993" i="10"/>
  <c r="D935" i="10"/>
  <c r="D567" i="3"/>
  <c r="D933" i="10"/>
  <c r="D911" i="10"/>
  <c r="D341" i="10"/>
  <c r="D794" i="10"/>
  <c r="D576" i="3"/>
  <c r="D926" i="3"/>
  <c r="D523" i="10"/>
  <c r="D298" i="10"/>
  <c r="D1001" i="10"/>
  <c r="D526" i="10"/>
  <c r="D496" i="3"/>
  <c r="D680" i="10"/>
  <c r="D294" i="3"/>
  <c r="D656" i="10"/>
  <c r="D691" i="10"/>
  <c r="D509" i="10"/>
  <c r="D953" i="10"/>
  <c r="D991" i="10"/>
  <c r="D633" i="10"/>
  <c r="D899" i="10"/>
  <c r="D390" i="10"/>
  <c r="D407" i="10"/>
  <c r="D790" i="10"/>
  <c r="D951" i="10"/>
  <c r="D310" i="10"/>
  <c r="D304" i="10"/>
  <c r="D514" i="10"/>
  <c r="D782" i="3"/>
  <c r="D623" i="10"/>
  <c r="D590" i="10"/>
  <c r="D352" i="10"/>
  <c r="D365" i="10"/>
  <c r="D988" i="10"/>
  <c r="D787" i="10"/>
  <c r="D793" i="10"/>
  <c r="D413" i="10"/>
  <c r="D741" i="10"/>
  <c r="D728" i="10"/>
  <c r="D524" i="3"/>
  <c r="D970" i="10"/>
  <c r="D779" i="10"/>
  <c r="D379" i="10"/>
  <c r="D575" i="10"/>
  <c r="D750" i="10"/>
  <c r="D802" i="10"/>
  <c r="D486" i="10"/>
  <c r="D668" i="10"/>
  <c r="D873" i="10"/>
  <c r="D530" i="10"/>
  <c r="D967" i="10"/>
  <c r="D323" i="10"/>
  <c r="D836" i="3"/>
  <c r="D658" i="3"/>
  <c r="D809" i="3"/>
  <c r="D897" i="3"/>
  <c r="D698" i="3"/>
  <c r="D341" i="3"/>
  <c r="D628" i="3"/>
  <c r="D756" i="3"/>
  <c r="D667" i="3"/>
  <c r="D829" i="3"/>
  <c r="D749" i="3"/>
  <c r="D950" i="3"/>
  <c r="D816" i="3"/>
  <c r="D368" i="3"/>
  <c r="D559" i="3"/>
  <c r="D878" i="3"/>
  <c r="D724" i="3"/>
  <c r="D493" i="3"/>
  <c r="D963" i="3"/>
  <c r="D822" i="3"/>
  <c r="D504" i="3"/>
  <c r="D296" i="3"/>
  <c r="D483" i="3"/>
  <c r="D588" i="3"/>
  <c r="D902" i="3"/>
  <c r="D852" i="3"/>
  <c r="D818" i="3"/>
  <c r="D742" i="3"/>
  <c r="D598" i="3"/>
  <c r="D423" i="3"/>
  <c r="D620" i="3"/>
  <c r="D886" i="10"/>
  <c r="D773" i="10"/>
  <c r="D856" i="3"/>
  <c r="D325" i="3"/>
  <c r="D632" i="10"/>
  <c r="D544" i="10"/>
  <c r="D922" i="3"/>
  <c r="D671" i="10"/>
  <c r="D418" i="10"/>
  <c r="D960" i="10"/>
  <c r="D683" i="10"/>
  <c r="D626" i="3"/>
  <c r="D387" i="3"/>
  <c r="D639" i="3"/>
  <c r="D385" i="3"/>
  <c r="D733" i="10"/>
  <c r="D944" i="10"/>
  <c r="D837" i="3"/>
  <c r="D299" i="3"/>
  <c r="D892" i="10"/>
  <c r="D980" i="10"/>
  <c r="D566" i="3"/>
  <c r="D312" i="10"/>
  <c r="D939" i="10"/>
  <c r="D740" i="10"/>
  <c r="D981" i="10"/>
  <c r="D744" i="3"/>
  <c r="D396" i="3"/>
  <c r="D671" i="3"/>
  <c r="D419" i="3"/>
  <c r="D619" i="10"/>
  <c r="D947" i="10"/>
  <c r="D499" i="10"/>
  <c r="D327" i="10"/>
  <c r="D554" i="3"/>
  <c r="D964" i="3"/>
  <c r="D302" i="3"/>
  <c r="D406" i="10"/>
  <c r="D662" i="10"/>
  <c r="D984" i="10"/>
  <c r="D771" i="10"/>
  <c r="D609" i="3"/>
  <c r="D343" i="3"/>
  <c r="D528" i="10"/>
  <c r="D450" i="10"/>
  <c r="D603" i="10"/>
  <c r="D990" i="10"/>
  <c r="D605" i="10"/>
  <c r="D719" i="10"/>
  <c r="D640" i="10"/>
  <c r="D691" i="3"/>
  <c r="D431" i="3"/>
  <c r="D346" i="3"/>
  <c r="D789" i="3"/>
  <c r="D533" i="3"/>
  <c r="D321" i="3"/>
  <c r="D305" i="3"/>
  <c r="D753" i="10"/>
  <c r="D417" i="10"/>
  <c r="D435" i="10"/>
  <c r="D438" i="10"/>
  <c r="D990" i="3"/>
  <c r="D560" i="3"/>
  <c r="D411" i="3"/>
  <c r="D942" i="10"/>
  <c r="D658" i="10"/>
  <c r="D477" i="10"/>
  <c r="D995" i="3"/>
  <c r="D443" i="10"/>
  <c r="D582" i="10"/>
  <c r="D437" i="3"/>
  <c r="D920" i="10"/>
  <c r="D738" i="10"/>
  <c r="D599" i="10"/>
  <c r="D821" i="10"/>
  <c r="D739" i="10"/>
  <c r="D987" i="10"/>
  <c r="D556" i="10"/>
  <c r="D397" i="10"/>
  <c r="D898" i="10"/>
  <c r="D751" i="3"/>
  <c r="D425" i="3"/>
  <c r="D701" i="10"/>
  <c r="D697" i="10"/>
  <c r="D690" i="10"/>
  <c r="D508" i="10"/>
  <c r="D921" i="10"/>
  <c r="D914" i="10"/>
  <c r="D334" i="3"/>
  <c r="D468" i="10"/>
  <c r="D906" i="10"/>
  <c r="D498" i="10"/>
  <c r="D695" i="10"/>
  <c r="D669" i="10"/>
  <c r="D677" i="10"/>
  <c r="D934" i="10"/>
  <c r="D938" i="10"/>
  <c r="D525" i="10"/>
  <c r="D546" i="10"/>
  <c r="D621" i="3"/>
  <c r="D561" i="3"/>
  <c r="D723" i="10"/>
  <c r="D464" i="10"/>
  <c r="D916" i="10"/>
  <c r="D702" i="10"/>
  <c r="D593" i="10"/>
  <c r="D676" i="10"/>
  <c r="D667" i="10"/>
  <c r="D589" i="10"/>
  <c r="D508" i="3"/>
  <c r="D375" i="10"/>
  <c r="D717" i="10"/>
  <c r="D492" i="10"/>
  <c r="D459" i="10"/>
  <c r="D475" i="10"/>
  <c r="D926" i="10"/>
  <c r="D843" i="10"/>
  <c r="D918" i="10"/>
  <c r="D757" i="10"/>
  <c r="D776" i="10"/>
  <c r="D578" i="3"/>
  <c r="D547" i="10"/>
  <c r="D784" i="10"/>
  <c r="D842" i="10"/>
  <c r="D324" i="10"/>
  <c r="D339" i="10"/>
  <c r="D891" i="10"/>
  <c r="D878" i="10"/>
  <c r="D868" i="10"/>
  <c r="D903" i="10"/>
  <c r="D889" i="10"/>
  <c r="D432" i="10"/>
  <c r="D737" i="10"/>
  <c r="D735" i="10"/>
  <c r="D427" i="10"/>
  <c r="D754" i="10"/>
  <c r="D622" i="10"/>
  <c r="D359" i="10"/>
  <c r="D834" i="10"/>
  <c r="D361" i="10"/>
  <c r="D580" i="3"/>
  <c r="D430" i="3"/>
  <c r="D406" i="3"/>
  <c r="D768" i="10"/>
  <c r="D552" i="10"/>
  <c r="D539" i="10"/>
  <c r="D321" i="10"/>
  <c r="D833" i="3"/>
  <c r="D627" i="10"/>
  <c r="D976" i="10"/>
  <c r="D808" i="10"/>
  <c r="D295" i="10"/>
  <c r="D995" i="10"/>
  <c r="D615" i="10"/>
  <c r="D992" i="10"/>
  <c r="D325" i="10"/>
  <c r="D666" i="10"/>
  <c r="D458" i="10"/>
  <c r="D829" i="10"/>
  <c r="D824" i="10"/>
  <c r="D837" i="10"/>
  <c r="D624" i="10"/>
  <c r="D858" i="10"/>
  <c r="D317" i="10"/>
  <c r="D335" i="10"/>
  <c r="D534" i="10"/>
  <c r="D581" i="10"/>
  <c r="D372" i="10"/>
  <c r="D684" i="10"/>
  <c r="D311" i="10"/>
  <c r="D897" i="10"/>
  <c r="D700" i="10"/>
  <c r="D553" i="10"/>
  <c r="D657" i="10"/>
  <c r="D353" i="10"/>
  <c r="D850" i="10"/>
  <c r="D864" i="10"/>
  <c r="D604" i="10"/>
  <c r="D681" i="10"/>
  <c r="D649" i="10"/>
  <c r="D819" i="10"/>
  <c r="D307" i="10"/>
  <c r="D439" i="10"/>
  <c r="D380" i="10"/>
  <c r="D305" i="10"/>
  <c r="D497" i="10"/>
  <c r="D782" i="10"/>
  <c r="D870" i="10"/>
  <c r="D572" i="10"/>
  <c r="D521" i="10"/>
  <c r="D345" i="10"/>
  <c r="D609" i="10"/>
  <c r="D877" i="10"/>
  <c r="D704" i="10"/>
  <c r="D798" i="10"/>
  <c r="D506" i="10"/>
  <c r="D376" i="10"/>
  <c r="D983" i="10"/>
  <c r="D533" i="10"/>
  <c r="D601" i="10"/>
  <c r="D461" i="10"/>
  <c r="D999" i="10"/>
  <c r="D442" i="10"/>
  <c r="D390" i="3"/>
  <c r="D757" i="3"/>
  <c r="D939" i="3"/>
  <c r="D690" i="3"/>
  <c r="D357" i="3"/>
  <c r="D542" i="3"/>
  <c r="D873" i="3"/>
  <c r="D523" i="3"/>
  <c r="D888" i="3"/>
  <c r="D627" i="3"/>
  <c r="D761" i="3"/>
  <c r="D974" i="3"/>
  <c r="D808" i="3"/>
  <c r="D936" i="3"/>
  <c r="D718" i="3"/>
  <c r="D607" i="3"/>
  <c r="D815" i="3"/>
  <c r="D387" i="10"/>
  <c r="D490" i="3"/>
  <c r="D297" i="10"/>
  <c r="D382" i="3"/>
  <c r="D780" i="10"/>
  <c r="D720" i="10"/>
  <c r="D316" i="3"/>
  <c r="D359" i="3"/>
  <c r="D752" i="10"/>
  <c r="D941" i="10"/>
  <c r="D490" i="10"/>
  <c r="D301" i="10"/>
  <c r="D434" i="3"/>
  <c r="D682" i="3"/>
  <c r="D473" i="10"/>
  <c r="D541" i="10"/>
  <c r="D599" i="3"/>
  <c r="D389" i="3"/>
  <c r="D542" i="10"/>
  <c r="D788" i="10"/>
  <c r="D337" i="3"/>
  <c r="D481" i="10"/>
  <c r="D584" i="10"/>
  <c r="D586" i="10"/>
  <c r="D389" i="10"/>
  <c r="D388" i="3"/>
  <c r="D866" i="3"/>
  <c r="D612" i="10"/>
  <c r="D798" i="3"/>
  <c r="D537" i="10"/>
  <c r="D437" i="10"/>
  <c r="D384" i="3"/>
  <c r="D362" i="10"/>
  <c r="D791" i="10"/>
  <c r="D505" i="10"/>
  <c r="D913" i="10"/>
  <c r="D736" i="10"/>
  <c r="D472" i="10"/>
  <c r="D445" i="3"/>
  <c r="D580" i="10"/>
  <c r="D956" i="10"/>
  <c r="D452" i="10"/>
  <c r="D761" i="10"/>
  <c r="D409" i="10"/>
  <c r="D796" i="10"/>
  <c r="D760" i="10"/>
  <c r="D674" i="10"/>
  <c r="D469" i="10"/>
  <c r="D975" i="10"/>
  <c r="D944" i="3"/>
  <c r="D339" i="3"/>
  <c r="D566" i="10"/>
  <c r="D602" i="10"/>
  <c r="D818" i="10"/>
  <c r="D529" i="10"/>
  <c r="D559" i="10"/>
  <c r="D414" i="10"/>
  <c r="D570" i="10"/>
  <c r="D313" i="10"/>
  <c r="D340" i="10"/>
  <c r="D692" i="3"/>
  <c r="D756" i="10"/>
  <c r="D555" i="10"/>
  <c r="D902" i="10"/>
  <c r="D958" i="10"/>
  <c r="D447" i="3"/>
  <c r="D827" i="10"/>
  <c r="D661" i="10"/>
  <c r="D334" i="10"/>
  <c r="D309" i="3"/>
  <c r="D709" i="10"/>
  <c r="D675" i="10"/>
  <c r="D966" i="10"/>
  <c r="D423" i="10"/>
  <c r="D573" i="10"/>
  <c r="D449" i="10"/>
  <c r="D809" i="10"/>
  <c r="D917" i="10"/>
  <c r="D463" i="10"/>
  <c r="D588" i="10"/>
  <c r="D636" i="10"/>
  <c r="D576" i="10"/>
  <c r="D781" i="10"/>
  <c r="D957" i="10"/>
  <c r="D621" i="10"/>
  <c r="D721" i="10"/>
  <c r="D668" i="3"/>
  <c r="D663" i="10"/>
  <c r="D608" i="10"/>
  <c r="D724" i="10"/>
  <c r="D342" i="10"/>
  <c r="D327" i="3"/>
  <c r="D686" i="10"/>
  <c r="D751" i="10"/>
  <c r="D501" i="10"/>
  <c r="D722" i="10"/>
  <c r="D772" i="10"/>
  <c r="D979" i="3"/>
  <c r="D403" i="10"/>
  <c r="D977" i="10"/>
  <c r="D693" i="10"/>
  <c r="D955" i="10"/>
  <c r="D453" i="10"/>
  <c r="D402" i="10"/>
  <c r="D428" i="10"/>
  <c r="D876" i="3"/>
  <c r="D731" i="3"/>
  <c r="D976" i="3"/>
  <c r="D771" i="3"/>
  <c r="D923" i="3"/>
  <c r="D442" i="3"/>
  <c r="D655" i="3"/>
  <c r="D435" i="3"/>
  <c r="D457" i="10"/>
  <c r="D895" i="3"/>
  <c r="D704" i="3"/>
  <c r="D908" i="3"/>
  <c r="D330" i="3"/>
  <c r="D673" i="3"/>
  <c r="D602" i="3"/>
  <c r="D821" i="3"/>
  <c r="D489" i="3"/>
  <c r="D491" i="3"/>
  <c r="D572" i="3"/>
  <c r="D898" i="3"/>
  <c r="D460" i="3"/>
  <c r="D863" i="3"/>
  <c r="D962" i="3"/>
  <c r="D927" i="3"/>
  <c r="D1001" i="3"/>
  <c r="D885" i="3"/>
  <c r="D330" i="10"/>
  <c r="D832" i="3"/>
  <c r="D725" i="10"/>
  <c r="D377" i="3"/>
  <c r="D471" i="10"/>
  <c r="D317" i="3"/>
  <c r="D340" i="3"/>
  <c r="D985" i="10"/>
  <c r="D840" i="10"/>
  <c r="D611" i="10"/>
  <c r="D365" i="3"/>
  <c r="D417" i="3"/>
  <c r="D972" i="10"/>
  <c r="D896" i="10"/>
  <c r="D754" i="3"/>
  <c r="D462" i="10"/>
  <c r="D880" i="10"/>
  <c r="D507" i="10"/>
  <c r="D583" i="10"/>
  <c r="D610" i="10"/>
  <c r="D338" i="3"/>
  <c r="D643" i="3"/>
  <c r="D518" i="10"/>
  <c r="D785" i="10"/>
  <c r="D901" i="3"/>
  <c r="D293" i="3"/>
  <c r="D734" i="10"/>
  <c r="D777" i="10"/>
  <c r="D673" i="10"/>
  <c r="D789" i="10"/>
  <c r="D832" i="10"/>
  <c r="D800" i="10"/>
  <c r="D848" i="10"/>
  <c r="D349" i="10"/>
  <c r="D603" i="3"/>
  <c r="D394" i="10"/>
  <c r="D711" i="10"/>
  <c r="D652" i="10"/>
  <c r="D631" i="10"/>
  <c r="D355" i="10"/>
  <c r="D569" i="10"/>
  <c r="D358" i="10"/>
  <c r="D943" i="10"/>
  <c r="D642" i="10"/>
  <c r="D728" i="3"/>
  <c r="D645" i="10"/>
  <c r="D421" i="10"/>
  <c r="D925" i="3"/>
  <c r="D959" i="10"/>
  <c r="D833" i="10"/>
  <c r="D755" i="10"/>
  <c r="D679" i="10"/>
  <c r="D653" i="10"/>
  <c r="D324" i="3"/>
  <c r="D716" i="10"/>
  <c r="D847" i="10"/>
  <c r="D814" i="10"/>
  <c r="D386" i="10"/>
  <c r="D398" i="3"/>
  <c r="D859" i="10"/>
  <c r="D982" i="10"/>
  <c r="D908" i="10"/>
  <c r="D961" i="10"/>
  <c r="D364" i="3"/>
  <c r="D522" i="10"/>
  <c r="D500" i="10"/>
  <c r="D495" i="10"/>
  <c r="D893" i="10"/>
  <c r="D912" i="10"/>
  <c r="D516" i="10"/>
  <c r="D606" i="10"/>
  <c r="D689" i="10"/>
  <c r="D357" i="10"/>
  <c r="D567" i="10"/>
  <c r="D770" i="10"/>
  <c r="D447" i="10"/>
  <c r="D969" i="10"/>
  <c r="D838" i="10"/>
  <c r="D688" i="10"/>
  <c r="D520" i="10"/>
  <c r="D320" i="3"/>
  <c r="D905" i="10"/>
  <c r="D370" i="10"/>
  <c r="D949" i="10"/>
  <c r="D678" i="10"/>
  <c r="D625" i="10"/>
  <c r="D364" i="10"/>
  <c r="D617" i="10"/>
  <c r="D302" i="10"/>
  <c r="D319" i="10"/>
  <c r="D811" i="10"/>
  <c r="D762" i="10"/>
  <c r="D915" i="10"/>
  <c r="D438" i="3"/>
  <c r="D703" i="10"/>
  <c r="D426" i="10"/>
  <c r="D795" i="10"/>
  <c r="D699" i="10"/>
  <c r="D360" i="10"/>
  <c r="D366" i="10"/>
  <c r="D922" i="10"/>
  <c r="D920" i="3"/>
  <c r="D454" i="3"/>
  <c r="D727" i="3"/>
  <c r="D986" i="3"/>
  <c r="D900" i="3"/>
  <c r="D776" i="3"/>
  <c r="D537" i="3"/>
  <c r="D354" i="3"/>
  <c r="D381" i="3"/>
  <c r="D413" i="3"/>
  <c r="D880" i="3"/>
  <c r="D429" i="3"/>
  <c r="D958" i="3"/>
  <c r="D300" i="3"/>
  <c r="D536" i="10"/>
  <c r="D503" i="3"/>
  <c r="D545" i="3"/>
  <c r="D313" i="3"/>
  <c r="D856" i="10"/>
  <c r="D846" i="3"/>
  <c r="D511" i="10"/>
  <c r="D646" i="3"/>
  <c r="D554" i="10"/>
  <c r="D504" i="10"/>
  <c r="D310" i="3"/>
  <c r="D301" i="3"/>
  <c r="D830" i="10"/>
  <c r="D443" i="3"/>
  <c r="D424" i="10"/>
  <c r="D420" i="10"/>
  <c r="D888" i="10"/>
  <c r="D308" i="3"/>
  <c r="D654" i="10"/>
  <c r="D836" i="10"/>
  <c r="D367" i="10"/>
  <c r="D592" i="10"/>
  <c r="D994" i="10"/>
  <c r="D444" i="10"/>
  <c r="D333" i="3"/>
  <c r="D710" i="10"/>
  <c r="D322" i="10"/>
  <c r="D597" i="3"/>
  <c r="D401" i="10"/>
  <c r="D565" i="10"/>
  <c r="D564" i="10"/>
  <c r="D328" i="10"/>
  <c r="D956" i="3"/>
  <c r="D643" i="10"/>
  <c r="D474" i="10"/>
  <c r="D879" i="10"/>
  <c r="D395" i="10"/>
  <c r="D705" i="10"/>
  <c r="D485" i="10"/>
  <c r="D545" i="10"/>
  <c r="D344" i="10"/>
  <c r="D979" i="10"/>
  <c r="D354" i="10"/>
  <c r="D928" i="10"/>
  <c r="D730" i="10"/>
  <c r="D847" i="3"/>
  <c r="D454" i="10"/>
  <c r="D431" i="10"/>
  <c r="D648" i="10"/>
  <c r="D400" i="10"/>
  <c r="D484" i="10"/>
  <c r="D786" i="10"/>
  <c r="D385" i="10"/>
  <c r="D909" i="10"/>
  <c r="D616" i="10"/>
  <c r="D759" i="10"/>
  <c r="D338" i="10"/>
  <c r="D356" i="3"/>
  <c r="D919" i="10"/>
  <c r="D940" i="10"/>
  <c r="D396" i="10"/>
  <c r="D517" i="10"/>
  <c r="D512" i="10"/>
  <c r="D296" i="10"/>
  <c r="D637" i="10"/>
  <c r="D970" i="3"/>
  <c r="D455" i="3"/>
  <c r="D906" i="3"/>
  <c r="D949" i="3"/>
  <c r="D391" i="3"/>
  <c r="D433" i="10"/>
  <c r="D925" i="10"/>
  <c r="D547" i="3"/>
  <c r="D935" i="3"/>
  <c r="D314" i="10"/>
  <c r="D726" i="10"/>
  <c r="D827" i="3"/>
  <c r="D763" i="10"/>
  <c r="D891" i="3"/>
  <c r="D874" i="10"/>
  <c r="D315" i="10"/>
  <c r="D439" i="3"/>
  <c r="D433" i="3"/>
  <c r="D596" i="10"/>
  <c r="D336" i="3"/>
  <c r="D563" i="10"/>
  <c r="D817" i="10"/>
  <c r="D383" i="10"/>
  <c r="D804" i="3"/>
  <c r="D823" i="10"/>
  <c r="D620" i="10"/>
  <c r="D923" i="10"/>
  <c r="D441" i="10"/>
  <c r="D614" i="10"/>
  <c r="D597" i="10"/>
  <c r="D587" i="10"/>
  <c r="D749" i="10"/>
  <c r="D778" i="10"/>
  <c r="D766" i="10"/>
  <c r="D946" i="10"/>
  <c r="D895" i="10"/>
  <c r="D615" i="3"/>
  <c r="D694" i="10"/>
  <c r="D718" i="10"/>
  <c r="D904" i="10"/>
  <c r="D729" i="10"/>
  <c r="D316" i="10"/>
  <c r="D826" i="10"/>
  <c r="D765" i="10"/>
  <c r="D540" i="10"/>
  <c r="D331" i="10"/>
  <c r="D707" i="10"/>
  <c r="D963" i="10"/>
  <c r="D368" i="10"/>
  <c r="D415" i="10"/>
  <c r="D929" i="10"/>
  <c r="D876" i="10"/>
  <c r="D857" i="10"/>
  <c r="D696" i="10"/>
  <c r="D812" i="10"/>
  <c r="D742" i="10"/>
  <c r="D347" i="10"/>
  <c r="D577" i="10"/>
  <c r="D294" i="10"/>
  <c r="D822" i="10"/>
  <c r="D748" i="10"/>
  <c r="D326" i="10"/>
  <c r="D816" i="10"/>
  <c r="D948" i="10"/>
  <c r="D670" i="10"/>
  <c r="D828" i="10"/>
  <c r="D465" i="3"/>
  <c r="D409" i="3"/>
  <c r="D844" i="10"/>
  <c r="D869" i="10"/>
  <c r="D807" i="3"/>
  <c r="D774" i="10"/>
  <c r="D538" i="10"/>
  <c r="D521" i="3"/>
  <c r="D653" i="3"/>
  <c r="D849" i="10"/>
  <c r="D974" i="10"/>
  <c r="D478" i="10"/>
  <c r="D306" i="3"/>
  <c r="D629" i="10"/>
  <c r="D626" i="10"/>
  <c r="D924" i="10"/>
  <c r="D589" i="3"/>
  <c r="D503" i="10"/>
  <c r="D855" i="10"/>
  <c r="D807" i="10"/>
  <c r="D965" i="10"/>
  <c r="D351" i="10"/>
  <c r="D350" i="10"/>
  <c r="D451" i="10"/>
  <c r="D994" i="3"/>
  <c r="D971" i="3"/>
  <c r="D573" i="3"/>
  <c r="D853" i="3"/>
  <c r="D989" i="10"/>
  <c r="D482" i="10"/>
  <c r="D351" i="3"/>
  <c r="D803" i="10"/>
  <c r="D318" i="10"/>
  <c r="D550" i="10"/>
  <c r="D549" i="10"/>
  <c r="D395" i="3"/>
  <c r="D885" i="10"/>
  <c r="D548" i="10"/>
  <c r="D456" i="10"/>
  <c r="D980" i="3"/>
  <c r="D543" i="3"/>
  <c r="D392" i="10"/>
  <c r="D726" i="3"/>
  <c r="D404" i="10"/>
  <c r="D660" i="10"/>
  <c r="D578" i="10"/>
  <c r="D455" i="10"/>
  <c r="D299" i="10"/>
  <c r="D416" i="10"/>
  <c r="D337" i="10"/>
  <c r="D604" i="3"/>
  <c r="D860" i="10"/>
  <c r="D378" i="3"/>
  <c r="D767" i="10"/>
  <c r="D986" i="10"/>
  <c r="D698" i="10"/>
  <c r="D714" i="10"/>
  <c r="D831" i="10"/>
  <c r="D644" i="10"/>
  <c r="D410" i="10"/>
  <c r="D804" i="10"/>
  <c r="D539" i="3"/>
  <c r="D996" i="10"/>
  <c r="D656" i="3"/>
  <c r="D402" i="3"/>
  <c r="D867" i="10"/>
  <c r="D306" i="10"/>
  <c r="D907" i="10"/>
  <c r="D410" i="3"/>
  <c r="D745" i="10"/>
  <c r="D476" i="3"/>
  <c r="D591" i="10"/>
  <c r="D585" i="10"/>
  <c r="D378" i="10"/>
  <c r="D531" i="10"/>
  <c r="D476" i="10"/>
  <c r="D355" i="3"/>
  <c r="D775" i="10"/>
  <c r="D466" i="10"/>
  <c r="D664" i="10"/>
  <c r="D635" i="10"/>
  <c r="D382" i="10"/>
  <c r="D369" i="10"/>
  <c r="D630" i="10"/>
  <c r="D300" i="10"/>
  <c r="D377" i="10"/>
  <c r="D692" i="10"/>
  <c r="D810" i="10"/>
  <c r="D2" i="10"/>
  <c r="D3" i="10"/>
  <c r="D3" i="3"/>
  <c r="D2" i="3"/>
  <c r="D35" i="10"/>
  <c r="D94" i="10"/>
  <c r="D20" i="10"/>
  <c r="D111" i="10"/>
  <c r="D9" i="10"/>
  <c r="D44" i="10"/>
  <c r="D89" i="10"/>
  <c r="D42" i="10"/>
  <c r="D67" i="10"/>
  <c r="D58" i="10"/>
  <c r="D70" i="10"/>
  <c r="D43" i="10"/>
  <c r="D97" i="10"/>
  <c r="D11" i="10"/>
  <c r="D39" i="10"/>
  <c r="D16" i="10"/>
  <c r="D28" i="10"/>
  <c r="D64" i="10"/>
  <c r="D63" i="10"/>
  <c r="D104" i="10"/>
  <c r="D12" i="10"/>
  <c r="D101" i="10"/>
  <c r="D30" i="10"/>
  <c r="D38" i="10"/>
  <c r="D24" i="10"/>
  <c r="D108" i="10"/>
  <c r="D33" i="10"/>
  <c r="D26" i="10"/>
  <c r="D19" i="10"/>
  <c r="D55" i="10"/>
  <c r="D110" i="10"/>
  <c r="D57" i="10"/>
  <c r="D80" i="10"/>
  <c r="D32" i="10"/>
  <c r="D81" i="10"/>
  <c r="D53" i="10"/>
  <c r="D87" i="10"/>
  <c r="D56" i="10"/>
  <c r="D95" i="10"/>
  <c r="D49" i="10"/>
  <c r="D27" i="10"/>
  <c r="D51" i="10"/>
  <c r="D21" i="10"/>
  <c r="D31" i="10"/>
  <c r="D100" i="10"/>
  <c r="D106" i="10"/>
  <c r="D83" i="10"/>
  <c r="D14" i="10"/>
  <c r="D17" i="10"/>
  <c r="D84" i="10"/>
  <c r="D77" i="10"/>
  <c r="D52" i="10"/>
  <c r="D34" i="10"/>
  <c r="D59" i="10"/>
  <c r="D76" i="10"/>
  <c r="D48" i="10"/>
  <c r="D68" i="10"/>
  <c r="D4" i="10"/>
  <c r="D62" i="10"/>
  <c r="D8" i="10"/>
  <c r="D92" i="10"/>
  <c r="D41" i="10"/>
  <c r="D93" i="10"/>
  <c r="D107" i="10"/>
  <c r="D18" i="10"/>
  <c r="D112" i="10"/>
  <c r="D15" i="10"/>
  <c r="D74" i="10"/>
  <c r="D98" i="10"/>
  <c r="D86" i="10"/>
  <c r="D105" i="10"/>
  <c r="D7" i="10"/>
  <c r="D61" i="10"/>
  <c r="D103" i="10"/>
  <c r="D72" i="10"/>
  <c r="D45" i="10"/>
  <c r="D22" i="10"/>
  <c r="D78" i="10"/>
  <c r="D37" i="10"/>
  <c r="D71" i="10"/>
  <c r="D29" i="10"/>
  <c r="D82" i="10"/>
  <c r="D10" i="10"/>
  <c r="D75" i="10"/>
  <c r="D36" i="10"/>
  <c r="D102" i="10"/>
  <c r="D25" i="10"/>
  <c r="D109" i="10"/>
  <c r="D40" i="10"/>
  <c r="D66" i="10"/>
  <c r="D50" i="10"/>
  <c r="D60" i="10"/>
  <c r="D46" i="10"/>
  <c r="D88" i="10"/>
  <c r="D73" i="10"/>
  <c r="D85" i="10"/>
  <c r="D69" i="10"/>
  <c r="D6" i="10"/>
  <c r="D13" i="10"/>
  <c r="D5" i="10"/>
  <c r="D47" i="10"/>
  <c r="D65" i="10"/>
  <c r="D54" i="10"/>
  <c r="D91" i="10"/>
  <c r="D23" i="10"/>
  <c r="D96" i="10"/>
  <c r="D90" i="10"/>
  <c r="D99" i="10"/>
  <c r="D79" i="10"/>
  <c r="D26" i="3"/>
  <c r="D71" i="3"/>
  <c r="D38" i="3"/>
  <c r="D91" i="3"/>
  <c r="D45" i="3"/>
  <c r="D18" i="3"/>
  <c r="D20" i="3"/>
  <c r="D24" i="3"/>
  <c r="D111" i="3"/>
  <c r="D62" i="3"/>
  <c r="D9" i="3"/>
  <c r="D64" i="3"/>
  <c r="D31" i="3"/>
  <c r="D19" i="3"/>
  <c r="D53" i="3"/>
  <c r="D29" i="3"/>
  <c r="D48" i="3"/>
  <c r="D67" i="3"/>
  <c r="D12" i="3"/>
  <c r="D65" i="3"/>
  <c r="D43" i="3"/>
  <c r="D80" i="3"/>
  <c r="D16" i="3"/>
  <c r="D60" i="3"/>
  <c r="D13" i="3"/>
  <c r="D94" i="3"/>
  <c r="D42" i="3"/>
  <c r="D58" i="3"/>
  <c r="D59" i="3"/>
  <c r="D90" i="3"/>
  <c r="D107" i="3"/>
  <c r="D32" i="3"/>
  <c r="D72" i="3"/>
  <c r="D86" i="3"/>
  <c r="D37" i="3"/>
  <c r="D57" i="3"/>
  <c r="D7" i="3"/>
  <c r="D14" i="3"/>
  <c r="D6" i="3"/>
  <c r="D39" i="3"/>
  <c r="D66" i="3"/>
  <c r="D99" i="3"/>
  <c r="D108" i="3"/>
  <c r="D55" i="3"/>
  <c r="D100" i="3"/>
  <c r="D97" i="3"/>
  <c r="D78" i="3"/>
  <c r="D41" i="3"/>
  <c r="D98" i="3"/>
  <c r="D63" i="3"/>
  <c r="D8" i="3"/>
  <c r="D77" i="3"/>
  <c r="D15" i="3"/>
  <c r="D83" i="3"/>
  <c r="D22" i="3"/>
  <c r="D88" i="3"/>
  <c r="D68" i="3"/>
  <c r="D93" i="3"/>
  <c r="D82" i="3"/>
  <c r="D112" i="3"/>
  <c r="D75" i="3"/>
  <c r="D101" i="3"/>
  <c r="D21" i="3"/>
  <c r="D35" i="3"/>
  <c r="D49" i="3"/>
  <c r="D34" i="3"/>
  <c r="D95" i="3"/>
  <c r="D73" i="3"/>
  <c r="D69" i="3"/>
  <c r="D105" i="3"/>
  <c r="D102" i="3"/>
  <c r="D89" i="3"/>
  <c r="D40" i="3"/>
  <c r="D28" i="3"/>
  <c r="D23" i="3"/>
  <c r="D47" i="3"/>
  <c r="D51" i="3"/>
  <c r="D104" i="3"/>
  <c r="D96" i="3"/>
  <c r="D81" i="3"/>
  <c r="D110" i="3"/>
  <c r="D106" i="3"/>
  <c r="D74" i="3"/>
  <c r="D50" i="3"/>
  <c r="D30" i="3"/>
  <c r="D76" i="3"/>
  <c r="D46" i="3"/>
  <c r="D61" i="3"/>
  <c r="D25" i="3"/>
  <c r="D109" i="3"/>
  <c r="D70" i="3"/>
  <c r="D5" i="3"/>
  <c r="D54" i="3"/>
  <c r="D79" i="3"/>
  <c r="D27" i="3"/>
  <c r="D33" i="3"/>
  <c r="D44" i="3"/>
  <c r="D17" i="3"/>
  <c r="D87" i="3"/>
  <c r="D103" i="3"/>
  <c r="D11" i="3"/>
  <c r="D4" i="3"/>
  <c r="D36" i="3"/>
  <c r="D85" i="3"/>
  <c r="D52" i="3"/>
  <c r="D92" i="3"/>
  <c r="D84" i="3"/>
  <c r="D56" i="3"/>
  <c r="D10" i="3"/>
  <c r="D117" i="10"/>
  <c r="D129" i="10"/>
  <c r="D120" i="10"/>
  <c r="D126" i="10"/>
  <c r="D124" i="10"/>
  <c r="D128" i="10"/>
  <c r="D119" i="10"/>
  <c r="D133" i="10"/>
  <c r="D127" i="10"/>
  <c r="D118" i="10"/>
  <c r="D123" i="10"/>
  <c r="D116" i="10"/>
  <c r="D115" i="10"/>
  <c r="D121" i="10"/>
  <c r="D131" i="10"/>
  <c r="D130" i="10"/>
  <c r="D113" i="10"/>
  <c r="D125" i="10"/>
  <c r="D122" i="10"/>
  <c r="D114" i="10"/>
  <c r="D132" i="10"/>
  <c r="D116" i="3"/>
  <c r="D122" i="3"/>
  <c r="D127" i="3"/>
  <c r="D114" i="3"/>
  <c r="D125" i="3"/>
  <c r="D132" i="3"/>
  <c r="D130" i="3"/>
  <c r="D133" i="3"/>
  <c r="D129" i="3"/>
  <c r="D118" i="3"/>
  <c r="D128" i="3"/>
  <c r="D126" i="3"/>
  <c r="D119" i="3"/>
  <c r="D131" i="3"/>
  <c r="D121" i="3"/>
  <c r="D123" i="3"/>
  <c r="D124" i="3"/>
  <c r="D117" i="3"/>
  <c r="D120" i="3"/>
  <c r="D113" i="3"/>
  <c r="D115" i="3"/>
  <c r="D274" i="10"/>
  <c r="D291" i="10"/>
  <c r="D269" i="10"/>
  <c r="D290" i="10"/>
  <c r="D292" i="10"/>
  <c r="D268" i="10"/>
  <c r="D190" i="10"/>
  <c r="D198" i="10"/>
  <c r="D189" i="10"/>
  <c r="D181" i="10"/>
  <c r="D172" i="10"/>
  <c r="D184" i="10"/>
  <c r="D261" i="10"/>
  <c r="D206" i="10"/>
  <c r="D197" i="10"/>
  <c r="D208" i="10"/>
  <c r="D157" i="10"/>
  <c r="D164" i="10"/>
  <c r="D146" i="10"/>
  <c r="D236" i="10"/>
  <c r="D255" i="10"/>
  <c r="D196" i="10"/>
  <c r="D158" i="10"/>
  <c r="D175" i="10"/>
  <c r="D148" i="10"/>
  <c r="D228" i="10"/>
  <c r="D199" i="10"/>
  <c r="D224" i="10"/>
  <c r="D170" i="10"/>
  <c r="D180" i="10"/>
  <c r="D209" i="10"/>
  <c r="D139" i="10"/>
  <c r="D137" i="10"/>
  <c r="D283" i="10"/>
  <c r="D264" i="10"/>
  <c r="D266" i="10"/>
  <c r="D286" i="10"/>
  <c r="D234" i="10"/>
  <c r="D284" i="10"/>
  <c r="D256" i="10"/>
  <c r="D253" i="10"/>
  <c r="D238" i="10"/>
  <c r="D270" i="10"/>
  <c r="D280" i="10"/>
  <c r="D279" i="10"/>
  <c r="D260" i="10"/>
  <c r="D200" i="10"/>
  <c r="D220" i="10"/>
  <c r="D193" i="10"/>
  <c r="D163" i="10"/>
  <c r="D168" i="10"/>
  <c r="D185" i="10"/>
  <c r="D252" i="10"/>
  <c r="D288" i="10"/>
  <c r="D273" i="10"/>
  <c r="D242" i="10"/>
  <c r="D222" i="10"/>
  <c r="D223" i="10"/>
  <c r="D188" i="10"/>
  <c r="D152" i="10"/>
  <c r="D145" i="10"/>
  <c r="D192" i="10"/>
  <c r="D159" i="10"/>
  <c r="D150" i="10"/>
  <c r="D169" i="10"/>
  <c r="D138" i="10"/>
  <c r="D254" i="10"/>
  <c r="D217" i="10"/>
  <c r="D154" i="10"/>
  <c r="D247" i="10"/>
  <c r="D276" i="10"/>
  <c r="D155" i="10"/>
  <c r="D240" i="10"/>
  <c r="D156" i="10"/>
  <c r="D218" i="10"/>
  <c r="D136" i="10"/>
  <c r="D134" i="10"/>
  <c r="D287" i="10"/>
  <c r="D250" i="10"/>
  <c r="D231" i="10"/>
  <c r="D259" i="10"/>
  <c r="D226" i="10"/>
  <c r="D141" i="10"/>
  <c r="D162" i="10"/>
  <c r="D221" i="10"/>
  <c r="D149" i="10"/>
  <c r="D177" i="10"/>
  <c r="D203" i="10"/>
  <c r="D179" i="10"/>
  <c r="D211" i="10"/>
  <c r="D219" i="10"/>
  <c r="D142" i="10"/>
  <c r="D263" i="10"/>
  <c r="D214" i="10"/>
  <c r="D167" i="10"/>
  <c r="D135" i="10"/>
  <c r="D244" i="10"/>
  <c r="D262" i="10"/>
  <c r="D278" i="10"/>
  <c r="D267" i="10"/>
  <c r="D248" i="10"/>
  <c r="D271" i="10"/>
  <c r="D275" i="10"/>
  <c r="D241" i="10"/>
  <c r="D245" i="10"/>
  <c r="D272" i="10"/>
  <c r="D243" i="10"/>
  <c r="D215" i="10"/>
  <c r="D212" i="10"/>
  <c r="D216" i="10"/>
  <c r="D174" i="10"/>
  <c r="D151" i="10"/>
  <c r="D171" i="10"/>
  <c r="D289" i="10"/>
  <c r="D230" i="10"/>
  <c r="D233" i="10"/>
  <c r="D194" i="10"/>
  <c r="D229" i="10"/>
  <c r="D191" i="10"/>
  <c r="D173" i="10"/>
  <c r="D183" i="10"/>
  <c r="D210" i="10"/>
  <c r="D207" i="10"/>
  <c r="D166" i="10"/>
  <c r="D165" i="10"/>
  <c r="D249" i="10"/>
  <c r="D161" i="10"/>
  <c r="D176" i="10"/>
  <c r="D265" i="10"/>
  <c r="D201" i="10"/>
  <c r="D187" i="10"/>
  <c r="D178" i="10"/>
  <c r="D204" i="10"/>
  <c r="D282" i="10"/>
  <c r="D143" i="10"/>
  <c r="D246" i="10"/>
  <c r="D186" i="10"/>
  <c r="D147" i="10"/>
  <c r="D140" i="10"/>
  <c r="D277" i="10"/>
  <c r="D257" i="10"/>
  <c r="D235" i="10"/>
  <c r="D281" i="10"/>
  <c r="D232" i="10"/>
  <c r="D202" i="10"/>
  <c r="D153" i="10"/>
  <c r="D160" i="10"/>
  <c r="D251" i="10"/>
  <c r="D227" i="10"/>
  <c r="D144" i="10"/>
  <c r="D285" i="10"/>
  <c r="D195" i="10"/>
  <c r="D182" i="10"/>
  <c r="D225" i="10"/>
  <c r="D239" i="10"/>
  <c r="D205" i="10"/>
  <c r="D213" i="10"/>
  <c r="D237" i="10"/>
  <c r="D258" i="10"/>
  <c r="D230" i="3"/>
  <c r="D253" i="3"/>
  <c r="D287" i="3"/>
  <c r="D246" i="3"/>
  <c r="D272" i="3"/>
  <c r="D273" i="3"/>
  <c r="D247" i="3"/>
  <c r="D267" i="3"/>
  <c r="D248" i="3"/>
  <c r="D233" i="3"/>
  <c r="D289" i="3"/>
  <c r="D258" i="3"/>
  <c r="D224" i="3"/>
  <c r="D219" i="3"/>
  <c r="D194" i="3"/>
  <c r="D155" i="3"/>
  <c r="D162" i="3"/>
  <c r="D152" i="3"/>
  <c r="D263" i="3"/>
  <c r="D255" i="3"/>
  <c r="D193" i="3"/>
  <c r="D187" i="3"/>
  <c r="D143" i="3"/>
  <c r="D184" i="3"/>
  <c r="D166" i="3"/>
  <c r="D199" i="3"/>
  <c r="D168" i="3"/>
  <c r="D150" i="3"/>
  <c r="D161" i="3"/>
  <c r="D197" i="3"/>
  <c r="D139" i="3"/>
  <c r="D213" i="3"/>
  <c r="D179" i="3"/>
  <c r="D227" i="3"/>
  <c r="D153" i="3"/>
  <c r="D189" i="3"/>
  <c r="D156" i="3"/>
  <c r="D137" i="3"/>
  <c r="D280" i="3"/>
  <c r="D270" i="3"/>
  <c r="D282" i="3"/>
  <c r="D262" i="3"/>
  <c r="D254" i="3"/>
  <c r="D252" i="3"/>
  <c r="D238" i="3"/>
  <c r="D250" i="3"/>
  <c r="D243" i="3"/>
  <c r="D291" i="3"/>
  <c r="D244" i="3"/>
  <c r="D256" i="3"/>
  <c r="D284" i="3"/>
  <c r="D265" i="3"/>
  <c r="D190" i="3"/>
  <c r="D221" i="3"/>
  <c r="D157" i="3"/>
  <c r="D154" i="3"/>
  <c r="D274" i="3"/>
  <c r="D217" i="3"/>
  <c r="D198" i="3"/>
  <c r="D229" i="3"/>
  <c r="D172" i="3"/>
  <c r="D160" i="3"/>
  <c r="D147" i="3"/>
  <c r="D271" i="3"/>
  <c r="D212" i="3"/>
  <c r="D149" i="3"/>
  <c r="D175" i="3"/>
  <c r="D163" i="3"/>
  <c r="D186" i="3"/>
  <c r="D138" i="3"/>
  <c r="D216" i="3"/>
  <c r="D178" i="3"/>
  <c r="D192" i="3"/>
  <c r="D195" i="3"/>
  <c r="D180" i="3"/>
  <c r="D283" i="3"/>
  <c r="D211" i="3"/>
  <c r="D158" i="3"/>
  <c r="D135" i="3"/>
  <c r="D134" i="3"/>
  <c r="D269" i="3"/>
  <c r="D286" i="3"/>
  <c r="D264" i="3"/>
  <c r="D236" i="3"/>
  <c r="D279" i="3"/>
  <c r="D239" i="3"/>
  <c r="D268" i="3"/>
  <c r="D232" i="3"/>
  <c r="D240" i="3"/>
  <c r="D261" i="3"/>
  <c r="D285" i="3"/>
  <c r="D251" i="3"/>
  <c r="D259" i="3"/>
  <c r="D257" i="3"/>
  <c r="D292" i="3"/>
  <c r="D235" i="3"/>
  <c r="D188" i="3"/>
  <c r="D203" i="3"/>
  <c r="D200" i="3"/>
  <c r="D182" i="3"/>
  <c r="D177" i="3"/>
  <c r="D140" i="3"/>
  <c r="D277" i="3"/>
  <c r="D206" i="3"/>
  <c r="D215" i="3"/>
  <c r="D196" i="3"/>
  <c r="D174" i="3"/>
  <c r="D165" i="3"/>
  <c r="D181" i="3"/>
  <c r="D228" i="3"/>
  <c r="D220" i="3"/>
  <c r="D141" i="3"/>
  <c r="D225" i="3"/>
  <c r="D142" i="3"/>
  <c r="D237" i="3"/>
  <c r="D210" i="3"/>
  <c r="D191" i="3"/>
  <c r="D176" i="3"/>
  <c r="D214" i="3"/>
  <c r="D145" i="3"/>
  <c r="D249" i="3"/>
  <c r="D223" i="3"/>
  <c r="D136" i="3"/>
  <c r="D260" i="3"/>
  <c r="D278" i="3"/>
  <c r="D290" i="3"/>
  <c r="D266" i="3"/>
  <c r="D288" i="3"/>
  <c r="D234" i="3"/>
  <c r="D242" i="3"/>
  <c r="D245" i="3"/>
  <c r="D241" i="3"/>
  <c r="D231" i="3"/>
  <c r="D276" i="3"/>
  <c r="D202" i="3"/>
  <c r="D226" i="3"/>
  <c r="D207" i="3"/>
  <c r="D170" i="3"/>
  <c r="D183" i="3"/>
  <c r="D159" i="3"/>
  <c r="D281" i="3"/>
  <c r="D218" i="3"/>
  <c r="D201" i="3"/>
  <c r="D204" i="3"/>
  <c r="D146" i="3"/>
  <c r="D169" i="3"/>
  <c r="D151" i="3"/>
  <c r="D209" i="3"/>
  <c r="D185" i="3"/>
  <c r="D144" i="3"/>
  <c r="D171" i="3"/>
  <c r="D275" i="3"/>
  <c r="D208" i="3"/>
  <c r="D164" i="3"/>
  <c r="D148" i="3"/>
  <c r="D205" i="3"/>
  <c r="D167" i="3"/>
  <c r="D222" i="3"/>
  <c r="D173" i="3"/>
  <c r="W15" i="4" l="1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J954" i="4"/>
  <c r="AI985" i="4"/>
  <c r="AO985" i="4" s="1"/>
  <c r="AK5" i="4"/>
  <c r="AJ5" i="4"/>
  <c r="AP5" i="4" s="1"/>
  <c r="AV5" i="4" s="1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M5" i="4" s="1"/>
  <c r="AS5" i="4" s="1"/>
  <c r="AI5" i="4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L250" i="4" s="1"/>
  <c r="AR250" i="4" s="1"/>
  <c r="G250" i="4" s="1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D132" i="4"/>
  <c r="H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B139" i="4"/>
  <c r="AA139" i="4"/>
  <c r="Z139" i="4"/>
  <c r="AL139" i="4" s="1"/>
  <c r="AR139" i="4" s="1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AS919" i="4"/>
  <c r="AU919" i="4"/>
  <c r="AV919" i="4"/>
  <c r="AT919" i="4"/>
  <c r="AW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D258" i="4"/>
  <c r="H258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P139" i="4" l="1"/>
  <c r="AV139" i="4" s="1"/>
  <c r="AF180" i="4"/>
  <c r="AL180" i="4" s="1"/>
  <c r="AR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O896" i="4"/>
  <c r="AI646" i="4"/>
  <c r="AM996" i="4"/>
  <c r="AG996" i="4"/>
  <c r="AD350" i="4"/>
  <c r="AH896" i="4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N896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87" i="4" l="1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I908" i="4" s="1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O225" i="4"/>
  <c r="AU225" i="4" s="1"/>
  <c r="AG949" i="4"/>
  <c r="AM949" i="4" s="1"/>
  <c r="AQ980" i="4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N734" i="4" s="1"/>
  <c r="AT734" i="4" s="1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72" i="4" l="1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Q908" i="4" s="1"/>
  <c r="AN943" i="4"/>
  <c r="AL42" i="4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P916" i="4" s="1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Q68" i="4" l="1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<sst xmlns="http://schemas.openxmlformats.org/spreadsheetml/2006/main" count="2458" uniqueCount="483">
  <si>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</si>
  <si>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</si>
  <si>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</si>
  <si>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</si>
  <si>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</si>
  <si>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</si>
  <si>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</si>
  <si>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</si>
  <si>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</si>
  <si>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</si>
  <si>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</si>
  <si>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</si>
  <si>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</si>
  <si>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</si>
  <si>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</si>
  <si>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</si>
  <si>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</si>
  <si>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</si>
  <si>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</si>
  <si>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</si>
  <si>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</si>
  <si>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</si>
  <si>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</si>
  <si>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</si>
  <si>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</si>
  <si>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</si>
  <si>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</si>
  <si>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</si>
  <si>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</si>
  <si>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</si>
  <si>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</si>
  <si>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</si>
  <si>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</si>
  <si>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</si>
  <si>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</si>
  <si>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</si>
  <si>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</si>
  <si>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</si>
  <si>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</si>
  <si>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</si>
  <si>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</si>
  <si>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</si>
  <si>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</si>
  <si>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</si>
  <si>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</si>
  <si>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</si>
  <si>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</si>
  <si>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</si>
  <si>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</si>
  <si>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</si>
  <si>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</si>
  <si>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</si>
  <si>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</si>
  <si>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</si>
  <si>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</si>
  <si>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</si>
  <si>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</si>
  <si>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</si>
  <si>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</si>
  <si>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</si>
  <si>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</si>
  <si>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</si>
  <si>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</si>
  <si>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</si>
  <si>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</si>
  <si>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</si>
  <si>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</si>
  <si>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</si>
  <si>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SC2</t>
  </si>
  <si>
    <t>Accrington</t>
  </si>
  <si>
    <t>Cheltenham</t>
  </si>
  <si>
    <t>Fleetwood Town</t>
  </si>
  <si>
    <t>Lincoln</t>
  </si>
  <si>
    <t>Milton Keynes Dons</t>
  </si>
  <si>
    <t>Rochdale</t>
  </si>
  <si>
    <t>Oldham</t>
  </si>
  <si>
    <t>Tranmere</t>
  </si>
  <si>
    <t>Aldershot</t>
  </si>
  <si>
    <t>Woking</t>
  </si>
  <si>
    <t>Dover Athletic</t>
  </si>
  <si>
    <t>Dag and Red</t>
  </si>
  <si>
    <t>Altrincham</t>
  </si>
  <si>
    <t>Torquay</t>
  </si>
  <si>
    <t>Eastleigh</t>
  </si>
  <si>
    <t>Bromley</t>
  </si>
  <si>
    <t>Ayr</t>
  </si>
  <si>
    <t>Dunfermline</t>
  </si>
  <si>
    <t>Arbroath</t>
  </si>
  <si>
    <t>Hamilton</t>
  </si>
  <si>
    <t>Kilmarnock</t>
  </si>
  <si>
    <t>Morton</t>
  </si>
  <si>
    <t>Airdrie Utd</t>
  </si>
  <si>
    <t>Queens Park</t>
  </si>
  <si>
    <t>Sunderland</t>
  </si>
  <si>
    <t>E2</t>
  </si>
  <si>
    <t>E3</t>
  </si>
  <si>
    <t>EC</t>
  </si>
  <si>
    <t>SC1</t>
  </si>
  <si>
    <t>Halifax</t>
  </si>
  <si>
    <t>Maidenhead</t>
  </si>
  <si>
    <t>Solihull</t>
  </si>
  <si>
    <t>Tondela</t>
  </si>
  <si>
    <t>Gil Vicente</t>
  </si>
  <si>
    <t>Maritimo</t>
  </si>
  <si>
    <t>Vizela</t>
  </si>
  <si>
    <t>Moreirense</t>
  </si>
  <si>
    <t>Estoril</t>
  </si>
  <si>
    <t>Ipswich</t>
  </si>
  <si>
    <t>Wycombe</t>
  </si>
  <si>
    <t>Oxford</t>
  </si>
  <si>
    <t>Sutton</t>
  </si>
  <si>
    <t>Colchester</t>
  </si>
  <si>
    <t>Stevenage</t>
  </si>
  <si>
    <t>Famalicao</t>
  </si>
  <si>
    <t>Belenenses</t>
  </si>
  <si>
    <t>Guimaraes</t>
  </si>
  <si>
    <t>Boavista</t>
  </si>
  <si>
    <t>Sp Lisbon</t>
  </si>
  <si>
    <t>Portimonense</t>
  </si>
  <si>
    <t>Inverness C</t>
  </si>
  <si>
    <t>Partick</t>
  </si>
  <si>
    <t>Pacos Ferreira</t>
  </si>
  <si>
    <t>Santa Clara</t>
  </si>
  <si>
    <t>Arouca</t>
  </si>
  <si>
    <t>Sp Braga</t>
  </si>
  <si>
    <t>Porto</t>
  </si>
  <si>
    <t>Benfica</t>
  </si>
  <si>
    <t>P1</t>
  </si>
  <si>
    <t>Burton</t>
  </si>
  <si>
    <t>Gillingham</t>
  </si>
  <si>
    <t>Bradford</t>
  </si>
  <si>
    <t>Crawley Town</t>
  </si>
  <si>
    <t>Scunthorpe</t>
  </si>
  <si>
    <t>Carlisle</t>
  </si>
  <si>
    <t>Northampton</t>
  </si>
  <si>
    <t>Walsall</t>
  </si>
  <si>
    <t>Newport County</t>
  </si>
  <si>
    <t>Kings Lynn</t>
  </si>
  <si>
    <t>Doncaster</t>
  </si>
  <si>
    <t>Barnet</t>
  </si>
  <si>
    <t>Weymouth</t>
  </si>
  <si>
    <t>Notts County</t>
  </si>
  <si>
    <t>Southend</t>
  </si>
  <si>
    <t>Queen of Sth</t>
  </si>
  <si>
    <t>Raith Rvs</t>
  </si>
  <si>
    <t>Dumbarton</t>
  </si>
  <si>
    <t>Alloa</t>
  </si>
  <si>
    <t>Falkirk</t>
  </si>
  <si>
    <t>Clyde</t>
  </si>
  <si>
    <t>East Fife</t>
  </si>
  <si>
    <t>Montrose</t>
  </si>
  <si>
    <t>Peterhead</t>
  </si>
  <si>
    <t>Cove Rangers</t>
  </si>
  <si>
    <t>Edinburgh City</t>
  </si>
  <si>
    <t>Albion Rvs</t>
  </si>
  <si>
    <t>Elgin</t>
  </si>
  <si>
    <t>Forfar</t>
  </si>
  <si>
    <t>Kelty Hearts</t>
  </si>
  <si>
    <t>Cowdenbeath</t>
  </si>
  <si>
    <t>Stenhousemuir</t>
  </si>
  <si>
    <t>Stirling</t>
  </si>
  <si>
    <t>Stranraer</t>
  </si>
  <si>
    <t>Annan Athletic</t>
  </si>
  <si>
    <t>Getafe</t>
  </si>
  <si>
    <t>Real Madrid</t>
  </si>
  <si>
    <t>Ath Madrid</t>
  </si>
  <si>
    <t>Vallecano</t>
  </si>
  <si>
    <t>Elche</t>
  </si>
  <si>
    <t>Granada</t>
  </si>
  <si>
    <t>Alaves</t>
  </si>
  <si>
    <t>Sociedad</t>
  </si>
  <si>
    <t>Betis</t>
  </si>
  <si>
    <t>Celta</t>
  </si>
  <si>
    <t>Mallorca</t>
  </si>
  <si>
    <t>Barcelona</t>
  </si>
  <si>
    <t>Almeria</t>
  </si>
  <si>
    <t>Cartagena</t>
  </si>
  <si>
    <t>Valladolid</t>
  </si>
  <si>
    <t>Leganes</t>
  </si>
  <si>
    <t>Sp Gijon</t>
  </si>
  <si>
    <t>Lugo</t>
  </si>
  <si>
    <t>Huesca</t>
  </si>
  <si>
    <t>Girona</t>
  </si>
  <si>
    <t>Mirandes</t>
  </si>
  <si>
    <t>Zaragoza</t>
  </si>
  <si>
    <t>Fuenlabrada</t>
  </si>
  <si>
    <t>Ibiza</t>
  </si>
  <si>
    <t>Tenerife</t>
  </si>
  <si>
    <t>Las Palmas</t>
  </si>
  <si>
    <t>Villarreal</t>
  </si>
  <si>
    <t>Levante</t>
  </si>
  <si>
    <t>Osasuna</t>
  </si>
  <si>
    <t>Ath Bilbao</t>
  </si>
  <si>
    <t>Cadiz</t>
  </si>
  <si>
    <t>Sevilla</t>
  </si>
  <si>
    <t>Alcorcon</t>
  </si>
  <si>
    <t>Malaga</t>
  </si>
  <si>
    <t>Valencia</t>
  </si>
  <si>
    <t>Espanol</t>
  </si>
  <si>
    <t>Oviedo</t>
  </si>
  <si>
    <t>Ponferradina</t>
  </si>
  <si>
    <t>Burgos</t>
  </si>
  <si>
    <t>Amorebieta</t>
  </si>
  <si>
    <t>Eibar</t>
  </si>
  <si>
    <t>Sociedad B</t>
  </si>
  <si>
    <t>SC3</t>
  </si>
  <si>
    <t>SP1</t>
  </si>
  <si>
    <t>SP2</t>
  </si>
  <si>
    <t>Bayern Munich</t>
  </si>
  <si>
    <t>Mgladbach</t>
  </si>
  <si>
    <t>Bordeaux</t>
  </si>
  <si>
    <t>Marseille</t>
  </si>
  <si>
    <t>Trabzonspor</t>
  </si>
  <si>
    <t>Yeni Malatyaspor</t>
  </si>
  <si>
    <t>Freiburg</t>
  </si>
  <si>
    <t>Bielefeld</t>
  </si>
  <si>
    <t>Greuther Furth</t>
  </si>
  <si>
    <t>Stuttgart</t>
  </si>
  <si>
    <t>Hoffenheim</t>
  </si>
  <si>
    <t>Augsburg</t>
  </si>
  <si>
    <t>Leverkusen</t>
  </si>
  <si>
    <t>Union Berlin</t>
  </si>
  <si>
    <t>RB Leipzig</t>
  </si>
  <si>
    <t>Mainz</t>
  </si>
  <si>
    <t>Ein Frankfurt</t>
  </si>
  <si>
    <t>Dortmund</t>
  </si>
  <si>
    <t>Salford</t>
  </si>
  <si>
    <t>Lens</t>
  </si>
  <si>
    <t>Rennes</t>
  </si>
  <si>
    <t>Le Havre</t>
  </si>
  <si>
    <t>Sochaux</t>
  </si>
  <si>
    <t>Bastia</t>
  </si>
  <si>
    <t>Quevilly Rouen</t>
  </si>
  <si>
    <t>Dijon</t>
  </si>
  <si>
    <t>Nimes</t>
  </si>
  <si>
    <t>Grenoble</t>
  </si>
  <si>
    <t>Auxerre</t>
  </si>
  <si>
    <t>Pau FC</t>
  </si>
  <si>
    <t>Rodez</t>
  </si>
  <si>
    <t>Valenciennes</t>
  </si>
  <si>
    <t>Guingamp</t>
  </si>
  <si>
    <t>OFI Crete</t>
  </si>
  <si>
    <t>Giannina</t>
  </si>
  <si>
    <t>Gaziantep</t>
  </si>
  <si>
    <t>Karagumruk</t>
  </si>
  <si>
    <t>Alanyaspor</t>
  </si>
  <si>
    <t>Buyuksehyr</t>
  </si>
  <si>
    <t>Kasimpasa</t>
  </si>
  <si>
    <t>Hatayspor</t>
  </si>
  <si>
    <t>Galatasaray</t>
  </si>
  <si>
    <t>Giresunspor</t>
  </si>
  <si>
    <t>Hertha</t>
  </si>
  <si>
    <t>FC Koln</t>
  </si>
  <si>
    <t>Bochum</t>
  </si>
  <si>
    <t>Wolfsburg</t>
  </si>
  <si>
    <t>Brest</t>
  </si>
  <si>
    <t>Nice</t>
  </si>
  <si>
    <t>Clermont</t>
  </si>
  <si>
    <t>Reims</t>
  </si>
  <si>
    <t>Metz</t>
  </si>
  <si>
    <t>Strasbourg</t>
  </si>
  <si>
    <t>Nantes</t>
  </si>
  <si>
    <t>Monaco</t>
  </si>
  <si>
    <t>Lyon</t>
  </si>
  <si>
    <t>Paris SG</t>
  </si>
  <si>
    <t>Ionikos</t>
  </si>
  <si>
    <t>Apollon</t>
  </si>
  <si>
    <t>Volos NFC</t>
  </si>
  <si>
    <t>Panathinaikos</t>
  </si>
  <si>
    <t>AEK</t>
  </si>
  <si>
    <t>PAOK</t>
  </si>
  <si>
    <t>Olympiakos</t>
  </si>
  <si>
    <t>Asteras Tripolis</t>
  </si>
  <si>
    <t>Empoli</t>
  </si>
  <si>
    <t>Sassuolo</t>
  </si>
  <si>
    <t>Venezia</t>
  </si>
  <si>
    <t>Milan</t>
  </si>
  <si>
    <t>Napoli</t>
  </si>
  <si>
    <t>Sampdoria</t>
  </si>
  <si>
    <t>Genoa</t>
  </si>
  <si>
    <t>Spezia</t>
  </si>
  <si>
    <t>Roma</t>
  </si>
  <si>
    <t>Juventus</t>
  </si>
  <si>
    <t>Inter</t>
  </si>
  <si>
    <t>Lazio</t>
  </si>
  <si>
    <t>Verona</t>
  </si>
  <si>
    <t>Salernitana</t>
  </si>
  <si>
    <t>Konyaspor</t>
  </si>
  <si>
    <t>Sivasspor</t>
  </si>
  <si>
    <t>Goztep</t>
  </si>
  <si>
    <t>Antalyaspor</t>
  </si>
  <si>
    <t>Kayserispor</t>
  </si>
  <si>
    <t>Altay</t>
  </si>
  <si>
    <t>Rizespor</t>
  </si>
  <si>
    <t>Besiktas</t>
  </si>
  <si>
    <t>Toulouse</t>
  </si>
  <si>
    <t>Nancy</t>
  </si>
  <si>
    <t>Fenerbahce</t>
  </si>
  <si>
    <t>Ad. Demirspor</t>
  </si>
  <si>
    <t>07/01/2022</t>
  </si>
  <si>
    <t>08/01/2022</t>
  </si>
  <si>
    <t>09/01/2022</t>
  </si>
  <si>
    <t>10/01/2022</t>
  </si>
  <si>
    <t>D1</t>
  </si>
  <si>
    <t>F1</t>
  </si>
  <si>
    <t>T1</t>
  </si>
  <si>
    <t>F2</t>
  </si>
  <si>
    <t>G1</t>
  </si>
  <si>
    <t>I1</t>
  </si>
  <si>
    <t>Southampton</t>
  </si>
  <si>
    <t>Brentford</t>
  </si>
  <si>
    <t>Reading</t>
  </si>
  <si>
    <t>Fulham</t>
  </si>
  <si>
    <t>AFC Wimbledon</t>
  </si>
  <si>
    <t>Bolton</t>
  </si>
  <si>
    <t>Mansfield</t>
  </si>
  <si>
    <t>Swindon</t>
  </si>
  <si>
    <t>Forest Green</t>
  </si>
  <si>
    <t>Stockport</t>
  </si>
  <si>
    <t>Boreham Wood</t>
  </si>
  <si>
    <t>Wealdstone</t>
  </si>
  <si>
    <t>Grimsby</t>
  </si>
  <si>
    <t>Yeovil</t>
  </si>
  <si>
    <t>Cagliari</t>
  </si>
  <si>
    <t>Bologna</t>
  </si>
  <si>
    <t>West Ham</t>
  </si>
  <si>
    <t>Norwich</t>
  </si>
  <si>
    <t>Crewe</t>
  </si>
  <si>
    <t>Charlton</t>
  </si>
  <si>
    <t>Panetolikos</t>
  </si>
  <si>
    <t>Benevento</t>
  </si>
  <si>
    <t>Monza</t>
  </si>
  <si>
    <t>Lecce</t>
  </si>
  <si>
    <t>Vicenza</t>
  </si>
  <si>
    <t>11/01/2022</t>
  </si>
  <si>
    <t>12/01/2022</t>
  </si>
  <si>
    <t>13/01/2022</t>
  </si>
  <si>
    <t>E0</t>
  </si>
  <si>
    <t>E1</t>
  </si>
  <si>
    <t>I2</t>
  </si>
  <si>
    <t>Gent</t>
  </si>
  <si>
    <t>Kortrijk</t>
  </si>
  <si>
    <t>Dresden</t>
  </si>
  <si>
    <t>Hamburg</t>
  </si>
  <si>
    <t>Hansa Rostock</t>
  </si>
  <si>
    <t>Hannover</t>
  </si>
  <si>
    <t>Brighton</t>
  </si>
  <si>
    <t>Crystal Palace</t>
  </si>
  <si>
    <t>Ternana</t>
  </si>
  <si>
    <t>Ascoli</t>
  </si>
  <si>
    <t>Zwolle</t>
  </si>
  <si>
    <t>Willem II</t>
  </si>
  <si>
    <t>Oud-Heverlee Leuven</t>
  </si>
  <si>
    <t>Mechelen</t>
  </si>
  <si>
    <t>Seraing</t>
  </si>
  <si>
    <t>St. Gilloise</t>
  </si>
  <si>
    <t>Club Brugge</t>
  </si>
  <si>
    <t>St Truiden</t>
  </si>
  <si>
    <t>Nurnberg</t>
  </si>
  <si>
    <t>Paderborn</t>
  </si>
  <si>
    <t>St Pauli</t>
  </si>
  <si>
    <t>Erzgebirge Aue</t>
  </si>
  <si>
    <t>Werder Bremen</t>
  </si>
  <si>
    <t>Fortuna Dusseldorf</t>
  </si>
  <si>
    <t>Darmstadt</t>
  </si>
  <si>
    <t>Karlsruhe</t>
  </si>
  <si>
    <t>Man City</t>
  </si>
  <si>
    <t>Chelsea</t>
  </si>
  <si>
    <t>Newcastle</t>
  </si>
  <si>
    <t>Watford</t>
  </si>
  <si>
    <t>Everton</t>
  </si>
  <si>
    <t>Wolves</t>
  </si>
  <si>
    <t>Aston Villa</t>
  </si>
  <si>
    <t>Man United</t>
  </si>
  <si>
    <t>Cardiff</t>
  </si>
  <si>
    <t>Blackburn</t>
  </si>
  <si>
    <t>Luton</t>
  </si>
  <si>
    <t>Bournemouth</t>
  </si>
  <si>
    <t>Derby</t>
  </si>
  <si>
    <t>Sheffield United</t>
  </si>
  <si>
    <t>Bristol City</t>
  </si>
  <si>
    <t>Huddersfield</t>
  </si>
  <si>
    <t>Swansea</t>
  </si>
  <si>
    <t>Middlesbrough</t>
  </si>
  <si>
    <t>Millwall</t>
  </si>
  <si>
    <t>Nottm Forest</t>
  </si>
  <si>
    <t>Peterboro</t>
  </si>
  <si>
    <t>Coventry</t>
  </si>
  <si>
    <t>Preston</t>
  </si>
  <si>
    <t>Birmingham</t>
  </si>
  <si>
    <t>QPR</t>
  </si>
  <si>
    <t>West Brom</t>
  </si>
  <si>
    <t>Morecambe</t>
  </si>
  <si>
    <t>Shrewsbury</t>
  </si>
  <si>
    <t>Wigan</t>
  </si>
  <si>
    <t>Rotherham</t>
  </si>
  <si>
    <t>Cambridge</t>
  </si>
  <si>
    <t>Portsmouth</t>
  </si>
  <si>
    <t>Sheffield Weds</t>
  </si>
  <si>
    <t>Plymouth</t>
  </si>
  <si>
    <t>Harrogate</t>
  </si>
  <si>
    <t>Bristol Rvs</t>
  </si>
  <si>
    <t>Hartlepool</t>
  </si>
  <si>
    <t>Barrow</t>
  </si>
  <si>
    <t>Exeter</t>
  </si>
  <si>
    <t>Port Vale</t>
  </si>
  <si>
    <t>Chesterfield</t>
  </si>
  <si>
    <t>St Etienne</t>
  </si>
  <si>
    <t>Amiens</t>
  </si>
  <si>
    <t>Caen</t>
  </si>
  <si>
    <t>Lamia</t>
  </si>
  <si>
    <t>Aris</t>
  </si>
  <si>
    <t>Torino</t>
  </si>
  <si>
    <t>Udinese</t>
  </si>
  <si>
    <t>Cittadella</t>
  </si>
  <si>
    <t>Cosenza</t>
  </si>
  <si>
    <t>Cremonese</t>
  </si>
  <si>
    <t>Como</t>
  </si>
  <si>
    <t>Parma</t>
  </si>
  <si>
    <t>Crotone</t>
  </si>
  <si>
    <t>Reggina</t>
  </si>
  <si>
    <t>Brescia</t>
  </si>
  <si>
    <t>Pisa</t>
  </si>
  <si>
    <t>Frosinone</t>
  </si>
  <si>
    <t>Nijmegen</t>
  </si>
  <si>
    <t>Heracles</t>
  </si>
  <si>
    <t>Feyenoord</t>
  </si>
  <si>
    <t>Vitesse</t>
  </si>
  <si>
    <t>Twente</t>
  </si>
  <si>
    <t>Heerenveen</t>
  </si>
  <si>
    <t>Go Ahead Eagles</t>
  </si>
  <si>
    <t>Waalwijk</t>
  </si>
  <si>
    <t>Antwerp</t>
  </si>
  <si>
    <t>Charleroi</t>
  </si>
  <si>
    <t>Eupen</t>
  </si>
  <si>
    <t>Cercle Brugge</t>
  </si>
  <si>
    <t>Anderlecht</t>
  </si>
  <si>
    <t>Standard</t>
  </si>
  <si>
    <t>Genk</t>
  </si>
  <si>
    <t>Beerschot VA</t>
  </si>
  <si>
    <t>Heidenheim</t>
  </si>
  <si>
    <t>Ingolstadt</t>
  </si>
  <si>
    <t>Sandhausen</t>
  </si>
  <si>
    <t>Regensburg</t>
  </si>
  <si>
    <t>Schalke 04</t>
  </si>
  <si>
    <t>Holstein Kiel</t>
  </si>
  <si>
    <t>Liverpool</t>
  </si>
  <si>
    <t>Leeds</t>
  </si>
  <si>
    <t>Tottenham</t>
  </si>
  <si>
    <t>Arsenal</t>
  </si>
  <si>
    <t>Hull</t>
  </si>
  <si>
    <t>Stoke</t>
  </si>
  <si>
    <t>Lorient</t>
  </si>
  <si>
    <t>Angers</t>
  </si>
  <si>
    <t>Montpellier</t>
  </si>
  <si>
    <t>Troyes</t>
  </si>
  <si>
    <t>Lille</t>
  </si>
  <si>
    <t>Atromitos</t>
  </si>
  <si>
    <t>Atalanta</t>
  </si>
  <si>
    <t>Perugia</t>
  </si>
  <si>
    <t>Pordenone</t>
  </si>
  <si>
    <t>Spal</t>
  </si>
  <si>
    <t>Alessandria</t>
  </si>
  <si>
    <t>Utrecht</t>
  </si>
  <si>
    <t>Ajax</t>
  </si>
  <si>
    <t>Cambuur</t>
  </si>
  <si>
    <t>Sparta Rotterdam</t>
  </si>
  <si>
    <t>Groningen</t>
  </si>
  <si>
    <t>PSV Eindhoven</t>
  </si>
  <si>
    <t>For Sittard</t>
  </si>
  <si>
    <t>AZ Alkmaar</t>
  </si>
  <si>
    <t>Paris FC</t>
  </si>
  <si>
    <t>Fiorentina</t>
  </si>
  <si>
    <t>Celtic</t>
  </si>
  <si>
    <t>Hibernian</t>
  </si>
  <si>
    <t>14/01/2022</t>
  </si>
  <si>
    <t>15/01/2022</t>
  </si>
  <si>
    <t>16/01/2022</t>
  </si>
  <si>
    <t>17/01/2022</t>
  </si>
  <si>
    <t>B1</t>
  </si>
  <si>
    <t>D2</t>
  </si>
  <si>
    <t>N1</t>
  </si>
  <si>
    <t>SC0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</si>
</sst>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1.1075993973639753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1.0408967723463944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1.0466503691020506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1.0728504070978289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1.0538424813225786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1.0524934496338532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1.0362637658896696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1.0356850891989859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1.0449698306901456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1.043438569981763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1.0434058512320166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1.0505095705164631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1.0525123267481189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1.0655103519273617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1.0700036736716445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1.0716502370068346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1.0671330848711666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1.0669478732554383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1.0751589264843362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1.0654583973780449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1.0724395508015951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1.0744841031203913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1.0625792095626894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1.0754427289104427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1.0725753995856002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1.0816643032522224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1.0855074934514506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1.080350824048925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1.0890483563847753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1.0822987946542331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1.0898437867316229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1.0789786104679466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1.0799627576537885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1.0356850891989859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1.059214380982872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1.0718059866104521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1.0648207184922545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1.074921319897685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1.0749435315745663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1.0708425290899795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1.0944763032581277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1.0524934496338532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1.1365610732057081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1.0405885922597782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1.0900737919216201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1.08505570062963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1.0877663493834375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1.08505570062963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1.0816643032522224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1.0844960009352391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1.0890483563847753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1.0702061023953406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1.0890483563847753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1.086976930295475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1.083062374338202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1.0872029288255038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1.0711539295565653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1.0719901214070431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1.0602107487113226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1.0602539754688272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1.0525123267481189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1.0576683492758872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1.0655332071550867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1.0695045288795901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1.0586402402731725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1.0629444687848131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1.0437075600663159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1.0457565564423787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1.0497253316960662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1.0421804198806015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1.045344963452246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1.0351900225906741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1.038077229388916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1.0469799548748147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1.0379105936695237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1.0427491060172347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1.0656089460421265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1.0902083920249055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1.0886227150115235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1.0890483563847753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1.08433784383662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1.0731851279531954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1.0569383568656741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1.0597953687722241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1.0557821208912506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1.0500631329117833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1.0629164179711093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1.0540333908812936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1.048153965543114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1.0618465284925471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1.0543300667589199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1.0543819242504819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1.0509354515449301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1.0605979647980854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1.0567687035951574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1.0602391541885894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1.0588150667767779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1.0633489274224441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1.0662627066031662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1.0654607442883226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1.0727876198998851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1.0631376838968771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1.0524934496338532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1.0449864577049268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1.044303665417317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1.0475615653703467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1.0671330848711666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1.0557821208912506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1.0600668335258359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1.0674919964665432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1.0581003177923753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1.0349578533419834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1.0510694237812139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1.0569383568656741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1.0556120689697279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1.0502857379813271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1.0588150667767779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1.0487220727913058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1.0587691192107669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1.0724395508015951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1.0633092374354824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1.0744841031203913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1.0747679749614711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1.070599000893548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1.0351900225906741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1.0543819242504819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1.0677822498943841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1.0874251771965437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1.0877322956960667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1.041304204002425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1.0483511839381512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1.0475615653703467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1.056895036351561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1.0559734181690366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1.0459631209894389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1.0421804198806015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1.0417906511603616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1.043438569981763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1.046349494759292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1.0693473415042363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1.0717876217555127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1.0558399741144113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1.0457565564423787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1.0765812818364073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1.0750214632810238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1.0722697174508919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1.1027036626069637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1.0505862061664459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1.0619437671691367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1.0602107487113226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1.0487220727913058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1.0715238910055171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1.051738571938915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1.0501106530953337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1.0483906463555754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1.0521795989414335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1.0525123267481189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1.0571615895212632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1.0536616911224432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1.0565141204944781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1.0500631329117833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1.0522559150967761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1.0509442098096211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1.0502439111838868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1.0588161259487125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1.0538644213740753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1.0427733349764023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1.0502439111838868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1.0439719885779606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1.0480610077274732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1.0509442098096211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1.0679524935128775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1.0681458983010155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1.0688052819193437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1.0643567077555702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1.0708425290899795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1.0730165337508553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1.0648207184922545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1.0677822498943841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1.0671330848711666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1.0608952469083379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1.0674111222252509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1.0674111222252509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1.0503245504598744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1.0709171136039117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1.0716502370068346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1.0688734653100223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1.0748039017579798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1.0671330848711666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1.0732443093298558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1.0729832486866209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1.0643567077555702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1.0764091542742731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1.0681458983010155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1.0801082231226471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1.0806907986103451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1.08433784383662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1.0500631329117833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1.0833915601038029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1.0748039017579798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1.0754427289104427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1.0720588896370926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1.0776454872008754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1.0731630982443801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1.06243870990235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1.0873987439628201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1.0891284064959676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1.0891284064959676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1.0806907986103451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1.0487220727913058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1.0574312850692822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1.0548923717759795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1.0708425290899795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1.0404319501157899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1.042106143326367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1.0487772084693074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1.0415257892008067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1.042106143326367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1.0543967570307606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1.0427733349764023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1.0431976029859278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1.0488145277884962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1.0632706922771613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1.0497253316960662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1.090653124721658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1.08505570062963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1.0674111222252509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1.0842592746752788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1.0857175561235832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1.0728504070978289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1.1123820366077857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1.076095680951785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1.0819204349687941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1.071200922068871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1.0713419446858048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1.1084012300782284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1.0758089270163143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1.071200922068871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1.0421804198806015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1.159649031926925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1.0513686083765104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1.0459631209894389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1.0725172100503928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1.0754003103820793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1.0739974333492817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1.0882031460515309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1.0502857379813271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1.0586373210952964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1.0522559150967761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1.051738571938915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1.0538644213740753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1.0540333908812936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1.0569028949649302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1.0480730539288112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1.0538611122400778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1.0636409575061661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1.0564966775030487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1.055162882031925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1.0597968244159457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1.0569383568656741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1.0536616911224432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1.0512018249471584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1.0857175561235832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1.0923137783555916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1.083213262843725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1.0629164179711093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1.0580097445486314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1.0569028949649302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1.0583691873379317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1.050305669221034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1.0437075600663159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1.0420112422030368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1.0522559150967761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1.0605979647980854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1.0509442098096211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1.050186013602848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1.054302385067432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1.051738571938915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1.0584574108458336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1.0522559150967761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1.0565141204944781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1.0501502456550436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1.0449864577049268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1.0502085589023142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1.0421804198806015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1.0754427289104427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1.0509354515449301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1.059214380982872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1.0536616911224432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1.0587691192107669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1.0538644213740753</v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1.0361804782173478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50.826157885199706</v>
      </c>
      <c r="I2" s="6">
        <f>IF('Log_working_3-way'!$D2="","",'True_Odds_Calculator_3-way'!O3/'True_Odds_Calculator_3-way'!B3-1)</f>
        <v>1.6751954911658222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2.8039618844717396E-2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1.0265460306426484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2.2737041791517081</v>
      </c>
      <c r="I3" s="6">
        <f>IF('Log_working_3-way'!$D3="","",'True_Odds_Calculator_3-way'!O4/'True_Odds_Calculator_3-way'!B4-1)</f>
        <v>3.9063101765166719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2.4649380404238475E-2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1.0422667454048753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0.21839193893688202</v>
      </c>
      <c r="I4" s="6">
        <f>IF('Log_working_3-way'!$D4="","",'True_Odds_Calculator_3-way'!O5/'True_Odds_Calculator_3-way'!B5-1)</f>
        <v>3.5711635674629072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3.3850102027281004E-2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1.0590529322876272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9.0498515889818538</v>
      </c>
      <c r="I5" s="6">
        <f>IF('Log_working_3-way'!$D5="","",'True_Odds_Calculator_3-way'!O6/'True_Odds_Calculator_3-way'!B6-1)</f>
        <v>8.4837783158065516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6.266774492223659E-2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1.0254352661294632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7.1308269942668918</v>
      </c>
      <c r="I6" s="6">
        <f>IF('Log_working_3-way'!$D6="","",'True_Odds_Calculator_3-way'!O7/'True_Odds_Calculator_3-way'!B7-1)</f>
        <v>9.3954684570641103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2.7337360406233469E-2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1.0464100335813229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53.680264943933537</v>
      </c>
      <c r="I7" s="6">
        <f>IF('Log_working_3-way'!$D7="","",'True_Odds_Calculator_3-way'!O8/'True_Odds_Calculator_3-way'!B8-1)</f>
        <v>2.1858893962577208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3.3870415077722038E-2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1.0273227248963188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35.254353251663098</v>
      </c>
      <c r="I8" s="6">
        <f>IF('Log_working_3-way'!$D8="","",'True_Odds_Calculator_3-way'!O9/'True_Odds_Calculator_3-way'!B9-1)</f>
        <v>4.5015322925098058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2.5538908201967025E-2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1.0220244648085577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5.7344577093989431</v>
      </c>
      <c r="I9" s="6">
        <f>IF('Log_working_3-way'!$D9="","",'True_Odds_Calculator_3-way'!O10/'True_Odds_Calculator_3-way'!B10-1)</f>
        <v>6.1408372209938635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2.2933540302692679E-2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1.0282031518074952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37.560849171528197</v>
      </c>
      <c r="I10" s="6">
        <f>IF('Log_working_3-way'!$D10="","",'True_Odds_Calculator_3-way'!O11/'True_Odds_Calculator_3-way'!B11-1)</f>
        <v>3.7927828668757995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2.5791656143619335E-2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1.0246571229720804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27.205344984827036</v>
      </c>
      <c r="I11" s="6">
        <f>IF('Log_working_3-way'!$D11="","",'True_Odds_Calculator_3-way'!O12/'True_Odds_Calculator_3-way'!B12-1)</f>
        <v>5.617513801371774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2.4808444883329672E-2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1.0223250083684805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28.861750127548998</v>
      </c>
      <c r="I12" s="6">
        <f>IF('Log_working_3-way'!$D12="","",'True_Odds_Calculator_3-way'!O13/'True_Odds_Calculator_3-way'!B13-1)</f>
        <v>5.3664931013681327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2.2180503339741975E-2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1.0217993295715042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6.2610158635892148</v>
      </c>
      <c r="I13" s="6">
        <f>IF('Log_working_3-way'!$D13="","",'True_Odds_Calculator_3-way'!O14/'True_Odds_Calculator_3-way'!B14-1)</f>
        <v>4.9919307276919405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2.2516879322015404E-2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1.0304566880929724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10.434580141443465</v>
      </c>
      <c r="I14" s="6">
        <f>IF('Log_working_3-way'!$D14="","",'True_Odds_Calculator_3-way'!O15/'True_Odds_Calculator_3-way'!B15-1)</f>
        <v>7.1825622038734984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3.2746660604445532E-2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1.0418921110067505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11.124025777749573</v>
      </c>
      <c r="I15" s="6">
        <f>IF('Log_working_3-way'!$D15="","",'True_Odds_Calculator_3-way'!O16/'True_Odds_Calculator_3-way'!B16-1)</f>
        <v>6.265177693060461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4.4577120280776095E-2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1.0403156600444758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12.545936722739098</v>
      </c>
      <c r="I16" s="6">
        <f>IF('Log_working_3-way'!$D16="","",'True_Odds_Calculator_3-way'!O17/'True_Odds_Calculator_3-way'!B17-1)</f>
        <v>8.0741424734118592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4.3344387532195272E-2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1.0412701868110101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10.081056876830846</v>
      </c>
      <c r="I17" s="6">
        <f>IF('Log_working_3-way'!$D17="","",'True_Odds_Calculator_3-way'!O18/'True_Odds_Calculator_3-way'!B18-1)</f>
        <v>7.0939209725337289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4.4056869336241089E-2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1.0452863756471356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4.498658259560238</v>
      </c>
      <c r="I18" s="6">
        <f>IF('Log_working_3-way'!$D18="","",'True_Odds_Calculator_3-way'!O19/'True_Odds_Calculator_3-way'!B19-1)</f>
        <v>6.6299609474980858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4.5854238607516695E-2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1.0419161323208419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7.9035985628077263</v>
      </c>
      <c r="I19" s="6">
        <f>IF('Log_working_3-way'!$D19="","",'True_Odds_Calculator_3-way'!O20/'True_Odds_Calculator_3-way'!B20-1)</f>
        <v>6.1899774650486501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4.3966930589981246E-2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1.040483634395718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11.671679663279786</v>
      </c>
      <c r="I20" s="6">
        <f>IF('Log_working_3-way'!$D20="","",'True_Odds_Calculator_3-way'!O21/'True_Odds_Calculator_3-way'!B21-1)</f>
        <v>8.0170478239257594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4.3519158252241397E-2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1.041097583554617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9.099890473639066</v>
      </c>
      <c r="I21" s="6">
        <f>IF('Log_working_3-way'!$D21="","",'True_Odds_Calculator_3-way'!O22/'True_Odds_Calculator_3-way'!B22-1)</f>
        <v>7.0497039268329864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4.3714946495315932E-2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1.0441790635615877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22.437886069600594</v>
      </c>
      <c r="I22" s="6">
        <f>IF('Log_working_3-way'!$D22="","",'True_Odds_Calculator_3-way'!O23/'True_Odds_Calculator_3-way'!B23-1)</f>
        <v>6.6315833826804438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4.5631895402018063E-2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1.0462201692938302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24.641147958878751</v>
      </c>
      <c r="I23" s="6">
        <f>IF('Log_working_3-way'!$D23="","",'True_Odds_Calculator_3-way'!O24/'True_Odds_Calculator_3-way'!B24-1)</f>
        <v>6.4940338513466136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4.7002978749306701E-2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1.0413165102246389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9.5720058328147548</v>
      </c>
      <c r="I24" s="6">
        <f>IF('Log_working_3-way'!$D24="","",'True_Odds_Calculator_3-way'!O25/'True_Odds_Calculator_3-way'!B25-1)</f>
        <v>7.0473371179067374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4.4021914355072855E-2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1.0409027271148603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11.758758651540971</v>
      </c>
      <c r="I25" s="6">
        <f>IF('Log_working_3-way'!$D25="","",'True_Odds_Calculator_3-way'!O26/'True_Odds_Calculator_3-way'!B26-1)</f>
        <v>8.1247195980327866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4.3975849328647509E-2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1.0487432235936982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30.545470279134449</v>
      </c>
      <c r="I26" s="6">
        <f>IF('Log_working_3-way'!$D26="","",'True_Odds_Calculator_3-way'!O27/'True_Odds_Calculator_3-way'!B27-1)</f>
        <v>6.3693723624311307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4.7042950638818137E-2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1.0558219394585615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23.376197045390619</v>
      </c>
      <c r="I27" s="6">
        <f>IF('Log_working_3-way'!$D27="","",'True_Odds_Calculator_3-way'!O28/'True_Odds_Calculator_3-way'!B28-1)</f>
        <v>5.6208660951160709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5.7064762648519007E-2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1.0538943706367825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20.889062805713166</v>
      </c>
      <c r="I28" s="6">
        <f>IF('Log_working_3-way'!$D28="","",'True_Odds_Calculator_3-way'!O29/'True_Odds_Calculator_3-way'!B29-1)</f>
        <v>6.3890360259228371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5.595682787345857E-2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1.0525130720730191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19.128897592904561</v>
      </c>
      <c r="I29" s="6">
        <f>IF('Log_working_3-way'!$D29="","",'True_Odds_Calculator_3-way'!O30/'True_Odds_Calculator_3-way'!B30-1)</f>
        <v>6.5211240527854235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5.5019633932628098E-2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1.080716211302075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0.4383145260388488</v>
      </c>
      <c r="I30" s="6">
        <f>IF('Log_working_3-way'!$D30="","",'True_Odds_Calculator_3-way'!O31/'True_Odds_Calculator_3-way'!B31-1)</f>
        <v>3.1027956176813714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6.2304668836620003E-2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1.0544727977249431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22.915240778491132</v>
      </c>
      <c r="I31" s="6">
        <f>IF('Log_working_3-way'!$D31="","",'True_Odds_Calculator_3-way'!O32/'True_Odds_Calculator_3-way'!B32-1)</f>
        <v>6.4727579383050378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5.5891003251262283E-2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1.0552595733630259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5.7992922941730285</v>
      </c>
      <c r="I32" s="6">
        <f>IF('Log_working_3-way'!$D32="","",'True_Odds_Calculator_3-way'!O33/'True_Odds_Calculator_3-way'!B33-1)</f>
        <v>7.5823299607707888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5.7106212071197371E-2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1.0520149963505838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12.594193443637037</v>
      </c>
      <c r="I33" s="6">
        <f>IF('Log_working_3-way'!$D33="","",'True_Odds_Calculator_3-way'!O34/'True_Odds_Calculator_3-way'!B34-1)</f>
        <v>7.2444540706026501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5.5452518838319032E-2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1.0519177583034967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11.088272314218557</v>
      </c>
      <c r="I34" s="6">
        <f>IF('Log_working_3-way'!$D34="","",'True_Odds_Calculator_3-way'!O35/'True_Odds_Calculator_3-way'!B35-1)</f>
        <v>6.8708447826552392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5.5163360756973479E-2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1.0200075608126198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11.135855194007721</v>
      </c>
      <c r="I35" s="6">
        <f>IF('Log_working_3-way'!$D35="","",'True_Odds_Calculator_3-way'!O36/'True_Odds_Calculator_3-way'!B36-1)</f>
        <v>6.9449804508720456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2.1628345572007657E-2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1.0303018133249036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11.52843757813649</v>
      </c>
      <c r="I36" s="6">
        <f>IF('Log_working_3-way'!$D36="","",'True_Odds_Calculator_3-way'!O37/'True_Odds_Calculator_3-way'!B37-1)</f>
        <v>8.8203554889518863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3.2793496873459338E-2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1.0487958267432598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26.861227466360734</v>
      </c>
      <c r="I37" s="6">
        <f>IF('Log_working_3-way'!$D37="","",'True_Odds_Calculator_3-way'!O38/'True_Odds_Calculator_3-way'!B38-1)</f>
        <v>6.5239119905646081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4.8712144217762043E-2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1.0422386063688114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20.927936946249147</v>
      </c>
      <c r="I38" s="6">
        <f>IF('Log_working_3-way'!$D38="","",'True_Odds_Calculator_3-way'!O39/'True_Odds_Calculator_3-way'!B39-1)</f>
        <v>7.4339407210515969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4.4022008867116824E-2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1.0406103758802019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8.5347358221697593</v>
      </c>
      <c r="I39" s="6">
        <f>IF('Log_working_3-way'!$D39="","",'True_Odds_Calculator_3-way'!O40/'True_Odds_Calculator_3-way'!B40-1)</f>
        <v>10.796073475334159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4.3693096797705167E-2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1.0440067360754419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22.211879691743956</v>
      </c>
      <c r="I40" s="6">
        <f>IF('Log_working_3-way'!$D40="","",'True_Odds_Calculator_3-way'!O41/'True_Odds_Calculator_3-way'!B41-1)</f>
        <v>7.6260887032715292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4.54363902639765E-2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1.0408665925105542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10.235503002649049</v>
      </c>
      <c r="I41" s="6">
        <f>IF('Log_working_3-way'!$D41="","",'True_Odds_Calculator_3-way'!O42/'True_Odds_Calculator_3-way'!B42-1)</f>
        <v>8.0696703244295236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4.385884851854005E-2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1.0515824298623759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14.920848602983183</v>
      </c>
      <c r="I42" s="6">
        <f>IF('Log_working_3-way'!$D42="","",'True_Odds_Calculator_3-way'!O43/'True_Odds_Calculator_3-way'!B43-1)</f>
        <v>8.7999776928196241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5.5004069403154832E-2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1.0247011512338082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15.771897070816383</v>
      </c>
      <c r="I43" s="6">
        <f>IF('Log_working_3-way'!$D43="","",'True_Odds_Calculator_3-way'!O44/'True_Odds_Calculator_3-way'!B44-1)</f>
        <v>8.1100501619774477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2.6558554443133264E-2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1.1724894502037768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-0.93919584117261046</v>
      </c>
      <c r="I44" s="6">
        <f>IF('Log_working_3-way'!$D44="","",'True_Odds_Calculator_3-way'!O45/'True_Odds_Calculator_3-way'!B45-1)</f>
        <v>8.3110515354534176E-2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5.8360140669254434E-2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1.0285774683060955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22.803952371630317</v>
      </c>
      <c r="I45" s="6">
        <f>IF('Log_working_3-way'!$D45="","",'True_Odds_Calculator_3-way'!O46/'True_Odds_Calculator_3-way'!B46-1)</f>
        <v>7.4022186208650815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2.9551767393934059E-2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1.0578387117529358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4.6496963271293712</v>
      </c>
      <c r="I46" s="6">
        <f>IF('Log_working_3-way'!$D46="","",'True_Odds_Calculator_3-way'!O47/'True_Odds_Calculator_3-way'!B47-1)</f>
        <v>6.4992013592424378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5.8103811968204244E-2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1.051620729706815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10.193125782750986</v>
      </c>
      <c r="I47" s="6">
        <f>IF('Log_working_3-way'!$D47="","",'True_Odds_Calculator_3-way'!O48/'True_Odds_Calculator_3-way'!B48-1)</f>
        <v>7.8102792646595791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5.5024725504986938E-2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1.0522416797420922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19.322568396916761</v>
      </c>
      <c r="I48" s="6">
        <f>IF('Log_working_3-way'!$D48="","",'True_Odds_Calculator_3-way'!O49/'True_Odds_Calculator_3-way'!B49-1)</f>
        <v>8.435557634433108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5.4663470134826087E-2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1.0514497437973649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11.17645554448605</v>
      </c>
      <c r="I49" s="6">
        <f>IF('Log_working_3-way'!$D49="","",'True_Odds_Calculator_3-way'!O50/'True_Odds_Calculator_3-way'!B50-1)</f>
        <v>8.3142508037297063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5.5044325344659084E-2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1.0580894746424734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4.3583362054597909</v>
      </c>
      <c r="I50" s="6">
        <f>IF('Log_working_3-way'!$D50="","",'True_Odds_Calculator_3-way'!O51/'True_Odds_Calculator_3-way'!B51-1)</f>
        <v>6.3750078543359061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5.7965387574326011E-2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1.0711227045923501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35.200689240380733</v>
      </c>
      <c r="I51" s="6">
        <f>IF('Log_working_3-way'!$D51="","",'True_Odds_Calculator_3-way'!O52/'True_Odds_Calculator_3-way'!B52-1)</f>
        <v>4.3705161614884576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6.5691271218033309E-2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1.0659196092555838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4.0364096790734578</v>
      </c>
      <c r="I52" s="6">
        <f>IF('Log_working_3-way'!$D52="","",'True_Odds_Calculator_3-way'!O53/'True_Odds_Calculator_3-way'!B53-1)</f>
        <v>5.2434565306316108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6.3926083922528854E-2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1.0972773978254642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33.518614870532431</v>
      </c>
      <c r="I53" s="6">
        <f>IF('Log_working_3-way'!$D53="","",'True_Odds_Calculator_3-way'!O54/'True_Odds_Calculator_3-way'!B54-1)</f>
        <v>5.2196524963051765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9.0363815632220623E-2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1.067476426040822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29.288694160662988</v>
      </c>
      <c r="I54" s="6">
        <f>IF('Log_working_3-way'!$D54="","",'True_Odds_Calculator_3-way'!O55/'True_Odds_Calculator_3-way'!B55-1)</f>
        <v>5.0132837065899469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6.584515264995594E-2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1.0706459546037315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33.445445203025507</v>
      </c>
      <c r="I55" s="6">
        <f>IF('Log_working_3-way'!$D55="","",'True_Odds_Calculator_3-way'!O56/'True_Odds_Calculator_3-way'!B56-1)</f>
        <v>4.7456208071045065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6.6351315982662085E-2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1.0682731795975873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3.3997342337751437</v>
      </c>
      <c r="I56" s="6">
        <f>IF('Log_working_3-way'!$D56="","",'True_Odds_Calculator_3-way'!O57/'True_Odds_Calculator_3-way'!B57-1)</f>
        <v>5.0188871898343344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6.4852868650336903E-2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1.0606376635006767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11.513060237327814</v>
      </c>
      <c r="I57" s="6">
        <f>IF('Log_working_3-way'!$D57="","",'True_Odds_Calculator_3-way'!O58/'True_Odds_Calculator_3-way'!B58-1)</f>
        <v>7.7855540627671012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6.4474688604726715E-2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1.063028611666633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7.8324438070935472</v>
      </c>
      <c r="I58" s="6">
        <f>IF('Log_working_3-way'!$D58="","",'True_Odds_Calculator_3-way'!O59/'True_Odds_Calculator_3-way'!B59-1)</f>
        <v>6.3651170118453173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6.5329410597127158E-2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1.0658420593791191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28.987913406025235</v>
      </c>
      <c r="I59" s="6">
        <f>IF('Log_working_3-way'!$D59="","",'True_Odds_Calculator_3-way'!O60/'True_Odds_Calculator_3-way'!B60-1)</f>
        <v>5.4720643912439613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6.4405767658028967E-2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1.0309728625446379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18.645969453261348</v>
      </c>
      <c r="I60" s="6">
        <f>IF('Log_working_3-way'!$D60="","",'True_Odds_Calculator_3-way'!O61/'True_Odds_Calculator_3-way'!B61-1)</f>
        <v>7.8910189029800968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3.281036241930102E-2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1.0369985912660127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26.280283963481093</v>
      </c>
      <c r="I61" s="6">
        <f>IF('Log_working_3-way'!$D61="","",'True_Odds_Calculator_3-way'!O62/'True_Odds_Calculator_3-way'!B62-1)</f>
        <v>7.1955168034175863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3.7135296796608097E-2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1.0367582367601296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3.4819618274758826</v>
      </c>
      <c r="I62" s="6">
        <f>IF('Log_working_3-way'!$D62="","",'True_Odds_Calculator_3-way'!O63/'True_Odds_Calculator_3-way'!B63-1)</f>
        <v>5.7892439516794401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3.6324786324786418E-2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1.0504613547682762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51.865540654455444</v>
      </c>
      <c r="I63" s="6">
        <f>IF('Log_working_3-way'!$D63="","",'True_Odds_Calculator_3-way'!O64/'True_Odds_Calculator_3-way'!B64-1)</f>
        <v>2.3661436926454735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3.7910211832663299E-2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1.037458383925038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19.620835599359221</v>
      </c>
      <c r="I64" s="6">
        <f>IF('Log_working_3-way'!$D64="","",'True_Odds_Calculator_3-way'!O65/'True_Odds_Calculator_3-way'!B65-1)</f>
        <v>7.1775935683576062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3.9408437367620897E-2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1.0456255982597404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30.278543530821842</v>
      </c>
      <c r="I65" s="6">
        <f>IF('Log_working_3-way'!$D65="","",'True_Odds_Calculator_3-way'!O66/'True_Odds_Calculator_3-way'!B66-1)</f>
        <v>7.0947927564850843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4.3944427665357999E-2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1.0522592730338993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42.738715819147416</v>
      </c>
      <c r="I66" s="6">
        <f>IF('Log_working_3-way'!$D66="","",'True_Odds_Calculator_3-way'!O67/'True_Odds_Calculator_3-way'!B67-1)</f>
        <v>4.8121577283033155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4.3783774053840041E-2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1.0431430068775722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30.721647414223799</v>
      </c>
      <c r="I67" s="6">
        <f>IF('Log_working_3-way'!$D67="","",'True_Odds_Calculator_3-way'!O68/'True_Odds_Calculator_3-way'!B68-1)</f>
        <v>7.4565735113722909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4.1227835649666256E-2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1.0253843338846125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20.267278457307253</v>
      </c>
      <c r="I68" s="6">
        <f>IF('Log_working_3-way'!$D68="","",'True_Odds_Calculator_3-way'!O69/'True_Odds_Calculator_3-way'!B69-1)</f>
        <v>6.5570199193895391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2.6740128064088875E-2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1.0261104878913452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8.7440167342291382</v>
      </c>
      <c r="I69" s="6">
        <f>IF('Log_working_3-way'!$D69="","",'True_Odds_Calculator_3-way'!O70/'True_Odds_Calculator_3-way'!B70-1)</f>
        <v>6.0311490852496306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2.775077660980152E-2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1.0256000408244548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16.930023653808341</v>
      </c>
      <c r="I70" s="6">
        <f>IF('Log_working_3-way'!$D70="","",'True_Odds_Calculator_3-way'!O71/'True_Odds_Calculator_3-way'!B71-1)</f>
        <v>6.1103217979664048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2.7323672085509898E-2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1.0337907179344068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32.121583065186854</v>
      </c>
      <c r="I71" s="6">
        <f>IF('Log_working_3-way'!$D71="","",'True_Odds_Calculator_3-way'!O72/'True_Odds_Calculator_3-way'!B72-1)</f>
        <v>4.8467495149933226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3.2515769357874591E-2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1.0202380797165889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10.880132781211767</v>
      </c>
      <c r="I72" s="6">
        <f>IF('Log_working_3-way'!$D72="","",'True_Odds_Calculator_3-way'!O73/'True_Odds_Calculator_3-way'!B73-1)</f>
        <v>7.4154303545345481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2.1915324596067709E-2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1.0208816255278581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6.6765190640057455</v>
      </c>
      <c r="I73" s="6">
        <f>IF('Log_working_3-way'!$D73="","",'True_Odds_Calculator_3-way'!O74/'True_Odds_Calculator_3-way'!B74-1)</f>
        <v>6.8514768450791532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2.2113760128372295E-2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1.0199118199502741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9.6629828267327316</v>
      </c>
      <c r="I74" s="6">
        <f>IF('Log_working_3-way'!$D74="","",'True_Odds_Calculator_3-way'!O75/'True_Odds_Calculator_3-way'!B75-1)</f>
        <v>7.224808152400799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2.1494501466909233E-2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1.0204173111690098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15.168297276193101</v>
      </c>
      <c r="I75" s="6">
        <f>IF('Log_working_3-way'!$D75="","",'True_Odds_Calculator_3-way'!O76/'True_Odds_Calculator_3-way'!B76-1)</f>
        <v>8.5550847457627111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2.2034368070953381E-2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1.0220625147204749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3.0269832888335646</v>
      </c>
      <c r="I76" s="6">
        <f>IF('Log_working_3-way'!$D76="","",'True_Odds_Calculator_3-way'!O77/'True_Odds_Calculator_3-way'!B77-1)</f>
        <v>5.4680663051903489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2.1706918141640941E-2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1.0197918373918691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6.0772491483880247</v>
      </c>
      <c r="I77" s="6">
        <f>IF('Log_working_3-way'!$D77="","",'True_Odds_Calculator_3-way'!O78/'True_Odds_Calculator_3-way'!B78-1)</f>
        <v>8.1591434143265946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2.105617328316356E-2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1.0337584618996132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5.9497504795726952</v>
      </c>
      <c r="I78" s="6">
        <f>IF('Log_working_3-way'!$D78="","",'True_Odds_Calculator_3-way'!O79/'True_Odds_Calculator_3-way'!B79-1)</f>
        <v>4.5605117889715245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3.4220457696210627E-2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1.0565041467745073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23.114469912277468</v>
      </c>
      <c r="I79" s="6">
        <f>IF('Log_working_3-way'!$D79="","",'True_Odds_Calculator_3-way'!O80/'True_Odds_Calculator_3-way'!B80-1)</f>
        <v>7.3739342265529864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5.7771593485879125E-2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1.0538139921280574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5.5950593193048048</v>
      </c>
      <c r="I80" s="6">
        <f>IF('Log_working_3-way'!$D80="","",'True_Odds_Calculator_3-way'!O81/'True_Odds_Calculator_3-way'!B81-1)</f>
        <v>7.751960123098101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5.5608488573998915E-2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1.0523037099231185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16.911835729643546</v>
      </c>
      <c r="I81" s="6">
        <f>IF('Log_working_3-way'!$D81="","",'True_Odds_Calculator_3-way'!O82/'True_Odds_Calculator_3-way'!B82-1)</f>
        <v>7.648479934448785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5.5368749900647662E-2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1.09753728303626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58.162730435215558</v>
      </c>
      <c r="I82" s="6">
        <f>IF('Log_working_3-way'!$D82="","",'True_Odds_Calculator_3-way'!O83/'True_Odds_Calculator_3-way'!B83-1)</f>
        <v>1.8808263635232452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6.4659419247508065E-2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1.0303440115913047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13.111932377339267</v>
      </c>
      <c r="I83" s="6">
        <f>IF('Log_working_3-way'!$D83="","",'True_Odds_Calculator_3-way'!O84/'True_Odds_Calculator_3-way'!B84-1)</f>
        <v>5.2401729373990369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3.2311892737358683E-2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1.0445001047356808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1.4307600237995666</v>
      </c>
      <c r="I84" s="6">
        <f>IF('Log_working_3-way'!$D84="","",'True_Odds_Calculator_3-way'!O85/'True_Odds_Calculator_3-way'!B85-1)</f>
        <v>4.530587481531807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3.9816306426547543E-2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1.0432081739899135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44.27163626562627</v>
      </c>
      <c r="I85" s="6">
        <f>IF('Log_working_3-way'!$D85="","",'True_Odds_Calculator_3-way'!O86/'True_Odds_Calculator_3-way'!B86-1)</f>
        <v>3.2591015757983621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3.6258478315867704E-2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1.030811436151674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19.192970798258639</v>
      </c>
      <c r="I86" s="6">
        <f>IF('Log_working_3-way'!$D86="","",'True_Odds_Calculator_3-way'!O87/'True_Odds_Calculator_3-way'!B87-1)</f>
        <v>7.7864264811228292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3.2551098568593284E-2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1.0313544562543961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7.5211960982503214</v>
      </c>
      <c r="I87" s="6">
        <f>IF('Log_working_3-way'!$D87="","",'True_Odds_Calculator_3-way'!O88/'True_Odds_Calculator_3-way'!B88-1)</f>
        <v>7.3714854643788144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3.3331428209528724E-2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1.0457301911901471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45.473368482249128</v>
      </c>
      <c r="I88" s="6">
        <f>IF('Log_working_3-way'!$D88="","",'True_Odds_Calculator_3-way'!O89/'True_Odds_Calculator_3-way'!B89-1)</f>
        <v>3.2176772502578643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3.7697722737600747E-2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1.046612957372937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49.677378776454276</v>
      </c>
      <c r="I89" s="6">
        <f>IF('Log_working_3-way'!$D89="","",'True_Odds_Calculator_3-way'!O90/'True_Odds_Calculator_3-way'!B90-1)</f>
        <v>2.7545370782177527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3.6162054222254936E-2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1.0259598712763831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18.926342629230046</v>
      </c>
      <c r="I90" s="6">
        <f>IF('Log_working_3-way'!$D90="","",'True_Odds_Calculator_3-way'!O91/'True_Odds_Calculator_3-way'!B91-1)</f>
        <v>7.7765468202817658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2.751426280838043E-2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1.0743274214297485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69.33146120754418</v>
      </c>
      <c r="I91" s="6">
        <f>IF('Log_working_3-way'!$D91="","",'True_Odds_Calculator_3-way'!O92/'True_Odds_Calculator_3-way'!B92-1)</f>
        <v>0.65375925628137566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3.8672506562414943E-2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1.0423912821316847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47.648188133097982</v>
      </c>
      <c r="I92" s="6">
        <f>IF('Log_working_3-way'!$D92="","",'True_Odds_Calculator_3-way'!O93/'True_Odds_Calculator_3-way'!B93-1)</f>
        <v>2.9472487634899327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3.3939446679297935E-2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1.0249502455049868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10.821367607004641</v>
      </c>
      <c r="I93" s="6">
        <f>IF('Log_working_3-way'!$D93="","",'True_Odds_Calculator_3-way'!O94/'True_Odds_Calculator_3-way'!B94-1)</f>
        <v>7.8339583794941685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2.6995365592275E-2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1.0301584839954356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13.664722870970252</v>
      </c>
      <c r="I94" s="6">
        <f>IF('Log_working_3-way'!$D94="","",'True_Odds_Calculator_3-way'!O95/'True_Odds_Calculator_3-way'!B95-1)</f>
        <v>6.8618702843703705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3.2428282334143965E-2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1.0430181777165817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38.083072040194402</v>
      </c>
      <c r="I95" s="6">
        <f>IF('Log_working_3-way'!$D95="","",'True_Odds_Calculator_3-way'!O96/'True_Odds_Calculator_3-way'!B96-1)</f>
        <v>5.961488631046592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3.8035011735443103E-2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1.0338652109961213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5.1605480789770821</v>
      </c>
      <c r="I96" s="6">
        <f>IF('Log_working_3-way'!$D96="","",'True_Odds_Calculator_3-way'!O97/'True_Odds_Calculator_3-way'!B97-1)</f>
        <v>7.2595713856645627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3.5118991775338504E-2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1.0393542773561548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30.470069481040991</v>
      </c>
      <c r="I97" s="6">
        <f>IF('Log_working_3-way'!$D97="","",'True_Odds_Calculator_3-way'!O98/'True_Odds_Calculator_3-way'!B98-1)</f>
        <v>7.8500539748106579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3.759101148986943E-2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1.0302265161496871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10.756302394878162</v>
      </c>
      <c r="I98" s="6">
        <f>IF('Log_working_3-way'!$D98="","",'True_Odds_Calculator_3-way'!O99/'True_Odds_Calculator_3-way'!B99-1)</f>
        <v>8.4565905465206956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3.2679267645039811E-2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1.0472996133263048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33.338540440406156</v>
      </c>
      <c r="I99" s="6">
        <f>IF('Log_working_3-way'!$D99="","",'True_Odds_Calculator_3-way'!O100/'True_Odds_Calculator_3-way'!B100-1)</f>
        <v>6.5141237227635145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4.4203696225855182E-2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1.0361708631978015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16.434618747436762</v>
      </c>
      <c r="I100" s="6">
        <f>IF('Log_working_3-way'!$D100="","",'True_Odds_Calculator_3-way'!O101/'True_Odds_Calculator_3-way'!B101-1)</f>
        <v>8.5814150835135727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3.8608375761876035E-2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1.0356371702814027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13.467712200001655</v>
      </c>
      <c r="I101" s="6">
        <f>IF('Log_working_3-way'!$D101="","",'True_Odds_Calculator_3-way'!O102/'True_Odds_Calculator_3-way'!B102-1)</f>
        <v>9.7003199431212241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3.8390550018456926E-2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1.0362165165601724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13.918658191499155</v>
      </c>
      <c r="I102" s="6">
        <f>IF('Log_working_3-way'!$D102="","",'True_Odds_Calculator_3-way'!O103/'True_Odds_Calculator_3-way'!B103-1)</f>
        <v>9.2790823175141988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3.8969510602107515E-2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1.0367138269468548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15.429249047132533</v>
      </c>
      <c r="I103" s="6">
        <f>IF('Log_working_3-way'!$D103="","",'True_Odds_Calculator_3-way'!O104/'True_Odds_Calculator_3-way'!B104-1)</f>
        <v>8.1655477556419509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3.9325433264827181E-2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1.0270644995084088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16.748757012168824</v>
      </c>
      <c r="I104" s="6">
        <f>IF('Log_working_3-way'!$D104="","",'True_Odds_Calculator_3-way'!O105/'True_Odds_Calculator_3-way'!B105-1)</f>
        <v>7.5573610664733852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2.8964381175425657E-2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1.0265894650310852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20.043548973842093</v>
      </c>
      <c r="I105" s="6">
        <f>IF('Log_working_3-way'!$D105="","",'True_Odds_Calculator_3-way'!O106/'True_Odds_Calculator_3-way'!B106-1)</f>
        <v>7.0786158120726093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2.8025991835388009E-2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1.0256776705861292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20.063061175973818</v>
      </c>
      <c r="I106" s="6">
        <f>IF('Log_working_3-way'!$D106="","",'True_Odds_Calculator_3-way'!O107/'True_Odds_Calculator_3-way'!B107-1)</f>
        <v>6.4298709048822493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2.7073658706705084E-2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1.0256014857942231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9.6025787754377152</v>
      </c>
      <c r="I107" s="6">
        <f>IF('Log_working_3-way'!$D107="","",'True_Odds_Calculator_3-way'!O108/'True_Odds_Calculator_3-way'!B108-1)</f>
        <v>5.9964720137006724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2.7314067401861486E-2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1.0562852974928743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40.824144676959001</v>
      </c>
      <c r="I108" s="6">
        <f>IF('Log_working_3-way'!$D108="","",'True_Odds_Calculator_3-way'!O109/'True_Odds_Calculator_3-way'!B109-1)</f>
        <v>4.6454337991093011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4.8622174514303396E-2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1.0308423820931523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14.001945594847474</v>
      </c>
      <c r="I109" s="6">
        <f>IF('Log_working_3-way'!$D109="","",'True_Odds_Calculator_3-way'!O110/'True_Odds_Calculator_3-way'!B110-1)</f>
        <v>7.4719155666571524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3.3201387251104109E-2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1.0352424508400249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26.330308929995322</v>
      </c>
      <c r="I110" s="6">
        <f>IF('Log_working_3-way'!$D110="","",'True_Odds_Calculator_3-way'!O111/'True_Odds_Calculator_3-way'!B111-1)</f>
        <v>7.8166632179494044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3.5236940703163411E-2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1.0365351022953007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15.163513208849867</v>
      </c>
      <c r="I111" s="6">
        <f>IF('Log_working_3-way'!$D111="","",'True_Odds_Calculator_3-way'!O112/'True_Odds_Calculator_3-way'!B112-1)</f>
        <v>9.0136412320716488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3.9165176992729478E-2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1.0352188824936341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27.223340195686138</v>
      </c>
      <c r="I112" s="6">
        <f>IF('Log_working_3-way'!$D112="","",'True_Odds_Calculator_3-way'!O113/'True_Odds_Calculator_3-way'!B113-1)</f>
        <v>6.0941298771113477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3.5256897100079287E-2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1.0224157613543037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20.133873502930424</v>
      </c>
      <c r="I113" s="6">
        <f>IF('Log_working_3-way'!$D113="","",'True_Odds_Calculator_3-way'!O114/'True_Odds_Calculator_3-way'!B114-1)</f>
        <v>7.6019362913555515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2.3632288826319625E-2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1.038008397908909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0.53401104243459319</v>
      </c>
      <c r="I114" s="6">
        <f>IF('Log_working_3-way'!$D114="","",'True_Odds_Calculator_3-way'!O115/'True_Odds_Calculator_3-way'!B115-1)</f>
        <v>3.5227310343133755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3.1424057318095056E-2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1.0349101600534747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30.578206721861299</v>
      </c>
      <c r="I115" s="6">
        <f>IF('Log_working_3-way'!$D115="","",'True_Odds_Calculator_3-way'!O116/'True_Odds_Calculator_3-way'!B116-1)</f>
        <v>5.1669892157496813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3.4037857567269292E-2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1.0421448791742061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41.883162210701094</v>
      </c>
      <c r="I116" s="6">
        <f>IF('Log_working_3-way'!$D116="","",'True_Odds_Calculator_3-way'!O117/'True_Odds_Calculator_3-way'!B117-1)</f>
        <v>3.681204514645998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3.6407814938464345E-2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1.0304055663775891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12.998626493609251</v>
      </c>
      <c r="I117" s="6">
        <f>IF('Log_working_3-way'!$D117="","",'True_Odds_Calculator_3-way'!O118/'True_Odds_Calculator_3-way'!B118-1)</f>
        <v>7.3760466776510221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3.2768723009053202E-2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1.0314262007297472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16.977064067869772</v>
      </c>
      <c r="I118" s="6">
        <f>IF('Log_working_3-way'!$D118="","",'True_Odds_Calculator_3-way'!O119/'True_Odds_Calculator_3-way'!B119-1)</f>
        <v>6.4660300647301128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3.3487585211723125E-2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1.0484562663074515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44.729373305956116</v>
      </c>
      <c r="I119" s="6">
        <f>IF('Log_working_3-way'!$D119="","",'True_Odds_Calculator_3-way'!O120/'True_Odds_Calculator_3-way'!B120-1)</f>
        <v>3.7269191093344052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4.0084791136094644E-2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1.0308884957787541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16.67950042637511</v>
      </c>
      <c r="I120" s="6">
        <f>IF('Log_working_3-way'!$D120="","",'True_Odds_Calculator_3-way'!O121/'True_Odds_Calculator_3-way'!B121-1)</f>
        <v>8.7561977863098548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3.2995182851090599E-2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1.0484956073485034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4.1170575273765779</v>
      </c>
      <c r="I121" s="6">
        <f>IF('Log_working_3-way'!$D121="","",'True_Odds_Calculator_3-way'!O122/'True_Odds_Calculator_3-way'!B122-1)</f>
        <v>4.5448729510182968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4.7157980581328918E-2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1.06194148147965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45.5556099427058</v>
      </c>
      <c r="I122" s="6">
        <f>IF('Log_working_3-way'!$D122="","",'True_Odds_Calculator_3-way'!O123/'True_Odds_Calculator_3-way'!B123-1)</f>
        <v>3.7646285588656712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5.0402880864985011E-2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1.0412300901391087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14.827056844404165</v>
      </c>
      <c r="I123" s="6">
        <f>IF('Log_working_3-way'!$D123="","",'True_Odds_Calculator_3-way'!O124/'True_Odds_Calculator_3-way'!B124-1)</f>
        <v>7.1410821341104675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4.4070015790698136E-2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1.0599488138176092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1.4211670189839092</v>
      </c>
      <c r="I124" s="6">
        <f>IF('Log_working_3-way'!$D124="","",'True_Odds_Calculator_3-way'!O125/'True_Odds_Calculator_3-way'!B125-1)</f>
        <v>3.0464702689175276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5.0606707033467924E-2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1.0404497335611991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10.241407058084057</v>
      </c>
      <c r="I125" s="6">
        <f>IF('Log_working_3-way'!$D125="","",'True_Odds_Calculator_3-way'!O126/'True_Odds_Calculator_3-way'!B126-1)</f>
        <v>7.4900025811408657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4.331060749531801E-2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1.0201122497000785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10.637016876569579</v>
      </c>
      <c r="I126" s="6">
        <f>IF('Log_working_3-way'!$D126="","",'True_Odds_Calculator_3-way'!O127/'True_Odds_Calculator_3-way'!B127-1)</f>
        <v>7.6174318636203679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2.1791628133536189E-2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1.0527293895348429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54.290554346731518</v>
      </c>
      <c r="I127" s="6">
        <f>IF('Log_working_3-way'!$D127="","",'True_Odds_Calculator_3-way'!O128/'True_Odds_Calculator_3-way'!B128-1)</f>
        <v>2.1502755606847739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3.8009177602702282E-2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1.044178348694506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5.6918934171713369</v>
      </c>
      <c r="I128" s="6">
        <f>IF('Log_working_3-way'!$D128="","",'True_Odds_Calculator_3-way'!O129/'True_Odds_Calculator_3-way'!B129-1)</f>
        <v>7.3694942318118155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4.5845145919828578E-2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1.0503841037748407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11.27685991464408</v>
      </c>
      <c r="I129" s="6">
        <f>IF('Log_working_3-way'!$D129="","",'True_Odds_Calculator_3-way'!O130/'True_Odds_Calculator_3-way'!B130-1)</f>
        <v>8.4418776347993632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5.3957522252917389E-2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1.102204749415759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60.045898706758017</v>
      </c>
      <c r="I130" s="6">
        <f>IF('Log_working_3-way'!$D130="","",'True_Odds_Calculator_3-way'!O131/'True_Odds_Calculator_3-way'!B131-1)</f>
        <v>1.6073381625419763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6.5369202079117672E-2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1.0263307196051752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20.049021409893662</v>
      </c>
      <c r="I131" s="6">
        <f>IF('Log_working_3-way'!$D131="","",'True_Odds_Calculator_3-way'!O132/'True_Odds_Calculator_3-way'!B132-1)</f>
        <v>6.8527813038508407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2.7758720194102748E-2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1.0444224543194158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50.538244526759364</v>
      </c>
      <c r="I132" s="6">
        <f>IF('Log_working_3-way'!$D132="","",'True_Odds_Calculator_3-way'!O133/'True_Odds_Calculator_3-way'!B133-1)</f>
        <v>2.9961386720980681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3.3782661549977666E-2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1.0350286751006068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34.565295066702163</v>
      </c>
      <c r="I133" s="6">
        <f>IF('Log_working_3-way'!$D133="","",'True_Odds_Calculator_3-way'!O134/'True_Odds_Calculator_3-way'!B134-1)</f>
        <v>5.1434636232129254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3.2774949651523944E-2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1.0488293678966254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46.712534287952479</v>
      </c>
      <c r="I134" s="6">
        <f>IF('Log_working_3-way'!$D134="","",'True_Odds_Calculator_3-way'!O135/'True_Odds_Calculator_3-way'!B135-1)</f>
        <v>3.2820574577715185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3.9419418732169254E-2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1.0291862186584391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43.541304105753781</v>
      </c>
      <c r="I135" s="6">
        <f>IF('Log_working_3-way'!$D135="","",'True_Odds_Calculator_3-way'!O136/'True_Odds_Calculator_3-way'!B136-1)</f>
        <v>2.6360248249594926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2.4975868725868766E-2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1.0291879266511124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5.0074430741211673</v>
      </c>
      <c r="I136" s="6">
        <f>IF('Log_working_3-way'!$D136="","",'True_Odds_Calculator_3-way'!O137/'True_Odds_Calculator_3-way'!B137-1)</f>
        <v>6.4084035175229452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3.0049817878629703E-2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1.0254507439803495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12.651990769389005</v>
      </c>
      <c r="I137" s="6">
        <f>IF('Log_working_3-way'!$D137="","",'True_Odds_Calculator_3-way'!O138/'True_Odds_Calculator_3-way'!B138-1)</f>
        <v>7.3696972846722399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2.7499197386629204E-2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1.0219376622998948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20.956678807952819</v>
      </c>
      <c r="I138" s="6">
        <f>IF('Log_working_3-way'!$D138="","",'True_Odds_Calculator_3-way'!O139/'True_Odds_Calculator_3-way'!B139-1)</f>
        <v>8.0310815421962776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2.2983056285940773E-2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1.0254281170748349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31.61345970307886</v>
      </c>
      <c r="I139" s="6">
        <f>IF('Log_working_3-way'!$D139="","",'True_Odds_Calculator_3-way'!O140/'True_Odds_Calculator_3-way'!B140-1)</f>
        <v>5.9042003978995528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2.4497544051890419E-2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1.0293316224638687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26.77598356187568</v>
      </c>
      <c r="I140" s="6">
        <f>IF('Log_working_3-way'!$D140="","",'True_Odds_Calculator_3-way'!O141/'True_Odds_Calculator_3-way'!B141-1)</f>
        <v>5.8703200626360266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2.9549757042360625E-2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1.0409962589777055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9.1646346574754016</v>
      </c>
      <c r="I141" s="6">
        <f>IF('Log_working_3-way'!$D141="","",'True_Odds_Calculator_3-way'!O142/'True_Odds_Calculator_3-way'!B142-1)</f>
        <v>7.9047316685789628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4.3834088299156804E-2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1.0415253114040435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8.6489471355819632</v>
      </c>
      <c r="I142" s="6">
        <f>IF('Log_working_3-way'!$D142="","",'True_Odds_Calculator_3-way'!O143/'True_Odds_Calculator_3-way'!B143-1)</f>
        <v>8.8353959106685611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4.4477203013788325E-2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1.0334770357563801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32.526902941086931</v>
      </c>
      <c r="I143" s="6">
        <f>IF('Log_working_3-way'!$D143="","",'True_Odds_Calculator_3-way'!O144/'True_Odds_Calculator_3-way'!B144-1)</f>
        <v>4.9659716825878624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3.2068968176685697E-2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1.0255477616502968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7.9385363768105144</v>
      </c>
      <c r="I144" s="6">
        <f>IF('Log_working_3-way'!$D144="","",'True_Odds_Calculator_3-way'!O145/'True_Odds_Calculator_3-way'!B145-1)</f>
        <v>7.3711578971170244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2.7319917753733103E-2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1.0439977058623171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20.273748699366923</v>
      </c>
      <c r="I145" s="6">
        <f>IF('Log_working_3-way'!$D145="","",'True_Odds_Calculator_3-way'!O146/'True_Odds_Calculator_3-way'!B146-1)</f>
        <v>5.3511489102478151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4.5885768172965413E-2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1.0668604877809127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0.56466643435095487</v>
      </c>
      <c r="I146" s="6">
        <f>IF('Log_working_3-way'!$D146="","",'True_Odds_Calculator_3-way'!O147/'True_Odds_Calculator_3-way'!B147-1)</f>
        <v>3.2083268418303295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5.31817348248671E-2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1.0714246326996615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57.195812743334017</v>
      </c>
      <c r="I147" s="6">
        <f>IF('Log_working_3-way'!$D147="","",'True_Odds_Calculator_3-way'!O148/'True_Odds_Calculator_3-way'!B148-1)</f>
        <v>1.7671676673954546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4.8789481112474276E-2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1.0531363583133757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0.62476978812511508</v>
      </c>
      <c r="I148" s="6">
        <f>IF('Log_working_3-way'!$D148="","",'True_Odds_Calculator_3-way'!O149/'True_Odds_Calculator_3-way'!B149-1)</f>
        <v>1.9572960500937402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4.077172584179789E-2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1.041258496673958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33.943793602605979</v>
      </c>
      <c r="I149" s="6">
        <f>IF('Log_working_3-way'!$D149="","",'True_Odds_Calculator_3-way'!O150/'True_Odds_Calculator_3-way'!B150-1)</f>
        <v>6.0336828087173862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3.8517388094802207E-2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1.0420382030982456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2.2307149220424409</v>
      </c>
      <c r="I150" s="6">
        <f>IF('Log_working_3-way'!$D150="","",'True_Odds_Calculator_3-way'!O151/'True_Odds_Calculator_3-way'!B151-1)</f>
        <v>3.7561867145659456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3.8283797777468598E-2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1.0306986392663895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10.671348674927527</v>
      </c>
      <c r="I151" s="6">
        <f>IF('Log_working_3-way'!$D151="","",'True_Odds_Calculator_3-way'!O152/'True_Odds_Calculator_3-way'!B152-1)</f>
        <v>6.9936942173106482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3.2984918563294663E-2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1.034175183117563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23.893872686426121</v>
      </c>
      <c r="I152" s="6">
        <f>IF('Log_working_3-way'!$D152="","",'True_Odds_Calculator_3-way'!O153/'True_Odds_Calculator_3-way'!B153-1)</f>
        <v>6.5380473852837859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3.5082779952894105E-2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1.0317949780086231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12.567863056091639</v>
      </c>
      <c r="I153" s="6">
        <f>IF('Log_working_3-way'!$D153="","",'True_Odds_Calculator_3-way'!O154/'True_Odds_Calculator_3-way'!B154-1)</f>
        <v>5.4249614026843771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3.3870219671690238E-2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1.0245806917014577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15.914656976518195</v>
      </c>
      <c r="I154" s="6">
        <f>IF('Log_working_3-way'!$D154="","",'True_Odds_Calculator_3-way'!O155/'True_Odds_Calculator_3-way'!B155-1)</f>
        <v>7.0914569662354801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2.6394513067141023E-2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1.0406070306818636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47.707257346333215</v>
      </c>
      <c r="I155" s="6">
        <f>IF('Log_working_3-way'!$D155="","",'True_Odds_Calculator_3-way'!O156/'True_Odds_Calculator_3-way'!B156-1)</f>
        <v>2.5267065705030682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3.2685547507477208E-2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1.0300546406297229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27.673564378150122</v>
      </c>
      <c r="I156" s="6">
        <f>IF('Log_working_3-way'!$D156="","",'True_Odds_Calculator_3-way'!O157/'True_Odds_Calculator_3-way'!B157-1)</f>
        <v>4.8032424219525867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3.0107788981004635E-2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1.0279443878404282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26.812597063312076</v>
      </c>
      <c r="I157" s="6">
        <f>IF('Log_working_3-way'!$D157="","",'True_Odds_Calculator_3-way'!O158/'True_Odds_Calculator_3-way'!B158-1)</f>
        <v>4.6744539353716563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2.8194420774319884E-2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1.0390547809462845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31.578558164396945</v>
      </c>
      <c r="I158" s="6">
        <f>IF('Log_working_3-way'!$D158="","",'True_Odds_Calculator_3-way'!O159/'True_Odds_Calculator_3-way'!B159-1)</f>
        <v>5.7098117162615072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3.7555283888965008E-2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1.0324344484407875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22.018795757262858</v>
      </c>
      <c r="I159" s="6">
        <f>IF('Log_working_3-way'!$D159="","",'True_Odds_Calculator_3-way'!O160/'True_Odds_Calculator_3-way'!B160-1)</f>
        <v>5.9158747154549118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3.3736089226591659E-2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1.0318529268561707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5.8099435560232067</v>
      </c>
      <c r="I160" s="6">
        <f>IF('Log_working_3-way'!$D160="","",'True_Odds_Calculator_3-way'!O161/'True_Odds_Calculator_3-way'!B161-1)</f>
        <v>6.7235984844235555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3.3174758300018592E-2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1.0319181302737852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16.510375123995384</v>
      </c>
      <c r="I161" s="6">
        <f>IF('Log_working_3-way'!$D161="","",'True_Odds_Calculator_3-way'!O162/'True_Odds_Calculator_3-way'!B162-1)</f>
        <v>8.5626208043851602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3.4114970757471941E-2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1.0302934403905926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10.595852941196375</v>
      </c>
      <c r="I162" s="6">
        <f>IF('Log_working_3-way'!$D162="","",'True_Odds_Calculator_3-way'!O163/'True_Odds_Calculator_3-way'!B163-1)</f>
        <v>6.8611150356057387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3.2527471848770695E-2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1.0246479625386242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11.880195445751788</v>
      </c>
      <c r="I163" s="6">
        <f>IF('Log_working_3-way'!$D163="","",'True_Odds_Calculator_3-way'!O164/'True_Odds_Calculator_3-way'!B164-1)</f>
        <v>7.1836990597351722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2.662576445834075E-2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1.0250569193404462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9.1321451460310676</v>
      </c>
      <c r="I164" s="6">
        <f>IF('Log_working_3-way'!$D164="","",'True_Odds_Calculator_3-way'!O165/'True_Odds_Calculator_3-way'!B165-1)</f>
        <v>7.8338215682028007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2.7011270890011652E-2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1.0268209687128449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6.3388368541719533</v>
      </c>
      <c r="I165" s="6">
        <f>IF('Log_working_3-way'!$D165="","",'True_Odds_Calculator_3-way'!O166/'True_Odds_Calculator_3-way'!B166-1)</f>
        <v>7.8217314544052776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2.841878178518864E-2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1.0568852556446438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62.876519351591547</v>
      </c>
      <c r="I166" s="6">
        <f>IF('Log_working_3-way'!$D166="","",'True_Odds_Calculator_3-way'!O167/'True_Odds_Calculator_3-way'!B167-1)</f>
        <v>1.2252593626482131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3.4781209571063343E-2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1.0243712465859014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12.979227707790377</v>
      </c>
      <c r="I167" s="6">
        <f>IF('Log_working_3-way'!$D167="","",'True_Odds_Calculator_3-way'!O168/'True_Odds_Calculator_3-way'!B168-1)</f>
        <v>8.0011756573032251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2.6381858252882751E-2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1.0383386771571494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44.461169452005983</v>
      </c>
      <c r="I168" s="6">
        <f>IF('Log_working_3-way'!$D168="","",'True_Odds_Calculator_3-way'!O169/'True_Odds_Calculator_3-way'!B169-1)</f>
        <v>3.6808370391931398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3.1938189733860423E-2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1.0264731503245847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15.881171108348749</v>
      </c>
      <c r="I169" s="6">
        <f>IF('Log_working_3-way'!$D169="","",'True_Odds_Calculator_3-way'!O170/'True_Odds_Calculator_3-way'!B170-1)</f>
        <v>8.3780665854026424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2.8430492154955189E-2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1.0261920869138228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7.3180353775798199</v>
      </c>
      <c r="I170" s="6">
        <f>IF('Log_working_3-way'!$D170="","",'True_Odds_Calculator_3-way'!O171/'True_Odds_Calculator_3-way'!B171-1)</f>
        <v>7.1268225625918529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2.7843573287747336E-2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1.0282403718408413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24.559216480179927</v>
      </c>
      <c r="I171" s="6">
        <f>IF('Log_working_3-way'!$D171="","",'True_Odds_Calculator_3-way'!O172/'True_Odds_Calculator_3-way'!B172-1)</f>
        <v>6.2950963156978181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2.8923866165565748E-2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1.0270718160830921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7.4582837730768503</v>
      </c>
      <c r="I172" s="6">
        <f>IF('Log_working_3-way'!$D172="","",'True_Odds_Calculator_3-way'!O173/'True_Odds_Calculator_3-way'!B173-1)</f>
        <v>7.0264436309763916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2.8770144005114906E-2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1.0450010106841681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5.0963729523912633</v>
      </c>
      <c r="I173" s="6">
        <f>IF('Log_working_3-way'!$D173="","",'True_Odds_Calculator_3-way'!O174/'True_Odds_Calculator_3-way'!B174-1)</f>
        <v>6.6720687984189624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4.6015453138075646E-2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1.045090552771015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26.063000252485718</v>
      </c>
      <c r="I174" s="6">
        <f>IF('Log_working_3-way'!$D174="","",'True_Odds_Calculator_3-way'!O175/'True_Odds_Calculator_3-way'!B175-1)</f>
        <v>5.4531265368450343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4.5462259956265738E-2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1.0433710498565276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8.5759837203934346</v>
      </c>
      <c r="I175" s="6">
        <f>IF('Log_working_3-way'!$D175="","",'True_Odds_Calculator_3-way'!O176/'True_Odds_Calculator_3-way'!B176-1)</f>
        <v>6.5449708873848538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4.5785065880568521E-2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1.0407859804237707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9.1674589118485539</v>
      </c>
      <c r="I176" s="6">
        <f>IF('Log_working_3-way'!$D176="","",'True_Odds_Calculator_3-way'!O177/'True_Odds_Calculator_3-way'!B177-1)</f>
        <v>7.5900609109578543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4.354413846859595E-2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1.0417948277050768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8.5863991394340253</v>
      </c>
      <c r="I177" s="6">
        <f>IF('Log_working_3-way'!$D177="","",'True_Odds_Calculator_3-way'!O178/'True_Odds_Calculator_3-way'!B178-1)</f>
        <v>8.2900832917705003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4.4648842619977147E-2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1.0602052014354491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0.82250118372390824</v>
      </c>
      <c r="I178" s="6">
        <f>IF('Log_working_3-way'!$D178="","",'True_Odds_Calculator_3-way'!O179/'True_Odds_Calculator_3-way'!B179-1)</f>
        <v>3.4827298067805756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4.9676770586123187E-2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1.0565368195559914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1.0975047186390769</v>
      </c>
      <c r="I179" s="6">
        <f>IF('Log_working_3-way'!$D179="","",'True_Odds_Calculator_3-way'!O180/'True_Odds_Calculator_3-way'!B180-1)</f>
        <v>4.8379451375140015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4.9487476239332917E-2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1.0440946822575632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6.297261714448898</v>
      </c>
      <c r="I180" s="6">
        <f>IF('Log_working_3-way'!$D180="","",'True_Odds_Calculator_3-way'!O181/'True_Odds_Calculator_3-way'!B181-1)</f>
        <v>6.5878783107180441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4.5738112816502863E-2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1.0464603221352051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24.368927316383587</v>
      </c>
      <c r="I181" s="6">
        <f>IF('Log_working_3-way'!$D181="","",'True_Odds_Calculator_3-way'!O182/'True_Odds_Calculator_3-way'!B182-1)</f>
        <v>6.2458996310164956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4.7356267599941493E-2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1.0418365980503415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16.043344553189119</v>
      </c>
      <c r="I182" s="6">
        <f>IF('Log_working_3-way'!$D182="","",'True_Odds_Calculator_3-way'!O183/'True_Odds_Calculator_3-way'!B183-1)</f>
        <v>7.3795001943916496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4.459630205663756E-2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1.0430578616317583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19.893128364537546</v>
      </c>
      <c r="I183" s="6">
        <f>IF('Log_working_3-way'!$D183="","",'True_Odds_Calculator_3-way'!O184/'True_Odds_Calculator_3-way'!B184-1)</f>
        <v>6.4656042771945428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4.5126791251282938E-2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1.0412007875290996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14.20363180601397</v>
      </c>
      <c r="I184" s="6">
        <f>IF('Log_working_3-way'!$D184="","",'True_Odds_Calculator_3-way'!O185/'True_Odds_Calculator_3-way'!B185-1)</f>
        <v>6.6867963582942327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4.4011334061872187E-2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1.0325599519216859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22.945949555891591</v>
      </c>
      <c r="I185" s="6">
        <f>IF('Log_working_3-way'!$D185="","",'True_Odds_Calculator_3-way'!O186/'True_Odds_Calculator_3-way'!B186-1)</f>
        <v>6.676574552728237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3.3655504864667174E-2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1.0424836045343318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18.419250188480955</v>
      </c>
      <c r="I186" s="6">
        <f>IF('Log_working_3-way'!$D186="","",'True_Odds_Calculator_3-way'!O187/'True_Odds_Calculator_3-way'!B187-1)</f>
        <v>7.6307778615470916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4.4868397809574301E-2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1.0457018427033675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23.614313887605004</v>
      </c>
      <c r="I187" s="6">
        <f>IF('Log_working_3-way'!$D187="","",'True_Odds_Calculator_3-way'!O188/'True_Odds_Calculator_3-way'!B188-1)</f>
        <v>6.170252637748642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4.6838805327615862E-2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1.0423262648309768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20.306402678898174</v>
      </c>
      <c r="I188" s="6">
        <f>IF('Log_working_3-way'!$D188="","",'True_Odds_Calculator_3-way'!O189/'True_Odds_Calculator_3-way'!B189-1)</f>
        <v>6.4716376049467836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4.4282854110903935E-2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1.0412701739599437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11.84715469018767</v>
      </c>
      <c r="I189" s="6">
        <f>IF('Log_working_3-way'!$D189="","",'True_Odds_Calculator_3-way'!O190/'True_Odds_Calculator_3-way'!B190-1)</f>
        <v>8.468430757337492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4.4402138741761465E-2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1.0558190042218609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37.137422080081507</v>
      </c>
      <c r="I190" s="6">
        <f>IF('Log_working_3-way'!$D190="","",'True_Odds_Calculator_3-way'!O191/'True_Odds_Calculator_3-way'!B191-1)</f>
        <v>5.1957426905921675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5.0351095559052261E-2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1.0430671331135826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20.293555534332789</v>
      </c>
      <c r="I191" s="6">
        <f>IF('Log_working_3-way'!$D191="","",'True_Odds_Calculator_3-way'!O192/'True_Odds_Calculator_3-way'!B192-1)</f>
        <v>8.6449237584787415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4.4912906371189276E-2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1.0406483690406385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8.9715644450019045</v>
      </c>
      <c r="I192" s="6">
        <f>IF('Log_working_3-way'!$D192="","",'True_Odds_Calculator_3-way'!O193/'True_Odds_Calculator_3-way'!B193-1)</f>
        <v>8.476161377760798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4.3550119006972032E-2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1.0408901063287859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17.275596137600878</v>
      </c>
      <c r="I193" s="6">
        <f>IF('Log_working_3-way'!$D193="","",'True_Odds_Calculator_3-way'!O194/'True_Odds_Calculator_3-way'!B194-1)</f>
        <v>7.2420218010846806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4.3415978496684327E-2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1.0417807105529941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13.837762811030361</v>
      </c>
      <c r="I194" s="6">
        <f>IF('Log_working_3-way'!$D194="","",'True_Odds_Calculator_3-way'!O195/'True_Odds_Calculator_3-way'!B195-1)</f>
        <v>6.6822148120636138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4.4633965205274073E-2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1.0423058378983643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21.138620485281709</v>
      </c>
      <c r="I195" s="6">
        <f>IF('Log_working_3-way'!$D195="","",'True_Odds_Calculator_3-way'!O196/'True_Odds_Calculator_3-way'!B196-1)</f>
        <v>6.072640570912303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4.4053550708386346E-2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1.0650587235662323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2.2698668383758176</v>
      </c>
      <c r="I196" s="6">
        <f>IF('Log_working_3-way'!$D196="","",'True_Odds_Calculator_3-way'!O197/'True_Odds_Calculator_3-way'!B197-1)</f>
        <v>5.5992569519022171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6.0526101403605148E-2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1.0620325633472947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29.795475073803313</v>
      </c>
      <c r="I197" s="6">
        <f>IF('Log_working_3-way'!$D197="","",'True_Odds_Calculator_3-way'!O198/'True_Odds_Calculator_3-way'!B198-1)</f>
        <v>5.5312425494129265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6.032010047692582E-2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1.0688093317632696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38.732962972518273</v>
      </c>
      <c r="I198" s="6">
        <f>IF('Log_working_3-way'!$D198="","",'True_Odds_Calculator_3-way'!O199/'True_Odds_Calculator_3-way'!B199-1)</f>
        <v>4.0726845239648988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6.1225325943481845E-2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1.0344094383532356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5.4147887966426422</v>
      </c>
      <c r="I199" s="6">
        <f>IF('Log_working_3-way'!$D199="","",'True_Odds_Calculator_3-way'!O200/'True_Odds_Calculator_3-way'!B200-1)</f>
        <v>6.4514503441494586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3.5509736540664472E-2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1.0700877586960964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62.344151960038118</v>
      </c>
      <c r="I200" s="6">
        <f>IF('Log_working_3-way'!$D200="","",'True_Odds_Calculator_3-way'!O201/'True_Odds_Calculator_3-way'!B201-1)</f>
        <v>1.1095846467861317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4.3477888843293178E-2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1.0490434586966313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24.583261259425917</v>
      </c>
      <c r="I201" s="6">
        <f>IF('Log_working_3-way'!$D201="","",'True_Odds_Calculator_3-way'!O202/'True_Odds_Calculator_3-way'!B202-1)</f>
        <v>8.6652085140609749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4.937201005233316E-2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1.0408682897206556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11.13198645533606</v>
      </c>
      <c r="I202" s="6">
        <f>IF('Log_working_3-way'!$D202="","",'True_Odds_Calculator_3-way'!O203/'True_Odds_Calculator_3-way'!B203-1)</f>
        <v>7.9042402448300013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4.3891697353591663E-2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1.0410663396614335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9.5046992062205629</v>
      </c>
      <c r="I203" s="6">
        <f>IF('Log_working_3-way'!$D203="","",'True_Odds_Calculator_3-way'!O204/'True_Odds_Calculator_3-way'!B204-1)</f>
        <v>7.0961887033881528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4.3764430503216323E-2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1.0421823042860097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15.893935895789969</v>
      </c>
      <c r="I204" s="6">
        <f>IF('Log_working_3-way'!$D204="","",'True_Odds_Calculator_3-way'!O205/'True_Odds_Calculator_3-way'!B205-1)</f>
        <v>9.0223092016330693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4.4997481973254816E-2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1.0512970052651085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30.851562670726921</v>
      </c>
      <c r="I205" s="6">
        <f>IF('Log_working_3-way'!$D205="","",'True_Odds_Calculator_3-way'!O206/'True_Odds_Calculator_3-way'!B206-1)</f>
        <v>7.1502463935243821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4.9003771471066937E-2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1.0594419554777885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40.704561634594427</v>
      </c>
      <c r="I206" s="6">
        <f>IF('Log_working_3-way'!$D206="","",'True_Odds_Calculator_3-way'!O207/'True_Odds_Calculator_3-way'!B207-1)</f>
        <v>4.2645298814139112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5.1628978206860632E-2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1.0613554285860802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27.790324726920211</v>
      </c>
      <c r="I207" s="6">
        <f>IF('Log_working_3-way'!$D207="","",'True_Odds_Calculator_3-way'!O208/'True_Odds_Calculator_3-way'!B208-1)</f>
        <v>7.4549448562034613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6.0220718783427607E-2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1.0534931230222704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19.108822939992738</v>
      </c>
      <c r="I208" s="6">
        <f>IF('Log_working_3-way'!$D208="","",'True_Odds_Calculator_3-way'!O209/'True_Odds_Calculator_3-way'!B209-1)</f>
        <v>7.4375528039324408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5.6072860818635162E-2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1.0581190425205838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3.6671631733872401</v>
      </c>
      <c r="I209" s="6">
        <f>IF('Log_working_3-way'!$D209="","",'True_Odds_Calculator_3-way'!O210/'True_Odds_Calculator_3-way'!B210-1)</f>
        <v>7.7314468880638199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5.8088483620398534E-2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1.0815170977793176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50.690068858383526</v>
      </c>
      <c r="I210" s="6">
        <f>IF('Log_working_3-way'!$D210="","",'True_Odds_Calculator_3-way'!O211/'True_Odds_Calculator_3-way'!B211-1)</f>
        <v>2.8602972714846979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6.1513085804583811E-2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1.0297766231859482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8.8904268836378062</v>
      </c>
      <c r="I211" s="6">
        <f>IF('Log_working_3-way'!$D211="","",'True_Odds_Calculator_3-way'!O212/'True_Odds_Calculator_3-way'!B212-1)</f>
        <v>8.1735406519584597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3.2039425178823189E-2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1.0471166529705211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0.73855908223264555</v>
      </c>
      <c r="I212" s="6">
        <f>IF('Log_working_3-way'!$D212="","",'True_Odds_Calculator_3-way'!O213/'True_Odds_Calculator_3-way'!B213-1)</f>
        <v>3.4507112505155719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3.9117538005190911E-2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1.0510351404571061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48.779416894895284</v>
      </c>
      <c r="I213" s="6">
        <f>IF('Log_working_3-way'!$D213="","",'True_Odds_Calculator_3-way'!O214/'True_Odds_Calculator_3-way'!B214-1)</f>
        <v>3.3354840350804027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3.9730046175878053E-2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1.0582865990890686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41.923265780831166</v>
      </c>
      <c r="I214" s="6">
        <f>IF('Log_working_3-way'!$D214="","",'True_Odds_Calculator_3-way'!O215/'True_Odds_Calculator_3-way'!B215-1)</f>
        <v>4.8385172017463507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4.9384646320929093E-2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1.030909875349177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31.076376587607214</v>
      </c>
      <c r="I215" s="6">
        <f>IF('Log_working_3-way'!$D215="","",'True_Odds_Calculator_3-way'!O216/'True_Odds_Calculator_3-way'!B216-1)</f>
        <v>6.7059660985232759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2.9713009826524361E-2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1.0296086716112323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27.380894065248039</v>
      </c>
      <c r="I216" s="6">
        <f>IF('Log_working_3-way'!$D216="","",'True_Odds_Calculator_3-way'!O217/'True_Odds_Calculator_3-way'!B217-1)</f>
        <v>7.0206772640302084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2.9509765605427285E-2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1.0253430158347339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8.2726109887281201</v>
      </c>
      <c r="I217" s="6">
        <f>IF('Log_working_3-way'!$D217="","",'True_Odds_Calculator_3-way'!O218/'True_Odds_Calculator_3-way'!B218-1)</f>
        <v>8.6866484008470906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2.7325195009466174E-2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1.0250600816005595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13.740739246363283</v>
      </c>
      <c r="I218" s="6">
        <f>IF('Log_working_3-way'!$D218="","",'True_Odds_Calculator_3-way'!O219/'True_Odds_Calculator_3-way'!B219-1)</f>
        <v>8.7501510823891238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2.7104162928418996E-2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1.0257077057192094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14.202534690216458</v>
      </c>
      <c r="I219" s="6">
        <f>IF('Log_working_3-way'!$D219="","",'True_Odds_Calculator_3-way'!O220/'True_Odds_Calculator_3-way'!B220-1)</f>
        <v>6.5084802699542061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2.7644623851839523E-2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1.0386896374164254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45.736127045175046</v>
      </c>
      <c r="I220" s="6">
        <f>IF('Log_working_3-way'!$D220="","",'True_Odds_Calculator_3-way'!O221/'True_Odds_Calculator_3-way'!B221-1)</f>
        <v>3.1199716459081719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3.1863607255278703E-2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1.0285629484494951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23.77863277402626</v>
      </c>
      <c r="I221" s="6">
        <f>IF('Log_working_3-way'!$D221="","",'True_Odds_Calculator_3-way'!O222/'True_Odds_Calculator_3-way'!B222-1)</f>
        <v>6.2123300289773145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2.9419237848945734E-2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1.0268950818485332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20.844796108779661</v>
      </c>
      <c r="I222" s="6">
        <f>IF('Log_working_3-way'!$D222="","",'True_Odds_Calculator_3-way'!O223/'True_Odds_Calculator_3-way'!B223-1)</f>
        <v>6.8048308513749358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2.8222478296369813E-2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1.026131208640169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8.0416802568423709</v>
      </c>
      <c r="I223" s="6">
        <f>IF('Log_working_3-way'!$D223="","",'True_Odds_Calculator_3-way'!O224/'True_Odds_Calculator_3-way'!B224-1)</f>
        <v>7.8251209242282034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2.8023796327638406E-2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1.071144574265551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68.158242003649917</v>
      </c>
      <c r="I224" s="6">
        <f>IF('Log_working_3-way'!$D224="","",'True_Odds_Calculator_3-way'!O225/'True_Odds_Calculator_3-way'!B225-1)</f>
        <v>0.64115809920788402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3.8465422130972815E-2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1.0428968436064783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48.356308484043012</v>
      </c>
      <c r="I225" s="6">
        <f>IF('Log_working_3-way'!$D225="","",'True_Odds_Calculator_3-way'!O226/'True_Odds_Calculator_3-way'!B226-1)</f>
        <v>3.3056830559883696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3.371604826889163E-2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1.0517528961087108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15.593242966106668</v>
      </c>
      <c r="I226" s="6">
        <f>IF('Log_working_3-way'!$D226="","",'True_Odds_Calculator_3-way'!O227/'True_Odds_Calculator_3-way'!B227-1)</f>
        <v>7.973468700279092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5.504971795436453E-2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1.0532621161066604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11.426151573894582</v>
      </c>
      <c r="I227" s="6">
        <f>IF('Log_working_3-way'!$D227="","",'True_Odds_Calculator_3-way'!O228/'True_Odds_Calculator_3-way'!B228-1)</f>
        <v>6.468868532169183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5.6440857480072326E-2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1.05923624675834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40.705780213015352</v>
      </c>
      <c r="I228" s="6">
        <f>IF('Log_working_3-way'!$D228="","",'True_Odds_Calculator_3-way'!O229/'True_Odds_Calculator_3-way'!B229-1)</f>
        <v>3.9795175899594328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5.1598251233930137E-2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1.0512421661106943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14.542555792699986</v>
      </c>
      <c r="I229" s="6">
        <f>IF('Log_working_3-way'!$D229="","",'True_Odds_Calculator_3-way'!O230/'True_Odds_Calculator_3-way'!B230-1)</f>
        <v>7.3991973706493912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5.4590023270527421E-2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1.0602178813697594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18.258940862807059</v>
      </c>
      <c r="I230" s="6">
        <f>IF('Log_working_3-way'!$D230="","",'True_Odds_Calculator_3-way'!O231/'True_Odds_Calculator_3-way'!B231-1)</f>
        <v>6.6348887645421666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6.3121871705891675E-2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1.061748037778123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9.863131379951934</v>
      </c>
      <c r="I231" s="6">
        <f>IF('Log_working_3-way'!$D231="","",'True_Odds_Calculator_3-way'!O232/'True_Odds_Calculator_3-way'!B232-1)</f>
        <v>6.7981348898963123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6.5001715169538121E-2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1.0940868341108259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26.319854564728491</v>
      </c>
      <c r="I232" s="6">
        <f>IF('Log_working_3-way'!$D232="","",'True_Odds_Calculator_3-way'!O233/'True_Odds_Calculator_3-way'!B233-1)</f>
        <v>6.02046952922547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9.2998176656742704E-2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1.0645079855908459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22.450664669537545</v>
      </c>
      <c r="I233" s="6">
        <f>IF('Log_working_3-way'!$D233="","",'True_Odds_Calculator_3-way'!O234/'True_Odds_Calculator_3-way'!B234-1)</f>
        <v>5.6704112837795684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6.6067864271456944E-2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1.062594825482662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20.920231594310852</v>
      </c>
      <c r="I234" s="6">
        <f>IF('Log_working_3-way'!$D234="","",'True_Odds_Calculator_3-way'!O235/'True_Odds_Calculator_3-way'!B235-1)</f>
        <v>5.7510008954612308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6.4667926009373433E-2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1.0603475213737139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13.008626810426797</v>
      </c>
      <c r="I235" s="6">
        <f>IF('Log_working_3-way'!$D235="","",'True_Odds_Calculator_3-way'!O236/'True_Odds_Calculator_3-way'!B236-1)</f>
        <v>7.5770730010700866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6.4155039349823806E-2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1.0632689118045437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22.47787270125999</v>
      </c>
      <c r="I236" s="6">
        <f>IF('Log_working_3-way'!$D236="","",'True_Odds_Calculator_3-way'!O237/'True_Odds_Calculator_3-way'!B237-1)</f>
        <v>7.2691131211017037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6.4832419789818685E-2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1.0842167312361082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49.778520492676662</v>
      </c>
      <c r="I237" s="6">
        <f>IF('Log_working_3-way'!$D237="","",'True_Odds_Calculator_3-way'!O238/'True_Odds_Calculator_3-way'!B238-1)</f>
        <v>2.625119229247022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6.4736495275282691E-2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1.0670316226788041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29.30392303901613</v>
      </c>
      <c r="I238" s="6">
        <f>IF('Log_working_3-way'!$D238="","",'True_Odds_Calculator_3-way'!O239/'True_Odds_Calculator_3-way'!B239-1)</f>
        <v>5.783257602443661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6.5309524765998495E-2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1.0613688050045218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16.757437803227095</v>
      </c>
      <c r="I239" s="6">
        <f>IF('Log_working_3-way'!$D239="","",'True_Odds_Calculator_3-way'!O240/'True_Odds_Calculator_3-way'!B240-1)</f>
        <v>6.3705439806566826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6.4545003163928971E-2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1.0293893560535492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28.012861713842454</v>
      </c>
      <c r="I240" s="6">
        <f>IF('Log_working_3-way'!$D240="","",'True_Odds_Calculator_3-way'!O241/'True_Odds_Calculator_3-way'!B241-1)</f>
        <v>6.4555269368319008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2.9217714553429364E-2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1.143002509856899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26.724557397573463</v>
      </c>
      <c r="I241" s="6">
        <f>IF('Log_working_3-way'!$D241="","",'True_Odds_Calculator_3-way'!O242/'True_Odds_Calculator_3-way'!B242-1)</f>
        <v>6.5988311123245467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0.13840127557402715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1.0252842574612764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9.3290135257016438</v>
      </c>
      <c r="I242" s="6">
        <f>IF('Log_working_3-way'!$D242="","",'True_Odds_Calculator_3-way'!O243/'True_Odds_Calculator_3-way'!B243-1)</f>
        <v>7.4710296271686971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2.7222214800914912E-2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1.0269019376619426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6.7600082551474046</v>
      </c>
      <c r="I243" s="6">
        <f>IF('Log_working_3-way'!$D243="","",'True_Odds_Calculator_3-way'!O244/'True_Odds_Calculator_3-way'!B244-1)</f>
        <v>6.5453573024887488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2.8327127365809224E-2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1.0461587063573425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24.114909536388922</v>
      </c>
      <c r="I244" s="6">
        <f>IF('Log_working_3-way'!$D244="","",'True_Odds_Calculator_3-way'!O245/'True_Odds_Calculator_3-way'!B245-1)</f>
        <v>6.4098931193984283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4.7126520557263962E-2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1.0436863337121778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5.2277246024365027</v>
      </c>
      <c r="I245" s="6">
        <f>IF('Log_working_3-way'!$D245="","",'True_Odds_Calculator_3-way'!O246/'True_Odds_Calculator_3-way'!B246-1)</f>
        <v>7.0401350414518173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4.4957113280094774E-2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1.0628132087853364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44.193413035465433</v>
      </c>
      <c r="I246" s="6">
        <f>IF('Log_working_3-way'!$D246="","",'True_Odds_Calculator_3-way'!O247/'True_Odds_Calculator_3-way'!B247-1)</f>
        <v>3.3944572046278667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5.2419423299261858E-2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1.0674826866875142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54.579527106932332</v>
      </c>
      <c r="I247" s="6">
        <f>IF('Log_working_3-way'!$D247="","",'True_Odds_Calculator_3-way'!O248/'True_Odds_Calculator_3-way'!B248-1)</f>
        <v>1.9151800353381154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4.8437536692584215E-2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1.0319770143830942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6.1843086681811776</v>
      </c>
      <c r="I248" s="6">
        <f>IF('Log_working_3-way'!$D248="","",'True_Odds_Calculator_3-way'!O249/'True_Odds_Calculator_3-way'!B249-1)</f>
        <v>6.7216584491098876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3.343433926044348E-2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1.0333413226378163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22.928509459551634</v>
      </c>
      <c r="I249" s="6">
        <f>IF('Log_working_3-way'!$D249="","",'True_Odds_Calculator_3-way'!O250/'True_Odds_Calculator_3-way'!B250-1)</f>
        <v>7.2652415330815074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3.440887613577126E-2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1.031316746845012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32.997408485647831</v>
      </c>
      <c r="I250" s="6">
        <f>IF('Log_working_3-way'!$D250="","",'True_Odds_Calculator_3-way'!O251/'True_Odds_Calculator_3-way'!B251-1)</f>
        <v>5.0085145402254128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2.9866134630773145E-2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1.0258499939366676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9.7391133119055731</v>
      </c>
      <c r="I251" s="6">
        <f>IF('Log_working_3-way'!$D251="","",'True_Odds_Calculator_3-way'!O252/'True_Odds_Calculator_3-way'!B252-1)</f>
        <v>6.9426482054853622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2.7776264909318726E-2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1.0306601862722773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27.345817336643023</v>
      </c>
      <c r="I252" s="6">
        <f>IF('Log_working_3-way'!$D252="","",'True_Odds_Calculator_3-way'!O253/'True_Odds_Calculator_3-way'!B253-1)</f>
        <v>4.9438755903012428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3.0783739617729733E-2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1.0524340090904658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56.074351779731792</v>
      </c>
      <c r="I253" s="6">
        <f>IF('Log_working_3-way'!$D253="","",'True_Odds_Calculator_3-way'!O254/'True_Odds_Calculator_3-way'!B254-1)</f>
        <v>1.8476179576217429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3.6745854976999892E-2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1.0368157599182108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34.50127949253951</v>
      </c>
      <c r="I254" s="6">
        <f>IF('Log_working_3-way'!$D254="","",'True_Odds_Calculator_3-way'!O255/'True_Odds_Calculator_3-way'!B255-1)</f>
        <v>4.2762377401104237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3.4637239752832505E-2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1.0313090192555203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16.671529514039513</v>
      </c>
      <c r="I255" s="6">
        <f>IF('Log_working_3-way'!$D255="","",'True_Odds_Calculator_3-way'!O256/'True_Odds_Calculator_3-way'!B256-1)</f>
        <v>8.0492033973080037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3.3461125204244491E-2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1.0261625058488286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9.8059621929716645</v>
      </c>
      <c r="I256" s="6">
        <f>IF('Log_working_3-way'!$D256="","",'True_Odds_Calculator_3-way'!O257/'True_Odds_Calculator_3-way'!B257-1)</f>
        <v>7.8232743991095397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2.8238940012016656E-2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1.0454746885811006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47.530924285932514</v>
      </c>
      <c r="I257" s="6">
        <f>IF('Log_working_3-way'!$D257="","",'True_Odds_Calculator_3-way'!O258/'True_Odds_Calculator_3-way'!B258-1)</f>
        <v>2.9697480990607841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3.6437724201056954E-2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1.0306098644535793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15.261727694583477</v>
      </c>
      <c r="I258" s="6">
        <f>IF('Log_working_3-way'!$D258="","",'True_Odds_Calculator_3-way'!O259/'True_Odds_Calculator_3-way'!B259-1)</f>
        <v>8.3958542718405482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3.2889025075328204E-2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1.0470838770778252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44.128291113933514</v>
      </c>
      <c r="I259" s="6">
        <f>IF('Log_working_3-way'!$D259="","",'True_Odds_Calculator_3-way'!O260/'True_Odds_Calculator_3-way'!B260-1)</f>
        <v>3.2635109291284516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3.9550041658961588E-2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1.0381630170873866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30.48652387262111</v>
      </c>
      <c r="I260" s="6">
        <f>IF('Log_working_3-way'!$D260="","",'True_Odds_Calculator_3-way'!O261/'True_Odds_Calculator_3-way'!B261-1)</f>
        <v>6.0057235387640429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3.7048781776861661E-2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1.0333265968883982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21.554517575401171</v>
      </c>
      <c r="I261" s="6">
        <f>IF('Log_working_3-way'!$D261="","",'True_Odds_Calculator_3-way'!O262/'True_Odds_Calculator_3-way'!B262-1)</f>
        <v>7.1196263271444202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3.4726964615423572E-2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1.0371011676339337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2.9730597407330817</v>
      </c>
      <c r="I262" s="6">
        <f>IF('Log_working_3-way'!$D262="","",'True_Odds_Calculator_3-way'!O263/'True_Odds_Calculator_3-way'!B263-1)</f>
        <v>4.7726113361674942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3.5573828216051595E-2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1.0311249970751155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17.296822971877024</v>
      </c>
      <c r="I263" s="6">
        <f>IF('Log_working_3-way'!$D263="","",'True_Odds_Calculator_3-way'!O264/'True_Odds_Calculator_3-way'!B264-1)</f>
        <v>6.8562831081914464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3.3162517420388671E-2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1.0887261531934116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57.490196621613109</v>
      </c>
      <c r="I264" s="6">
        <f>IF('Log_working_3-way'!$D264="","",'True_Odds_Calculator_3-way'!O265/'True_Odds_Calculator_3-way'!B265-1)</f>
        <v>1.7378794415922432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6.0008814833389046E-2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1.056340420338687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23.872499529693538</v>
      </c>
      <c r="I265" s="6">
        <f>IF('Log_working_3-way'!$D265="","",'True_Odds_Calculator_3-way'!O266/'True_Odds_Calculator_3-way'!B266-1)</f>
        <v>7.133545416848813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5.7331926192357496E-2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1.0577488821493344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4.485237996535913</v>
      </c>
      <c r="I266" s="6">
        <f>IF('Log_working_3-way'!$D266="","",'True_Odds_Calculator_3-way'!O267/'True_Odds_Calculator_3-way'!B267-1)</f>
        <v>7.6225492096037613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5.8542576572837568E-2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1.0308305307477055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18.126859318246876</v>
      </c>
      <c r="I267" s="6">
        <f>IF('Log_working_3-way'!$D267="","",'True_Odds_Calculator_3-way'!O268/'True_Odds_Calculator_3-way'!B268-1)</f>
        <v>6.7268445608401803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3.2740717704176081E-2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1.0316992481423115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11.78949187694435</v>
      </c>
      <c r="I268" s="6">
        <f>IF('Log_working_3-way'!$D268="","",'True_Odds_Calculator_3-way'!O269/'True_Odds_Calculator_3-way'!B269-1)</f>
        <v>6.0650498407152416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3.3906633906633843E-2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1.0528798490043549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50.201920338817636</v>
      </c>
      <c r="I269" s="6">
        <f>IF('Log_working_3-way'!$D269="","",'True_Odds_Calculator_3-way'!O270/'True_Odds_Calculator_3-way'!B270-1)</f>
        <v>2.7832610655992878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4.0573151278747277E-2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1.0311592924360924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10.589298270369593</v>
      </c>
      <c r="I270" s="6">
        <f>IF('Log_working_3-way'!$D270="","",'True_Odds_Calculator_3-way'!O271/'True_Odds_Calculator_3-way'!B271-1)</f>
        <v>5.5302734413192036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3.3111448336361704E-2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1.0266984608362164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19.278652190677253</v>
      </c>
      <c r="I271" s="6">
        <f>IF('Log_working_3-way'!$D271="","",'True_Odds_Calculator_3-way'!O272/'True_Odds_Calculator_3-way'!B272-1)</f>
        <v>8.4978948995807766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2.818836207916342E-2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1.0296543727559322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3.1796766660913383</v>
      </c>
      <c r="I272" s="6">
        <f>IF('Log_working_3-way'!$D272="","",'True_Odds_Calculator_3-way'!O273/'True_Odds_Calculator_3-way'!B273-1)</f>
        <v>7.3507985119925348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2.9824540733388361E-2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1.0255268999940637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7.7249671586028974</v>
      </c>
      <c r="I273" s="6">
        <f>IF('Log_working_3-way'!$D273="","",'True_Odds_Calculator_3-way'!O274/'True_Odds_Calculator_3-way'!B274-1)</f>
        <v>8.3293565197126878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2.7408762665608766E-2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1.0244756079755271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11.604651192663301</v>
      </c>
      <c r="I274" s="6">
        <f>IF('Log_working_3-way'!$D274="","",'True_Odds_Calculator_3-way'!O275/'True_Odds_Calculator_3-way'!B275-1)</f>
        <v>8.572801591707929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2.654874449964284E-2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1.0362160251607129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0.97491195627771354</v>
      </c>
      <c r="I275" s="6">
        <f>IF('Log_working_3-way'!$D275="","",'True_Odds_Calculator_3-way'!O276/'True_Odds_Calculator_3-way'!B276-1)</f>
        <v>2.9929138166658769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3.0424615795387577E-2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1.0266522229069552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14.432616069819069</v>
      </c>
      <c r="I276" s="6">
        <f>IF('Log_working_3-way'!$D276="","",'True_Odds_Calculator_3-way'!O277/'True_Odds_Calculator_3-way'!B277-1)</f>
        <v>5.697875083629012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2.8520624926571259E-2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1.0417433715084423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0.46399146621894638</v>
      </c>
      <c r="I277" s="6">
        <f>IF('Log_working_3-way'!$D277="","",'True_Odds_Calculator_3-way'!O278/'True_Odds_Calculator_3-way'!B278-1)</f>
        <v>2.9174806401194746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3.3428331629093089E-2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1.0379948530683798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0.80910584625229309</v>
      </c>
      <c r="I278" s="6">
        <f>IF('Log_working_3-way'!$D278="","",'True_Odds_Calculator_3-way'!O279/'True_Odds_Calculator_3-way'!B279-1)</f>
        <v>3.0872219006796371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3.1606003306624331E-2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1.0312810697208026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26.431620229358455</v>
      </c>
      <c r="I279" s="6">
        <f>IF('Log_working_3-way'!$D279="","",'True_Odds_Calculator_3-way'!O280/'True_Odds_Calculator_3-way'!B280-1)</f>
        <v>7.1457104422301612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3.1413571950810404E-2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1.0584134062330948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-0.28421866466237844</v>
      </c>
      <c r="I280" s="6">
        <f>IF('Log_working_3-way'!$D280="","",'True_Odds_Calculator_3-way'!O281/'True_Odds_Calculator_3-way'!B281-1)</f>
        <v>2.0659932012552797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4.0046503983939941E-2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1.0270114216890092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22.606030377933344</v>
      </c>
      <c r="I281" s="6">
        <f>IF('Log_working_3-way'!$D281="","",'True_Odds_Calculator_3-way'!O282/'True_Odds_Calculator_3-way'!B282-1)</f>
        <v>7.4647793340142794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2.7980703560502196E-2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1.0618541003533362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-0.65605192531970102</v>
      </c>
      <c r="I282" s="6">
        <f>IF('Log_working_3-way'!$D282="","",'True_Odds_Calculator_3-way'!O283/'True_Odds_Calculator_3-way'!B283-1)</f>
        <v>0.94937590195467325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3.504465900050624E-2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1.0383563442264387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2.9344569596658099</v>
      </c>
      <c r="I283" s="6">
        <f>IF('Log_working_3-way'!$D283="","",'True_Odds_Calculator_3-way'!O284/'True_Odds_Calculator_3-way'!B284-1)</f>
        <v>5.7114564542304427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3.7301016192836656E-2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1.0258505728420257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14.081390329331663</v>
      </c>
      <c r="I284" s="6">
        <f>IF('Log_working_3-way'!$D284="","",'True_Odds_Calculator_3-way'!O285/'True_Odds_Calculator_3-way'!B285-1)</f>
        <v>6.1847750656247156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2.7758758416067675E-2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1.0269380016904543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22.606445186530454</v>
      </c>
      <c r="I285" s="6">
        <f>IF('Log_working_3-way'!$D285="","",'True_Odds_Calculator_3-way'!O286/'True_Odds_Calculator_3-way'!B286-1)</f>
        <v>6.6757827270209988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2.7962640051569565E-2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1.0262211006145803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7.4169735859550379</v>
      </c>
      <c r="I286" s="6">
        <f>IF('Log_working_3-way'!$D286="","",'True_Odds_Calculator_3-way'!O287/'True_Odds_Calculator_3-way'!B287-1)</f>
        <v>6.4661961352076984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2.7746961874341114E-2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1.0450522341795137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21.308964665173455</v>
      </c>
      <c r="I287" s="6">
        <f>IF('Log_working_3-way'!$D287="","",'True_Odds_Calculator_3-way'!O288/'True_Odds_Calculator_3-way'!B288-1)</f>
        <v>10.605298436766466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4.6116117866854101E-2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1.0337917586740279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4.557433033485232</v>
      </c>
      <c r="I288" s="6">
        <f>IF('Log_working_3-way'!$D288="","",'True_Odds_Calculator_3-way'!O289/'True_Odds_Calculator_3-way'!B289-1)</f>
        <v>7.4090503281359652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3.4793404214681356E-2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1.0502393869538602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54.389266055875851</v>
      </c>
      <c r="I289" s="6">
        <f>IF('Log_working_3-way'!$D289="","",'True_Odds_Calculator_3-way'!O290/'True_Odds_Calculator_3-way'!B290-1)</f>
        <v>2.155899832109522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3.6159294632140737E-2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1.0489336756840246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46.027819574611705</v>
      </c>
      <c r="I290" s="6">
        <f>IF('Log_working_3-way'!$D290="","",'True_Odds_Calculator_3-way'!O291/'True_Odds_Calculator_3-way'!B291-1)</f>
        <v>3.4095386859549768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3.9855711929388971E-2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1.0313802256066904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13.091765023657016</v>
      </c>
      <c r="I291" s="6">
        <f>IF('Log_working_3-way'!$D291="","",'True_Odds_Calculator_3-way'!O292/'True_Odds_Calculator_3-way'!B292-1)</f>
        <v>7.2701952590875187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3.3789280347517936E-2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1.0499147568815586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55.273739387242379</v>
      </c>
      <c r="I292" s="6">
        <f>IF('Log_working_3-way'!$D292="","",'True_Odds_Calculator_3-way'!O293/'True_Odds_Calculator_3-way'!B293-1)</f>
        <v>1.9208730181458344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3.5503649216199307E-2</v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1.37</v>
      </c>
      <c r="B2" s="4">
        <f>IF('True_Odds_Calculator_3-way'!B3="","",'True_Odds_Calculator_3-way'!B3)</f>
        <v>6.03</v>
      </c>
      <c r="C2" s="4">
        <f>IF('True_Odds_Calculator_3-way'!C3="","",'True_Odds_Calculator_3-way'!C3)</f>
        <v>7.56</v>
      </c>
      <c r="D2" s="9">
        <f>(K2/(AR2+K2-(AR2*K2)))</f>
        <v>0.71740029094908786</v>
      </c>
      <c r="E2" s="9">
        <f>(L2/(AR2+L2-(AR2*L2)))</f>
        <v>0.15735123799380091</v>
      </c>
      <c r="F2" s="9">
        <f>(M2/(AR2+M2-(AR2*M2)))</f>
        <v>0.1252484710571112</v>
      </c>
      <c r="G2" s="9">
        <f>AR2</f>
        <v>1.0646538718634302</v>
      </c>
      <c r="H2" s="9">
        <f>IF(A2="","",1/D2)</f>
        <v>1.3939219325894692</v>
      </c>
      <c r="I2" s="9">
        <f>IF(B2="","",1/E2)</f>
        <v>6.3552089754730527</v>
      </c>
      <c r="J2" s="9">
        <f>IF(C2="","",1/F2)</f>
        <v>7.9841293994240994</v>
      </c>
      <c r="K2" s="11">
        <f>1/A2</f>
        <v>0.72992700729927007</v>
      </c>
      <c r="L2" s="11">
        <f>1/B2</f>
        <v>0.16583747927031509</v>
      </c>
      <c r="M2" s="11">
        <f>1/C2</f>
        <v>0.1322751322751323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-0.19548519583623869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0.19150120226248105</v>
      </c>
      <c r="Q2" s="11">
        <f>2*'OddsRatio_working_3-way'!K2*'OddsRatio_working_3-way'!L2*'OddsRatio_working_3-way'!M2</f>
        <v>3.2023612418475095E-2</v>
      </c>
      <c r="R2" s="11">
        <f>O2/N2</f>
        <v>0</v>
      </c>
      <c r="S2" s="11">
        <f>P2/N2</f>
        <v>-0.97961997297690462</v>
      </c>
      <c r="T2" s="11">
        <f>Q2/N2</f>
        <v>-0.16381604899279342</v>
      </c>
      <c r="U2" s="11">
        <f>'OddsRatio_working_3-way'!S2-'OddsRatio_working_3-way'!R2^2/3</f>
        <v>-0.97961997297690462</v>
      </c>
      <c r="V2" s="11">
        <f>'OddsRatio_working_3-way'!S2*'OddsRatio_working_3-way'!R2/3-2*'OddsRatio_working_3-way'!R2^3/27-'OddsRatio_working_3-way'!T2</f>
        <v>0.16381604899279342</v>
      </c>
      <c r="W2" s="11">
        <f>'OddsRatio_working_3-way'!V2^2+4*'OddsRatio_working_3-way'!U2^3/27</f>
        <v>-0.11243800441573239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0.18659696026686881</v>
      </c>
      <c r="Y2" s="11">
        <f>IF('OddsRatio_working_3-way'!W2&gt;=0,IF('OddsRatio_working_3-way'!V2+SQRT('OddsRatio_working_3-way'!W2)&gt;0,0,PI()),ACOS('OddsRatio_working_3-way'!V2/(2*'OddsRatio_working_3-way'!X2)))</f>
        <v>1.116358899897429</v>
      </c>
      <c r="Z2" s="11">
        <f>'OddsRatio_working_3-way'!X2^(1/3)*COS('OddsRatio_working_3-way'!Y2/3)</f>
        <v>0.53232693593171498</v>
      </c>
      <c r="AA2" s="11">
        <f>'OddsRatio_working_3-way'!X2^(1/3)*COS(('OddsRatio_working_3-way'!Y2+2*PI())/3)</f>
        <v>-0.44609683953819818</v>
      </c>
      <c r="AB2" s="11">
        <f>'OddsRatio_working_3-way'!X2^(1/3)*COS(('OddsRatio_working_3-way'!Y2+4*PI())/3)</f>
        <v>-8.6230096393516878E-2</v>
      </c>
      <c r="AC2" s="11">
        <f>'OddsRatio_working_3-way'!X2^(1/3)*SIN('OddsRatio_working_3-way'!Y2/3)</f>
        <v>0.20776916102697562</v>
      </c>
      <c r="AD2" s="11">
        <f>'OddsRatio_working_3-way'!X2^(1/3)*SIN(('OddsRatio_working_3-way'!Y2+2*PI())/3)</f>
        <v>0.35712406912210853</v>
      </c>
      <c r="AE2" s="11">
        <f>'OddsRatio_working_3-way'!X2^(1/3)*SIN(('OddsRatio_working_3-way'!Y2+4*PI())/3)</f>
        <v>-0.56489323014908432</v>
      </c>
      <c r="AF2" s="11">
        <f>-'OddsRatio_working_3-way'!U2/(3*'OddsRatio_working_3-way'!X2^(1/3))*COS(('OddsRatio_working_3-way'!Y2)/3)</f>
        <v>0.5323269359317151</v>
      </c>
      <c r="AG2" s="11">
        <f>-'OddsRatio_working_3-way'!U2/(3*'OddsRatio_working_3-way'!X2^(1/3))*COS(('OddsRatio_working_3-way'!Y2+2*PI())/3)</f>
        <v>-0.44609683953819829</v>
      </c>
      <c r="AH2" s="11">
        <f>-'OddsRatio_working_3-way'!U2/(3*'OddsRatio_working_3-way'!X2^(1/3))*COS(('OddsRatio_working_3-way'!Y2+4*PI())/3)</f>
        <v>-8.6230096393516892E-2</v>
      </c>
      <c r="AI2" s="11">
        <f>'OddsRatio_working_3-way'!U2/(3*'OddsRatio_working_3-way'!X2^(1/3))*SIN(('OddsRatio_working_3-way'!Y2)/3)</f>
        <v>-0.20776916102697565</v>
      </c>
      <c r="AJ2" s="11">
        <f>'OddsRatio_working_3-way'!U2/(3*'OddsRatio_working_3-way'!X2^(1/3))*SIN(('OddsRatio_working_3-way'!Y2+2*PI())/3)</f>
        <v>-0.35712406912210864</v>
      </c>
      <c r="AK2" s="11">
        <f>'OddsRatio_working_3-way'!U2/(3*'OddsRatio_working_3-way'!X2^(1/3))*SIN(('OddsRatio_working_3-way'!Y2+4*PI())/3)</f>
        <v>0.56489323014908444</v>
      </c>
      <c r="AL2" s="11">
        <f>'OddsRatio_working_3-way'!Z2+'OddsRatio_working_3-way'!AF2</f>
        <v>1.0646538718634302</v>
      </c>
      <c r="AM2" s="11">
        <f>'OddsRatio_working_3-way'!AA2+'OddsRatio_working_3-way'!AG2</f>
        <v>-0.89219367907639646</v>
      </c>
      <c r="AN2" s="11">
        <f>'OddsRatio_working_3-way'!AB2+'OddsRatio_working_3-way'!AH2</f>
        <v>-0.17246019278703378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1.0646538718634302</v>
      </c>
      <c r="AS2" s="11">
        <f>IF(('OddsRatio_working_3-way'!X2=0),IF(Q2&gt;0,-Q2^(1/3),(-Q2)^(1/3)),'OddsRatio_working_3-way'!AM2-'OddsRatio_working_3-way'!R2/3)</f>
        <v>-0.89219367907639646</v>
      </c>
      <c r="AT2" s="11">
        <f>IF(('OddsRatio_working_3-way'!X2=0),IF(Q2&gt;0,-Q2^(1/3),(-Q2)^(1/3)),'OddsRatio_working_3-way'!AN2-'OddsRatio_working_3-way'!R2/3)</f>
        <v>-0.17246019278703378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5.46</v>
      </c>
      <c r="B3" s="4">
        <f>IF('True_Odds_Calculator_3-way'!B4="","",'True_Odds_Calculator_3-way'!B4)</f>
        <v>4.46</v>
      </c>
      <c r="C3" s="4">
        <f>IF('True_Odds_Calculator_3-way'!C4="","",'True_Odds_Calculator_3-way'!C4)</f>
        <v>1.62</v>
      </c>
      <c r="D3" s="9">
        <f t="shared" ref="D3" si="0">(K3/(AR3+K3-(AR3*K3)))</f>
        <v>0.17661945914908844</v>
      </c>
      <c r="E3" s="9">
        <f t="shared" ref="E3" si="1">(L3/(AR3+L3-(AR3*L3)))</f>
        <v>0.21660852796218863</v>
      </c>
      <c r="F3" s="9">
        <f t="shared" ref="F3" si="2">(M3/(AR3+M3-(AR3*M3)))</f>
        <v>0.60677201288872307</v>
      </c>
      <c r="G3" s="9">
        <f t="shared" ref="G3" si="3">AR3</f>
        <v>1.0452668801741039</v>
      </c>
      <c r="H3" s="9">
        <f t="shared" ref="H3" si="4">IF(A3="","",1/D3)</f>
        <v>5.6618902855765034</v>
      </c>
      <c r="I3" s="9">
        <f t="shared" ref="I3" si="5">IF(B3="","",1/E3)</f>
        <v>4.6166234054023985</v>
      </c>
      <c r="J3" s="9">
        <f t="shared" ref="J3" si="6">IF(C3="","",1/F3)</f>
        <v>1.6480654657079441</v>
      </c>
      <c r="K3" s="11">
        <f t="shared" ref="K3" si="7">1/A3</f>
        <v>0.18315018315018314</v>
      </c>
      <c r="L3" s="11">
        <f t="shared" ref="L3" si="8">1/B3</f>
        <v>0.22421524663677131</v>
      </c>
      <c r="M3" s="11">
        <f t="shared" ref="M3" si="9">1/C3</f>
        <v>0.61728395061728392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-0.242527020304798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0.21647879146633503</v>
      </c>
      <c r="Q3" s="11">
        <f>2*'OddsRatio_working_3-way'!K3*'OddsRatio_working_3-way'!L3*'OddsRatio_working_3-way'!M3</f>
        <v>5.0697609242701419E-2</v>
      </c>
      <c r="R3" s="11">
        <f t="shared" ref="R3" si="10">O3/N3</f>
        <v>0</v>
      </c>
      <c r="S3" s="11">
        <f t="shared" ref="S3" si="11">P3/N3</f>
        <v>-0.89259659065729402</v>
      </c>
      <c r="T3" s="11">
        <f t="shared" ref="T3" si="12">Q3/N3</f>
        <v>-0.20903901420545531</v>
      </c>
      <c r="U3" s="11">
        <f>'OddsRatio_working_3-way'!S3-'OddsRatio_working_3-way'!R3^2/3</f>
        <v>-0.89259659065729402</v>
      </c>
      <c r="V3" s="11">
        <f>'OddsRatio_working_3-way'!S3*'OddsRatio_working_3-way'!R3/3-2*'OddsRatio_working_3-way'!R3^3/27-'OddsRatio_working_3-way'!T3</f>
        <v>0.20903901420545531</v>
      </c>
      <c r="W3" s="11">
        <f>'OddsRatio_working_3-way'!V3^2+4*'OddsRatio_working_3-way'!U3^3/27</f>
        <v>-6.1659327248396317E-2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0.16229343540974236</v>
      </c>
      <c r="Y3" s="11">
        <f>IF('OddsRatio_working_3-way'!W3&gt;=0,IF('OddsRatio_working_3-way'!V3+SQRT('OddsRatio_working_3-way'!W3)&gt;0,0,PI()),ACOS('OddsRatio_working_3-way'!V3/(2*'OddsRatio_working_3-way'!X3)))</f>
        <v>0.87106049470464764</v>
      </c>
      <c r="Z3" s="11">
        <f>'OddsRatio_working_3-way'!X3^(1/3)*COS('OddsRatio_working_3-way'!Y3/3)</f>
        <v>0.52263344008705193</v>
      </c>
      <c r="AA3" s="11">
        <f>'OddsRatio_working_3-way'!X3^(1/3)*COS(('OddsRatio_working_3-way'!Y3+2*PI())/3)</f>
        <v>-0.39655674053082074</v>
      </c>
      <c r="AB3" s="11">
        <f>'OddsRatio_working_3-way'!X3^(1/3)*COS(('OddsRatio_working_3-way'!Y3+4*PI())/3)</f>
        <v>-0.1260766995562316</v>
      </c>
      <c r="AC3" s="11">
        <f>'OddsRatio_working_3-way'!X3^(1/3)*SIN('OddsRatio_working_3-way'!Y3/3)</f>
        <v>0.15616172446710022</v>
      </c>
      <c r="AD3" s="11">
        <f>'OddsRatio_working_3-way'!X3^(1/3)*SIN(('OddsRatio_working_3-way'!Y3+2*PI())/3)</f>
        <v>0.37453297374908928</v>
      </c>
      <c r="AE3" s="11">
        <f>'OddsRatio_working_3-way'!X3^(1/3)*SIN(('OddsRatio_working_3-way'!Y3+4*PI())/3)</f>
        <v>-0.53069469821618942</v>
      </c>
      <c r="AF3" s="11">
        <f>-'OddsRatio_working_3-way'!U3/(3*'OddsRatio_working_3-way'!X3^(1/3))*COS(('OddsRatio_working_3-way'!Y3)/3)</f>
        <v>0.52263344008705193</v>
      </c>
      <c r="AG3" s="11">
        <f>-'OddsRatio_working_3-way'!U3/(3*'OddsRatio_working_3-way'!X3^(1/3))*COS(('OddsRatio_working_3-way'!Y3+2*PI())/3)</f>
        <v>-0.39655674053082074</v>
      </c>
      <c r="AH3" s="11">
        <f>-'OddsRatio_working_3-way'!U3/(3*'OddsRatio_working_3-way'!X3^(1/3))*COS(('OddsRatio_working_3-way'!Y3+4*PI())/3)</f>
        <v>-0.1260766995562316</v>
      </c>
      <c r="AI3" s="11">
        <f>'OddsRatio_working_3-way'!U3/(3*'OddsRatio_working_3-way'!X3^(1/3))*SIN(('OddsRatio_working_3-way'!Y3)/3)</f>
        <v>-0.15616172446710022</v>
      </c>
      <c r="AJ3" s="11">
        <f>'OddsRatio_working_3-way'!U3/(3*'OddsRatio_working_3-way'!X3^(1/3))*SIN(('OddsRatio_working_3-way'!Y3+2*PI())/3)</f>
        <v>-0.37453297374908928</v>
      </c>
      <c r="AK3" s="11">
        <f>'OddsRatio_working_3-way'!U3/(3*'OddsRatio_working_3-way'!X3^(1/3))*SIN(('OddsRatio_working_3-way'!Y3+4*PI())/3)</f>
        <v>0.53069469821618942</v>
      </c>
      <c r="AL3" s="11">
        <f>'OddsRatio_working_3-way'!Z3+'OddsRatio_working_3-way'!AF3</f>
        <v>1.0452668801741039</v>
      </c>
      <c r="AM3" s="11">
        <f>'OddsRatio_working_3-way'!AA3+'OddsRatio_working_3-way'!AG3</f>
        <v>-0.79311348106164148</v>
      </c>
      <c r="AN3" s="11">
        <f>'OddsRatio_working_3-way'!AB3+'OddsRatio_working_3-way'!AH3</f>
        <v>-0.25215339911246321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1.0452668801741039</v>
      </c>
      <c r="AS3" s="11">
        <f>IF(('OddsRatio_working_3-way'!X3=0),IF(Q3&gt;0,-Q3^(1/3),(-Q3)^(1/3)),'OddsRatio_working_3-way'!AM3-'OddsRatio_working_3-way'!R3/3)</f>
        <v>-0.79311348106164148</v>
      </c>
      <c r="AT3" s="11">
        <f>IF(('OddsRatio_working_3-way'!X3=0),IF(Q3&gt;0,-Q3^(1/3),(-Q3)^(1/3)),'OddsRatio_working_3-way'!AN3-'OddsRatio_working_3-way'!R3/3)</f>
        <v>-0.25215339911246321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8.91</v>
      </c>
      <c r="B4" s="4">
        <f>IF('True_Odds_Calculator_3-way'!B5="","",'True_Odds_Calculator_3-way'!B5)</f>
        <v>4.5999999999999996</v>
      </c>
      <c r="C4" s="4">
        <f>IF('True_Odds_Calculator_3-way'!C5="","",'True_Odds_Calculator_3-way'!C5)</f>
        <v>1.42</v>
      </c>
      <c r="D4" s="9">
        <f t="shared" ref="D4:D67" si="13">(K4/(AR4+K4-(AR4*K4)))</f>
        <v>0.10532532267697316</v>
      </c>
      <c r="E4" s="9">
        <f t="shared" ref="E4:E67" si="14">(L4/(AR4+L4-(AR4*L4)))</f>
        <v>0.2055089141292237</v>
      </c>
      <c r="F4" s="9">
        <f t="shared" ref="F4:F67" si="15">(M4/(AR4+M4-(AR4*M4)))</f>
        <v>0.68916576319380318</v>
      </c>
      <c r="G4" s="9">
        <f t="shared" ref="G4:G67" si="16">AR4</f>
        <v>1.0738802705106365</v>
      </c>
      <c r="H4" s="9">
        <f t="shared" ref="H4:H67" si="17">IF(A4="","",1/D4)</f>
        <v>9.494392939739134</v>
      </c>
      <c r="I4" s="9">
        <f t="shared" ref="I4:I67" si="18">IF(B4="","",1/E4)</f>
        <v>4.8659689738382905</v>
      </c>
      <c r="J4" s="9">
        <f t="shared" ref="J4:J67" si="19">IF(C4="","",1/F4)</f>
        <v>1.4510297136144672</v>
      </c>
      <c r="K4" s="11">
        <f t="shared" ref="K4:K67" si="20">1/A4</f>
        <v>0.1122334455667789</v>
      </c>
      <c r="L4" s="11">
        <f t="shared" ref="L4:L67" si="21">1/B4</f>
        <v>0.21739130434782611</v>
      </c>
      <c r="M4" s="11">
        <f t="shared" ref="M4:M67" si="22">1/C4</f>
        <v>0.70422535211267612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-0.20549648351240513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0.20498239522530198</v>
      </c>
      <c r="Q4" s="11">
        <f>2*'OddsRatio_working_3-way'!K4*'OddsRatio_working_3-way'!L4*'OddsRatio_working_3-way'!M4</f>
        <v>3.4364190314384237E-2</v>
      </c>
      <c r="R4" s="11">
        <f t="shared" ref="R4:R67" si="23">O4/N4</f>
        <v>0</v>
      </c>
      <c r="S4" s="11">
        <f t="shared" ref="S4:S67" si="24">P4/N4</f>
        <v>-0.99749831102549202</v>
      </c>
      <c r="T4" s="11">
        <f t="shared" ref="T4:T67" si="25">Q4/N4</f>
        <v>-0.16722519883076145</v>
      </c>
      <c r="U4" s="11">
        <f>'OddsRatio_working_3-way'!S4-'OddsRatio_working_3-way'!R4^2/3</f>
        <v>-0.99749831102549202</v>
      </c>
      <c r="V4" s="11">
        <f>'OddsRatio_working_3-way'!S4*'OddsRatio_working_3-way'!R4/3-2*'OddsRatio_working_3-way'!R4^3/27-'OddsRatio_working_3-way'!T4</f>
        <v>0.16722519883076145</v>
      </c>
      <c r="W4" s="11">
        <f>'OddsRatio_working_3-way'!V4^2+4*'OddsRatio_working_3-way'!U4^3/27</f>
        <v>-0.11907479847052518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0.19172836618150227</v>
      </c>
      <c r="Y4" s="11">
        <f>IF('OddsRatio_working_3-way'!W4&gt;=0,IF('OddsRatio_working_3-way'!V4+SQRT('OddsRatio_working_3-way'!W4)&gt;0,0,PI()),ACOS('OddsRatio_working_3-way'!V4/(2*'OddsRatio_working_3-way'!X4)))</f>
        <v>1.1195368687428982</v>
      </c>
      <c r="Z4" s="11">
        <f>'OddsRatio_working_3-way'!X4^(1/3)*COS('OddsRatio_working_3-way'!Y4/3)</f>
        <v>0.53694013525531825</v>
      </c>
      <c r="AA4" s="11">
        <f>'OddsRatio_working_3-way'!X4^(1/3)*COS(('OddsRatio_working_3-way'!Y4+2*PI())/3)</f>
        <v>-0.45053062381810199</v>
      </c>
      <c r="AB4" s="11">
        <f>'OddsRatio_working_3-way'!X4^(1/3)*COS(('OddsRatio_working_3-way'!Y4+4*PI())/3)</f>
        <v>-8.6409511437216216E-2</v>
      </c>
      <c r="AC4" s="11">
        <f>'OddsRatio_working_3-way'!X4^(1/3)*SIN('OddsRatio_working_3-way'!Y4/3)</f>
        <v>0.21022542225073035</v>
      </c>
      <c r="AD4" s="11">
        <f>'OddsRatio_working_3-way'!X4^(1/3)*SIN(('OddsRatio_working_3-way'!Y4+2*PI())/3)</f>
        <v>0.35989108631719302</v>
      </c>
      <c r="AE4" s="11">
        <f>'OddsRatio_working_3-way'!X4^(1/3)*SIN(('OddsRatio_working_3-way'!Y4+4*PI())/3)</f>
        <v>-0.57011650856792329</v>
      </c>
      <c r="AF4" s="11">
        <f>-'OddsRatio_working_3-way'!U4/(3*'OddsRatio_working_3-way'!X4^(1/3))*COS(('OddsRatio_working_3-way'!Y4)/3)</f>
        <v>0.53694013525531825</v>
      </c>
      <c r="AG4" s="11">
        <f>-'OddsRatio_working_3-way'!U4/(3*'OddsRatio_working_3-way'!X4^(1/3))*COS(('OddsRatio_working_3-way'!Y4+2*PI())/3)</f>
        <v>-0.45053062381810199</v>
      </c>
      <c r="AH4" s="11">
        <f>-'OddsRatio_working_3-way'!U4/(3*'OddsRatio_working_3-way'!X4^(1/3))*COS(('OddsRatio_working_3-way'!Y4+4*PI())/3)</f>
        <v>-8.6409511437216216E-2</v>
      </c>
      <c r="AI4" s="11">
        <f>'OddsRatio_working_3-way'!U4/(3*'OddsRatio_working_3-way'!X4^(1/3))*SIN(('OddsRatio_working_3-way'!Y4)/3)</f>
        <v>-0.21022542225073035</v>
      </c>
      <c r="AJ4" s="11">
        <f>'OddsRatio_working_3-way'!U4/(3*'OddsRatio_working_3-way'!X4^(1/3))*SIN(('OddsRatio_working_3-way'!Y4+2*PI())/3)</f>
        <v>-0.35989108631719302</v>
      </c>
      <c r="AK4" s="11">
        <f>'OddsRatio_working_3-way'!U4/(3*'OddsRatio_working_3-way'!X4^(1/3))*SIN(('OddsRatio_working_3-way'!Y4+4*PI())/3)</f>
        <v>0.57011650856792329</v>
      </c>
      <c r="AL4" s="11">
        <f>'OddsRatio_working_3-way'!Z4+'OddsRatio_working_3-way'!AF4</f>
        <v>1.0738802705106365</v>
      </c>
      <c r="AM4" s="11">
        <f>'OddsRatio_working_3-way'!AA4+'OddsRatio_working_3-way'!AG4</f>
        <v>-0.90106124763620399</v>
      </c>
      <c r="AN4" s="11">
        <f>'OddsRatio_working_3-way'!AB4+'OddsRatio_working_3-way'!AH4</f>
        <v>-0.17281902287443243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1.0738802705106365</v>
      </c>
      <c r="AS4" s="11">
        <f>IF(('OddsRatio_working_3-way'!X4=0),IF(Q4&gt;0,-Q4^(1/3),(-Q4)^(1/3)),'OddsRatio_working_3-way'!AM4-'OddsRatio_working_3-way'!R4/3)</f>
        <v>-0.90106124763620399</v>
      </c>
      <c r="AT4" s="11">
        <f>IF(('OddsRatio_working_3-way'!X4=0),IF(Q4&gt;0,-Q4^(1/3),(-Q4)^(1/3)),'OddsRatio_working_3-way'!AN4-'OddsRatio_working_3-way'!R4/3)</f>
        <v>-0.17281902287443243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3.06</v>
      </c>
      <c r="B5" s="4">
        <f>IF('True_Odds_Calculator_3-way'!B6="","",'True_Odds_Calculator_3-way'!B6)</f>
        <v>3.15</v>
      </c>
      <c r="C5" s="4">
        <f>IF('True_Odds_Calculator_3-way'!C6="","",'True_Odds_Calculator_3-way'!C6)</f>
        <v>2.39</v>
      </c>
      <c r="D5" s="9">
        <f t="shared" si="13"/>
        <v>0.30657904780035394</v>
      </c>
      <c r="E5" s="9">
        <f t="shared" si="14"/>
        <v>0.29756431019904483</v>
      </c>
      <c r="F5" s="9">
        <f t="shared" si="15"/>
        <v>0.39585664200060133</v>
      </c>
      <c r="G5" s="9">
        <f t="shared" si="16"/>
        <v>1.0979618963963858</v>
      </c>
      <c r="H5" s="9">
        <f t="shared" si="17"/>
        <v>3.2618015065765547</v>
      </c>
      <c r="I5" s="9">
        <f t="shared" si="18"/>
        <v>3.3606180772522292</v>
      </c>
      <c r="J5" s="9">
        <f t="shared" si="19"/>
        <v>2.526167035990976</v>
      </c>
      <c r="K5" s="11">
        <f t="shared" si="20"/>
        <v>0.32679738562091504</v>
      </c>
      <c r="L5" s="11">
        <f t="shared" si="21"/>
        <v>0.31746031746031744</v>
      </c>
      <c r="M5" s="11">
        <f t="shared" si="22"/>
        <v>0.41841004184100417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-0.26723331514536708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0.2430849916287606</v>
      </c>
      <c r="Q5" s="11">
        <f>2*'OddsRatio_working_3-way'!K5*'OddsRatio_working_3-way'!L5*'OddsRatio_working_3-way'!M5</f>
        <v>8.6816068438843069E-2</v>
      </c>
      <c r="R5" s="11">
        <f t="shared" si="23"/>
        <v>0</v>
      </c>
      <c r="S5" s="11">
        <f t="shared" si="24"/>
        <v>-0.90963580456474713</v>
      </c>
      <c r="T5" s="11">
        <f t="shared" si="25"/>
        <v>-0.32486993020169541</v>
      </c>
      <c r="U5" s="11">
        <f>'OddsRatio_working_3-way'!S5-'OddsRatio_working_3-way'!R5^2/3</f>
        <v>-0.90963580456474713</v>
      </c>
      <c r="V5" s="11">
        <f>'OddsRatio_working_3-way'!S5*'OddsRatio_working_3-way'!R5/3-2*'OddsRatio_working_3-way'!R5^3/27-'OddsRatio_working_3-way'!T5</f>
        <v>0.32486993020169541</v>
      </c>
      <c r="W5" s="11">
        <f>'OddsRatio_working_3-way'!V5^2+4*'OddsRatio_working_3-way'!U5^3/27</f>
        <v>-5.9656901299300347E-3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0.16696269170026015</v>
      </c>
      <c r="Y5" s="11">
        <f>IF('OddsRatio_working_3-way'!W5&gt;=0,IF('OddsRatio_working_3-way'!V5+SQRT('OddsRatio_working_3-way'!W5)&gt;0,0,PI()),ACOS('OddsRatio_working_3-way'!V5/(2*'OddsRatio_working_3-way'!X5)))</f>
        <v>0.23341659676249926</v>
      </c>
      <c r="Z5" s="11">
        <f>'OddsRatio_working_3-way'!X5^(1/3)*COS('OddsRatio_working_3-way'!Y5/3)</f>
        <v>0.54898094819819288</v>
      </c>
      <c r="AA5" s="11">
        <f>'OddsRatio_working_3-way'!X5^(1/3)*COS(('OddsRatio_working_3-way'!Y5+2*PI())/3)</f>
        <v>-0.31155649665003365</v>
      </c>
      <c r="AB5" s="11">
        <f>'OddsRatio_working_3-way'!X5^(1/3)*COS(('OddsRatio_working_3-way'!Y5+4*PI())/3)</f>
        <v>-0.23742445154815925</v>
      </c>
      <c r="AC5" s="11">
        <f>'OddsRatio_working_3-way'!X5^(1/3)*SIN('OddsRatio_working_3-way'!Y5/3)</f>
        <v>4.280015619514476E-2</v>
      </c>
      <c r="AD5" s="11">
        <f>'OddsRatio_working_3-way'!X5^(1/3)*SIN(('OddsRatio_working_3-way'!Y5+2*PI())/3)</f>
        <v>0.45403136923573156</v>
      </c>
      <c r="AE5" s="11">
        <f>'OddsRatio_working_3-way'!X5^(1/3)*SIN(('OddsRatio_working_3-way'!Y5+4*PI())/3)</f>
        <v>-0.49683152543087628</v>
      </c>
      <c r="AF5" s="11">
        <f>-'OddsRatio_working_3-way'!U5/(3*'OddsRatio_working_3-way'!X5^(1/3))*COS(('OddsRatio_working_3-way'!Y5)/3)</f>
        <v>0.54898094819819288</v>
      </c>
      <c r="AG5" s="11">
        <f>-'OddsRatio_working_3-way'!U5/(3*'OddsRatio_working_3-way'!X5^(1/3))*COS(('OddsRatio_working_3-way'!Y5+2*PI())/3)</f>
        <v>-0.31155649665003365</v>
      </c>
      <c r="AH5" s="11">
        <f>-'OddsRatio_working_3-way'!U5/(3*'OddsRatio_working_3-way'!X5^(1/3))*COS(('OddsRatio_working_3-way'!Y5+4*PI())/3)</f>
        <v>-0.23742445154815925</v>
      </c>
      <c r="AI5" s="11">
        <f>'OddsRatio_working_3-way'!U5/(3*'OddsRatio_working_3-way'!X5^(1/3))*SIN(('OddsRatio_working_3-way'!Y5)/3)</f>
        <v>-4.280015619514476E-2</v>
      </c>
      <c r="AJ5" s="11">
        <f>'OddsRatio_working_3-way'!U5/(3*'OddsRatio_working_3-way'!X5^(1/3))*SIN(('OddsRatio_working_3-way'!Y5+2*PI())/3)</f>
        <v>-0.45403136923573156</v>
      </c>
      <c r="AK5" s="11">
        <f>'OddsRatio_working_3-way'!U5/(3*'OddsRatio_working_3-way'!X5^(1/3))*SIN(('OddsRatio_working_3-way'!Y5+4*PI())/3)</f>
        <v>0.49683152543087628</v>
      </c>
      <c r="AL5" s="11">
        <f>'OddsRatio_working_3-way'!Z5+'OddsRatio_working_3-way'!AF5</f>
        <v>1.0979618963963858</v>
      </c>
      <c r="AM5" s="11">
        <f>'OddsRatio_working_3-way'!AA5+'OddsRatio_working_3-way'!AG5</f>
        <v>-0.62311299330006731</v>
      </c>
      <c r="AN5" s="11">
        <f>'OddsRatio_working_3-way'!AB5+'OddsRatio_working_3-way'!AH5</f>
        <v>-0.4748489030963185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1.0979618963963858</v>
      </c>
      <c r="AS5" s="11">
        <f>IF(('OddsRatio_working_3-way'!X5=0),IF(Q5&gt;0,-Q5^(1/3),(-Q5)^(1/3)),'OddsRatio_working_3-way'!AM5-'OddsRatio_working_3-way'!R5/3)</f>
        <v>-0.62311299330006731</v>
      </c>
      <c r="AT5" s="11">
        <f>IF(('OddsRatio_working_3-way'!X5=0),IF(Q5&gt;0,-Q5^(1/3),(-Q5)^(1/3)),'OddsRatio_working_3-way'!AN5-'OddsRatio_working_3-way'!R5/3)</f>
        <v>-0.4748489030963185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3.46</v>
      </c>
      <c r="B6" s="4">
        <f>IF('True_Odds_Calculator_3-way'!B7="","",'True_Odds_Calculator_3-way'!B7)</f>
        <v>3.06</v>
      </c>
      <c r="C6" s="4">
        <f>IF('True_Odds_Calculator_3-way'!C7="","",'True_Odds_Calculator_3-way'!C7)</f>
        <v>2.4300000000000002</v>
      </c>
      <c r="D6" s="9">
        <f t="shared" si="13"/>
        <v>0.28062327201081155</v>
      </c>
      <c r="E6" s="9">
        <f t="shared" si="14"/>
        <v>0.31779650998097347</v>
      </c>
      <c r="F6" s="9">
        <f t="shared" si="15"/>
        <v>0.40158021800821508</v>
      </c>
      <c r="G6" s="9">
        <f t="shared" si="16"/>
        <v>1.0420716789731572</v>
      </c>
      <c r="H6" s="9">
        <f t="shared" si="17"/>
        <v>3.5634963302739662</v>
      </c>
      <c r="I6" s="9">
        <f t="shared" si="18"/>
        <v>3.146667658684704</v>
      </c>
      <c r="J6" s="9">
        <f t="shared" si="19"/>
        <v>2.4901625009316151</v>
      </c>
      <c r="K6" s="11">
        <f t="shared" si="20"/>
        <v>0.28901734104046245</v>
      </c>
      <c r="L6" s="11">
        <f t="shared" si="21"/>
        <v>0.32679738562091504</v>
      </c>
      <c r="M6" s="11">
        <f t="shared" si="22"/>
        <v>0.41152263374485593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-0.28166609063759196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0.23126673380009569</v>
      </c>
      <c r="Q6" s="11">
        <f>2*'OddsRatio_working_3-way'!K6*'OddsRatio_working_3-way'!L6*'OddsRatio_working_3-way'!M6</f>
        <v>7.7736717243729644E-2</v>
      </c>
      <c r="R6" s="11">
        <f t="shared" si="23"/>
        <v>0</v>
      </c>
      <c r="S6" s="11">
        <f t="shared" si="24"/>
        <v>-0.82106700624342099</v>
      </c>
      <c r="T6" s="11">
        <f t="shared" si="25"/>
        <v>-0.27598890966165412</v>
      </c>
      <c r="U6" s="11">
        <f>'OddsRatio_working_3-way'!S6-'OddsRatio_working_3-way'!R6^2/3</f>
        <v>-0.82106700624342099</v>
      </c>
      <c r="V6" s="11">
        <f>'OddsRatio_working_3-way'!S6*'OddsRatio_working_3-way'!R6/3-2*'OddsRatio_working_3-way'!R6^3/27-'OddsRatio_working_3-way'!T6</f>
        <v>0.27598890966165412</v>
      </c>
      <c r="W6" s="11">
        <f>'OddsRatio_working_3-way'!V6^2+4*'OddsRatio_working_3-way'!U6^3/27</f>
        <v>-5.8335538807688936E-3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0.14318120698698344</v>
      </c>
      <c r="Y6" s="11">
        <f>IF('OddsRatio_working_3-way'!W6&gt;=0,IF('OddsRatio_working_3-way'!V6+SQRT('OddsRatio_working_3-way'!W6)&gt;0,0,PI()),ACOS('OddsRatio_working_3-way'!V6/(2*'OddsRatio_working_3-way'!X6)))</f>
        <v>0.26998495334187123</v>
      </c>
      <c r="Z6" s="11">
        <f>'OddsRatio_working_3-way'!X6^(1/3)*COS('OddsRatio_working_3-way'!Y6/3)</f>
        <v>0.52103583948657872</v>
      </c>
      <c r="AA6" s="11">
        <f>'OddsRatio_working_3-way'!X6^(1/3)*COS(('OddsRatio_working_3-way'!Y6+2*PI())/3)</f>
        <v>-0.30123636812657661</v>
      </c>
      <c r="AB6" s="11">
        <f>'OddsRatio_working_3-way'!X6^(1/3)*COS(('OddsRatio_working_3-way'!Y6+4*PI())/3)</f>
        <v>-0.21979947136000219</v>
      </c>
      <c r="AC6" s="11">
        <f>'OddsRatio_working_3-way'!X6^(1/3)*SIN('OddsRatio_working_3-way'!Y6/3)</f>
        <v>4.7017614270149541E-2</v>
      </c>
      <c r="AD6" s="11">
        <f>'OddsRatio_working_3-way'!X6^(1/3)*SIN(('OddsRatio_working_3-way'!Y6+2*PI())/3)</f>
        <v>0.42772146614245349</v>
      </c>
      <c r="AE6" s="11">
        <f>'OddsRatio_working_3-way'!X6^(1/3)*SIN(('OddsRatio_working_3-way'!Y6+4*PI())/3)</f>
        <v>-0.47473908041260299</v>
      </c>
      <c r="AF6" s="11">
        <f>-'OddsRatio_working_3-way'!U6/(3*'OddsRatio_working_3-way'!X6^(1/3))*COS(('OddsRatio_working_3-way'!Y6)/3)</f>
        <v>0.52103583948657861</v>
      </c>
      <c r="AG6" s="11">
        <f>-'OddsRatio_working_3-way'!U6/(3*'OddsRatio_working_3-way'!X6^(1/3))*COS(('OddsRatio_working_3-way'!Y6+2*PI())/3)</f>
        <v>-0.30123636812657656</v>
      </c>
      <c r="AH6" s="11">
        <f>-'OddsRatio_working_3-way'!U6/(3*'OddsRatio_working_3-way'!X6^(1/3))*COS(('OddsRatio_working_3-way'!Y6+4*PI())/3)</f>
        <v>-0.21979947136000214</v>
      </c>
      <c r="AI6" s="11">
        <f>'OddsRatio_working_3-way'!U6/(3*'OddsRatio_working_3-way'!X6^(1/3))*SIN(('OddsRatio_working_3-way'!Y6)/3)</f>
        <v>-4.7017614270149534E-2</v>
      </c>
      <c r="AJ6" s="11">
        <f>'OddsRatio_working_3-way'!U6/(3*'OddsRatio_working_3-way'!X6^(1/3))*SIN(('OddsRatio_working_3-way'!Y6+2*PI())/3)</f>
        <v>-0.42772146614245338</v>
      </c>
      <c r="AK6" s="11">
        <f>'OddsRatio_working_3-way'!U6/(3*'OddsRatio_working_3-way'!X6^(1/3))*SIN(('OddsRatio_working_3-way'!Y6+4*PI())/3)</f>
        <v>0.47473908041260288</v>
      </c>
      <c r="AL6" s="11">
        <f>'OddsRatio_working_3-way'!Z6+'OddsRatio_working_3-way'!AF6</f>
        <v>1.0420716789731572</v>
      </c>
      <c r="AM6" s="11">
        <f>'OddsRatio_working_3-way'!AA6+'OddsRatio_working_3-way'!AG6</f>
        <v>-0.60247273625315323</v>
      </c>
      <c r="AN6" s="11">
        <f>'OddsRatio_working_3-way'!AB6+'OddsRatio_working_3-way'!AH6</f>
        <v>-0.43959894272000433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1.0420716789731572</v>
      </c>
      <c r="AS6" s="11">
        <f>IF(('OddsRatio_working_3-way'!X6=0),IF(Q6&gt;0,-Q6^(1/3),(-Q6)^(1/3)),'OddsRatio_working_3-way'!AM6-'OddsRatio_working_3-way'!R6/3)</f>
        <v>-0.60247273625315323</v>
      </c>
      <c r="AT6" s="11">
        <f>IF(('OddsRatio_working_3-way'!X6=0),IF(Q6&gt;0,-Q6^(1/3),(-Q6)^(1/3)),'OddsRatio_working_3-way'!AN6-'OddsRatio_working_3-way'!R6/3)</f>
        <v>-0.43959894272000433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1.33</v>
      </c>
      <c r="B7" s="4">
        <f>IF('True_Odds_Calculator_3-way'!B8="","",'True_Odds_Calculator_3-way'!B8)</f>
        <v>5.51</v>
      </c>
      <c r="C7" s="4">
        <f>IF('True_Odds_Calculator_3-way'!C8="","",'True_Odds_Calculator_3-way'!C8)</f>
        <v>9.9499999999999993</v>
      </c>
      <c r="D7" s="9">
        <f t="shared" si="13"/>
        <v>0.73662880407183362</v>
      </c>
      <c r="E7" s="9">
        <f t="shared" si="14"/>
        <v>0.16988533968403552</v>
      </c>
      <c r="F7" s="9">
        <f t="shared" si="15"/>
        <v>9.3485856244130833E-2</v>
      </c>
      <c r="G7" s="9">
        <f t="shared" si="16"/>
        <v>1.0834419299164795</v>
      </c>
      <c r="H7" s="9">
        <f t="shared" si="17"/>
        <v>1.3575358368724382</v>
      </c>
      <c r="I7" s="9">
        <f t="shared" si="18"/>
        <v>5.8863231039233224</v>
      </c>
      <c r="J7" s="9">
        <f t="shared" si="19"/>
        <v>10.69680527275249</v>
      </c>
      <c r="K7" s="11">
        <f t="shared" si="20"/>
        <v>0.75187969924812026</v>
      </c>
      <c r="L7" s="11">
        <f t="shared" si="21"/>
        <v>0.18148820326678766</v>
      </c>
      <c r="M7" s="11">
        <f t="shared" si="22"/>
        <v>0.10050251256281408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-0.18267839888552095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0.18912021181463723</v>
      </c>
      <c r="Q7" s="11">
        <f>2*'OddsRatio_working_3-way'!K7*'OddsRatio_working_3-way'!L7*'OddsRatio_working_3-way'!M7</f>
        <v>2.7428602148605836E-2</v>
      </c>
      <c r="R7" s="11">
        <f t="shared" si="23"/>
        <v>0</v>
      </c>
      <c r="S7" s="11">
        <f t="shared" si="24"/>
        <v>-1.0352631343848879</v>
      </c>
      <c r="T7" s="11">
        <f t="shared" si="25"/>
        <v>-0.15014693754675676</v>
      </c>
      <c r="U7" s="11">
        <f>'OddsRatio_working_3-way'!S7-'OddsRatio_working_3-way'!R7^2/3</f>
        <v>-1.0352631343848879</v>
      </c>
      <c r="V7" s="11">
        <f>'OddsRatio_working_3-way'!S7*'OddsRatio_working_3-way'!R7/3-2*'OddsRatio_working_3-way'!R7^3/27-'OddsRatio_working_3-way'!T7</f>
        <v>0.15014693754675676</v>
      </c>
      <c r="W7" s="11">
        <f>'OddsRatio_working_3-way'!V7^2+4*'OddsRatio_working_3-way'!U7^3/27</f>
        <v>-0.14183570727893868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0.20271890028658426</v>
      </c>
      <c r="Y7" s="11">
        <f>IF('OddsRatio_working_3-way'!W7&gt;=0,IF('OddsRatio_working_3-way'!V7+SQRT('OddsRatio_working_3-way'!W7)&gt;0,0,PI()),ACOS('OddsRatio_working_3-way'!V7/(2*'OddsRatio_working_3-way'!X7)))</f>
        <v>1.1914290006721324</v>
      </c>
      <c r="Z7" s="11">
        <f>'OddsRatio_working_3-way'!X7^(1/3)*COS('OddsRatio_working_3-way'!Y7/3)</f>
        <v>0.54172096495823985</v>
      </c>
      <c r="AA7" s="11">
        <f>'OddsRatio_working_3-way'!X7^(1/3)*COS(('OddsRatio_working_3-way'!Y7+2*PI())/3)</f>
        <v>-0.46763339903461815</v>
      </c>
      <c r="AB7" s="11">
        <f>'OddsRatio_working_3-way'!X7^(1/3)*COS(('OddsRatio_working_3-way'!Y7+4*PI())/3)</f>
        <v>-7.4087565923621687E-2</v>
      </c>
      <c r="AC7" s="11">
        <f>'OddsRatio_working_3-way'!X7^(1/3)*SIN('OddsRatio_working_3-way'!Y7/3)</f>
        <v>0.22721379268508937</v>
      </c>
      <c r="AD7" s="11">
        <f>'OddsRatio_working_3-way'!X7^(1/3)*SIN(('OddsRatio_working_3-way'!Y7+2*PI())/3)</f>
        <v>0.35553722107391084</v>
      </c>
      <c r="AE7" s="11">
        <f>'OddsRatio_working_3-way'!X7^(1/3)*SIN(('OddsRatio_working_3-way'!Y7+4*PI())/3)</f>
        <v>-0.58275101375900018</v>
      </c>
      <c r="AF7" s="11">
        <f>-'OddsRatio_working_3-way'!U7/(3*'OddsRatio_working_3-way'!X7^(1/3))*COS(('OddsRatio_working_3-way'!Y7)/3)</f>
        <v>0.54172096495823974</v>
      </c>
      <c r="AG7" s="11">
        <f>-'OddsRatio_working_3-way'!U7/(3*'OddsRatio_working_3-way'!X7^(1/3))*COS(('OddsRatio_working_3-way'!Y7+2*PI())/3)</f>
        <v>-0.46763339903461804</v>
      </c>
      <c r="AH7" s="11">
        <f>-'OddsRatio_working_3-way'!U7/(3*'OddsRatio_working_3-way'!X7^(1/3))*COS(('OddsRatio_working_3-way'!Y7+4*PI())/3)</f>
        <v>-7.4087565923621673E-2</v>
      </c>
      <c r="AI7" s="11">
        <f>'OddsRatio_working_3-way'!U7/(3*'OddsRatio_working_3-way'!X7^(1/3))*SIN(('OddsRatio_working_3-way'!Y7)/3)</f>
        <v>-0.22721379268508932</v>
      </c>
      <c r="AJ7" s="11">
        <f>'OddsRatio_working_3-way'!U7/(3*'OddsRatio_working_3-way'!X7^(1/3))*SIN(('OddsRatio_working_3-way'!Y7+2*PI())/3)</f>
        <v>-0.35553722107391078</v>
      </c>
      <c r="AK7" s="11">
        <f>'OddsRatio_working_3-way'!U7/(3*'OddsRatio_working_3-way'!X7^(1/3))*SIN(('OddsRatio_working_3-way'!Y7+4*PI())/3)</f>
        <v>0.58275101375900007</v>
      </c>
      <c r="AL7" s="11">
        <f>'OddsRatio_working_3-way'!Z7+'OddsRatio_working_3-way'!AF7</f>
        <v>1.0834419299164795</v>
      </c>
      <c r="AM7" s="11">
        <f>'OddsRatio_working_3-way'!AA7+'OddsRatio_working_3-way'!AG7</f>
        <v>-0.93526679806923618</v>
      </c>
      <c r="AN7" s="11">
        <f>'OddsRatio_working_3-way'!AB7+'OddsRatio_working_3-way'!AH7</f>
        <v>-0.14817513184724335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1.0834419299164795</v>
      </c>
      <c r="AS7" s="11">
        <f>IF(('OddsRatio_working_3-way'!X7=0),IF(Q7&gt;0,-Q7^(1/3),(-Q7)^(1/3)),'OddsRatio_working_3-way'!AM7-'OddsRatio_working_3-way'!R7/3)</f>
        <v>-0.93526679806923618</v>
      </c>
      <c r="AT7" s="11">
        <f>IF(('OddsRatio_working_3-way'!X7=0),IF(Q7&gt;0,-Q7^(1/3),(-Q7)^(1/3)),'OddsRatio_working_3-way'!AN7-'OddsRatio_working_3-way'!R7/3)</f>
        <v>-0.14817513184724335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1.64</v>
      </c>
      <c r="B8" s="4">
        <f>IF('True_Odds_Calculator_3-way'!B9="","",'True_Odds_Calculator_3-way'!B9)</f>
        <v>4.21</v>
      </c>
      <c r="C8" s="4">
        <f>IF('True_Odds_Calculator_3-way'!C9="","",'True_Odds_Calculator_3-way'!C9)</f>
        <v>5.61</v>
      </c>
      <c r="D8" s="9">
        <f t="shared" si="13"/>
        <v>0.59889814171428568</v>
      </c>
      <c r="E8" s="9">
        <f t="shared" si="14"/>
        <v>0.22940359182176243</v>
      </c>
      <c r="F8" s="9">
        <f t="shared" si="15"/>
        <v>0.17169826646395189</v>
      </c>
      <c r="G8" s="9">
        <f t="shared" si="16"/>
        <v>1.0464578363484331</v>
      </c>
      <c r="H8" s="9">
        <f t="shared" si="17"/>
        <v>1.6697330152629972</v>
      </c>
      <c r="I8" s="9">
        <f t="shared" si="18"/>
        <v>4.3591296546784699</v>
      </c>
      <c r="J8" s="9">
        <f t="shared" si="19"/>
        <v>5.8241706255662766</v>
      </c>
      <c r="K8" s="11">
        <f t="shared" si="20"/>
        <v>0.6097560975609756</v>
      </c>
      <c r="L8" s="11">
        <f t="shared" si="21"/>
        <v>0.23752969121140144</v>
      </c>
      <c r="M8" s="11">
        <f t="shared" si="22"/>
        <v>0.17825311942959002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-0.24451028205837588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0.21841454585109954</v>
      </c>
      <c r="Q8" s="11">
        <f>2*'OddsRatio_working_3-way'!K8*'OddsRatio_working_3-way'!L8*'OddsRatio_working_3-way'!M8</f>
        <v>5.163464440924339E-2</v>
      </c>
      <c r="R8" s="11">
        <f t="shared" si="23"/>
        <v>0</v>
      </c>
      <c r="S8" s="11">
        <f t="shared" si="24"/>
        <v>-0.89327346078212744</v>
      </c>
      <c r="T8" s="11">
        <f t="shared" si="25"/>
        <v>-0.21117575905014832</v>
      </c>
      <c r="U8" s="11">
        <f>'OddsRatio_working_3-way'!S8-'OddsRatio_working_3-way'!R8^2/3</f>
        <v>-0.89327346078212744</v>
      </c>
      <c r="V8" s="11">
        <f>'OddsRatio_working_3-way'!S8*'OddsRatio_working_3-way'!R8/3-2*'OddsRatio_working_3-way'!R8^3/27-'OddsRatio_working_3-way'!T8</f>
        <v>0.21117575905014832</v>
      </c>
      <c r="W8" s="11">
        <f>'OddsRatio_working_3-way'!V8^2+4*'OddsRatio_working_3-way'!U8^3/27</f>
        <v>-6.100129811403094E-2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0.16247807492430882</v>
      </c>
      <c r="Y8" s="11">
        <f>IF('OddsRatio_working_3-way'!W8&gt;=0,IF('OddsRatio_working_3-way'!V8+SQRT('OddsRatio_working_3-way'!W8)&gt;0,0,PI()),ACOS('OddsRatio_working_3-way'!V8/(2*'OddsRatio_working_3-way'!X8)))</f>
        <v>0.86339709193552661</v>
      </c>
      <c r="Z8" s="11">
        <f>'OddsRatio_working_3-way'!X8^(1/3)*COS('OddsRatio_working_3-way'!Y8/3)</f>
        <v>0.52322891817421657</v>
      </c>
      <c r="AA8" s="11">
        <f>'OddsRatio_working_3-way'!X8^(1/3)*COS(('OddsRatio_working_3-way'!Y8+2*PI())/3)</f>
        <v>-0.39574868136170577</v>
      </c>
      <c r="AB8" s="11">
        <f>'OddsRatio_working_3-way'!X8^(1/3)*COS(('OddsRatio_working_3-way'!Y8+4*PI())/3)</f>
        <v>-0.12748023681251089</v>
      </c>
      <c r="AC8" s="11">
        <f>'OddsRatio_working_3-way'!X8^(1/3)*SIN('OddsRatio_working_3-way'!Y8/3)</f>
        <v>0.15488485867555987</v>
      </c>
      <c r="AD8" s="11">
        <f>'OddsRatio_working_3-way'!X8^(1/3)*SIN(('OddsRatio_working_3-way'!Y8+2*PI())/3)</f>
        <v>0.37568710579574094</v>
      </c>
      <c r="AE8" s="11">
        <f>'OddsRatio_working_3-way'!X8^(1/3)*SIN(('OddsRatio_working_3-way'!Y8+4*PI())/3)</f>
        <v>-0.53057196447130084</v>
      </c>
      <c r="AF8" s="11">
        <f>-'OddsRatio_working_3-way'!U8/(3*'OddsRatio_working_3-way'!X8^(1/3))*COS(('OddsRatio_working_3-way'!Y8)/3)</f>
        <v>0.52322891817421657</v>
      </c>
      <c r="AG8" s="11">
        <f>-'OddsRatio_working_3-way'!U8/(3*'OddsRatio_working_3-way'!X8^(1/3))*COS(('OddsRatio_working_3-way'!Y8+2*PI())/3)</f>
        <v>-0.39574868136170577</v>
      </c>
      <c r="AH8" s="11">
        <f>-'OddsRatio_working_3-way'!U8/(3*'OddsRatio_working_3-way'!X8^(1/3))*COS(('OddsRatio_working_3-way'!Y8+4*PI())/3)</f>
        <v>-0.12748023681251089</v>
      </c>
      <c r="AI8" s="11">
        <f>'OddsRatio_working_3-way'!U8/(3*'OddsRatio_working_3-way'!X8^(1/3))*SIN(('OddsRatio_working_3-way'!Y8)/3)</f>
        <v>-0.15488485867555987</v>
      </c>
      <c r="AJ8" s="11">
        <f>'OddsRatio_working_3-way'!U8/(3*'OddsRatio_working_3-way'!X8^(1/3))*SIN(('OddsRatio_working_3-way'!Y8+2*PI())/3)</f>
        <v>-0.37568710579574094</v>
      </c>
      <c r="AK8" s="11">
        <f>'OddsRatio_working_3-way'!U8/(3*'OddsRatio_working_3-way'!X8^(1/3))*SIN(('OddsRatio_working_3-way'!Y8+4*PI())/3)</f>
        <v>0.53057196447130084</v>
      </c>
      <c r="AL8" s="11">
        <f>'OddsRatio_working_3-way'!Z8+'OddsRatio_working_3-way'!AF8</f>
        <v>1.0464578363484331</v>
      </c>
      <c r="AM8" s="11">
        <f>'OddsRatio_working_3-way'!AA8+'OddsRatio_working_3-way'!AG8</f>
        <v>-0.79149736272341153</v>
      </c>
      <c r="AN8" s="11">
        <f>'OddsRatio_working_3-way'!AB8+'OddsRatio_working_3-way'!AH8</f>
        <v>-0.25496047362502178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1.0464578363484331</v>
      </c>
      <c r="AS8" s="11">
        <f>IF(('OddsRatio_working_3-way'!X8=0),IF(Q8&gt;0,-Q8^(1/3),(-Q8)^(1/3)),'OddsRatio_working_3-way'!AM8-'OddsRatio_working_3-way'!R8/3)</f>
        <v>-0.79149736272341153</v>
      </c>
      <c r="AT8" s="11">
        <f>IF(('OddsRatio_working_3-way'!X8=0),IF(Q8&gt;0,-Q8^(1/3),(-Q8)^(1/3)),'OddsRatio_working_3-way'!AN8-'OddsRatio_working_3-way'!R8/3)</f>
        <v>-0.25496047362502178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3.81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2.04</v>
      </c>
      <c r="D9" s="9">
        <f t="shared" si="13"/>
        <v>0.25556088219664203</v>
      </c>
      <c r="E9" s="9">
        <f t="shared" si="14"/>
        <v>0.26323191962825465</v>
      </c>
      <c r="F9" s="9">
        <f t="shared" si="15"/>
        <v>0.48120719817510321</v>
      </c>
      <c r="G9" s="9">
        <f t="shared" si="16"/>
        <v>1.0366412522832209</v>
      </c>
      <c r="H9" s="9">
        <f t="shared" si="17"/>
        <v>3.9129619189158507</v>
      </c>
      <c r="I9" s="9">
        <f t="shared" si="18"/>
        <v>3.7989313811646972</v>
      </c>
      <c r="J9" s="9">
        <f t="shared" si="19"/>
        <v>2.0781069023745502</v>
      </c>
      <c r="K9" s="11">
        <f t="shared" si="20"/>
        <v>0.26246719160104987</v>
      </c>
      <c r="L9" s="11">
        <f t="shared" si="21"/>
        <v>0.27027027027027023</v>
      </c>
      <c r="M9" s="11">
        <f t="shared" si="22"/>
        <v>0.49019607843137253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-0.27437627530263009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0.22776365990817127</v>
      </c>
      <c r="Q9" s="11">
        <f>2*'OddsRatio_working_3-way'!K9*'OddsRatio_working_3-way'!L9*'OddsRatio_working_3-way'!M9</f>
        <v>6.9546155697151515E-2</v>
      </c>
      <c r="R9" s="11">
        <f t="shared" si="23"/>
        <v>0</v>
      </c>
      <c r="S9" s="11">
        <f t="shared" si="24"/>
        <v>-0.83011426427796542</v>
      </c>
      <c r="T9" s="11">
        <f t="shared" si="25"/>
        <v>-0.25347000435968403</v>
      </c>
      <c r="U9" s="11">
        <f>'OddsRatio_working_3-way'!S9-'OddsRatio_working_3-way'!R9^2/3</f>
        <v>-0.83011426427796542</v>
      </c>
      <c r="V9" s="11">
        <f>'OddsRatio_working_3-way'!S9*'OddsRatio_working_3-way'!R9/3-2*'OddsRatio_working_3-way'!R9^3/27-'OddsRatio_working_3-way'!T9</f>
        <v>0.25347000435968403</v>
      </c>
      <c r="W9" s="11">
        <f>'OddsRatio_working_3-way'!V9^2+4*'OddsRatio_working_3-way'!U9^3/27</f>
        <v>-2.0497132074348098E-2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0.14555426409456915</v>
      </c>
      <c r="Y9" s="11">
        <f>IF('OddsRatio_working_3-way'!W9&gt;=0,IF('OddsRatio_working_3-way'!V9+SQRT('OddsRatio_working_3-way'!W9)&gt;0,0,PI()),ACOS('OddsRatio_working_3-way'!V9/(2*'OddsRatio_working_3-way'!X9)))</f>
        <v>0.51415985922924268</v>
      </c>
      <c r="Z9" s="11">
        <f>'OddsRatio_working_3-way'!X9^(1/3)*COS('OddsRatio_working_3-way'!Y9/3)</f>
        <v>0.51832062614161045</v>
      </c>
      <c r="AA9" s="11">
        <f>'OddsRatio_working_3-way'!X9^(1/3)*COS(('OddsRatio_working_3-way'!Y9+2*PI())/3)</f>
        <v>-0.33685434409390241</v>
      </c>
      <c r="AB9" s="11">
        <f>'OddsRatio_working_3-way'!X9^(1/3)*COS(('OddsRatio_working_3-way'!Y9+4*PI())/3)</f>
        <v>-0.18146628204770821</v>
      </c>
      <c r="AC9" s="11">
        <f>'OddsRatio_working_3-way'!X9^(1/3)*SIN('OddsRatio_working_3-way'!Y9/3)</f>
        <v>8.9713339451224686E-2</v>
      </c>
      <c r="AD9" s="11">
        <f>'OddsRatio_working_3-way'!X9^(1/3)*SIN(('OddsRatio_working_3-way'!Y9+2*PI())/3)</f>
        <v>0.404022159818479</v>
      </c>
      <c r="AE9" s="11">
        <f>'OddsRatio_working_3-way'!X9^(1/3)*SIN(('OddsRatio_working_3-way'!Y9+4*PI())/3)</f>
        <v>-0.49373549926970356</v>
      </c>
      <c r="AF9" s="11">
        <f>-'OddsRatio_working_3-way'!U9/(3*'OddsRatio_working_3-way'!X9^(1/3))*COS(('OddsRatio_working_3-way'!Y9)/3)</f>
        <v>0.51832062614161045</v>
      </c>
      <c r="AG9" s="11">
        <f>-'OddsRatio_working_3-way'!U9/(3*'OddsRatio_working_3-way'!X9^(1/3))*COS(('OddsRatio_working_3-way'!Y9+2*PI())/3)</f>
        <v>-0.33685434409390241</v>
      </c>
      <c r="AH9" s="11">
        <f>-'OddsRatio_working_3-way'!U9/(3*'OddsRatio_working_3-way'!X9^(1/3))*COS(('OddsRatio_working_3-way'!Y9+4*PI())/3)</f>
        <v>-0.18146628204770821</v>
      </c>
      <c r="AI9" s="11">
        <f>'OddsRatio_working_3-way'!U9/(3*'OddsRatio_working_3-way'!X9^(1/3))*SIN(('OddsRatio_working_3-way'!Y9)/3)</f>
        <v>-8.9713339451224686E-2</v>
      </c>
      <c r="AJ9" s="11">
        <f>'OddsRatio_working_3-way'!U9/(3*'OddsRatio_working_3-way'!X9^(1/3))*SIN(('OddsRatio_working_3-way'!Y9+2*PI())/3)</f>
        <v>-0.404022159818479</v>
      </c>
      <c r="AK9" s="11">
        <f>'OddsRatio_working_3-way'!U9/(3*'OddsRatio_working_3-way'!X9^(1/3))*SIN(('OddsRatio_working_3-way'!Y9+4*PI())/3)</f>
        <v>0.49373549926970356</v>
      </c>
      <c r="AL9" s="11">
        <f>'OddsRatio_working_3-way'!Z9+'OddsRatio_working_3-way'!AF9</f>
        <v>1.0366412522832209</v>
      </c>
      <c r="AM9" s="11">
        <f>'OddsRatio_working_3-way'!AA9+'OddsRatio_working_3-way'!AG9</f>
        <v>-0.67370868818780483</v>
      </c>
      <c r="AN9" s="11">
        <f>'OddsRatio_working_3-way'!AB9+'OddsRatio_working_3-way'!AH9</f>
        <v>-0.36293256409541641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1.0366412522832209</v>
      </c>
      <c r="AS9" s="11">
        <f>IF(('OddsRatio_working_3-way'!X9=0),IF(Q9&gt;0,-Q9^(1/3),(-Q9)^(1/3)),'OddsRatio_working_3-way'!AM9-'OddsRatio_working_3-way'!R9/3)</f>
        <v>-0.67370868818780483</v>
      </c>
      <c r="AT9" s="11">
        <f>IF(('OddsRatio_working_3-way'!X9=0),IF(Q9&gt;0,-Q9^(1/3),(-Q9)^(1/3)),'OddsRatio_working_3-way'!AN9-'OddsRatio_working_3-way'!R9/3)</f>
        <v>-0.36293256409541641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1.59</v>
      </c>
      <c r="B10" s="4">
        <f>IF('True_Odds_Calculator_3-way'!B11="","",'True_Odds_Calculator_3-way'!B11)</f>
        <v>4.51</v>
      </c>
      <c r="C10" s="4">
        <f>IF('True_Odds_Calculator_3-way'!C11="","",'True_Odds_Calculator_3-way'!C11)</f>
        <v>5.71</v>
      </c>
      <c r="D10" s="9">
        <f t="shared" si="13"/>
        <v>0.61786804282900154</v>
      </c>
      <c r="E10" s="9">
        <f t="shared" si="14"/>
        <v>0.21370426507129159</v>
      </c>
      <c r="F10" s="9">
        <f t="shared" si="15"/>
        <v>0.1684276920997069</v>
      </c>
      <c r="G10" s="9">
        <f t="shared" si="16"/>
        <v>1.0482517923651939</v>
      </c>
      <c r="H10" s="9">
        <f t="shared" si="17"/>
        <v>1.6184685574954645</v>
      </c>
      <c r="I10" s="9">
        <f t="shared" si="18"/>
        <v>4.6793637912018307</v>
      </c>
      <c r="J10" s="9">
        <f t="shared" si="19"/>
        <v>5.9372659420400629</v>
      </c>
      <c r="K10" s="11">
        <f t="shared" si="20"/>
        <v>0.62893081761006286</v>
      </c>
      <c r="L10" s="11">
        <f t="shared" si="21"/>
        <v>0.22172949002217296</v>
      </c>
      <c r="M10" s="11">
        <f t="shared" si="22"/>
        <v>0.17513134851138354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-0.23821563407212154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0.21516227814992384</v>
      </c>
      <c r="Q10" s="11">
        <f>2*'OddsRatio_working_3-way'!K10*'OddsRatio_working_3-way'!L10*'OddsRatio_working_3-way'!M10</f>
        <v>4.8845012065816998E-2</v>
      </c>
      <c r="R10" s="11">
        <f t="shared" si="23"/>
        <v>0</v>
      </c>
      <c r="S10" s="11">
        <f t="shared" si="24"/>
        <v>-0.90322484075407861</v>
      </c>
      <c r="T10" s="11">
        <f t="shared" si="25"/>
        <v>-0.20504536680001789</v>
      </c>
      <c r="U10" s="11">
        <f>'OddsRatio_working_3-way'!S10-'OddsRatio_working_3-way'!R10^2/3</f>
        <v>-0.90322484075407861</v>
      </c>
      <c r="V10" s="11">
        <f>'OddsRatio_working_3-way'!S10*'OddsRatio_working_3-way'!R10/3-2*'OddsRatio_working_3-way'!R10^3/27-'OddsRatio_working_3-way'!T10</f>
        <v>0.20504536680001789</v>
      </c>
      <c r="W10" s="11">
        <f>'OddsRatio_working_3-way'!V10^2+4*'OddsRatio_working_3-way'!U10^3/27</f>
        <v>-6.7121505032921511E-2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0.16520071691663099</v>
      </c>
      <c r="Y10" s="11">
        <f>IF('OddsRatio_working_3-way'!W10&gt;=0,IF('OddsRatio_working_3-way'!V10+SQRT('OddsRatio_working_3-way'!W10)&gt;0,0,PI()),ACOS('OddsRatio_working_3-way'!V10/(2*'OddsRatio_working_3-way'!X10)))</f>
        <v>0.90129547826618761</v>
      </c>
      <c r="Z10" s="11">
        <f>'OddsRatio_working_3-way'!X10^(1/3)*COS('OddsRatio_working_3-way'!Y10/3)</f>
        <v>0.52412589618259708</v>
      </c>
      <c r="AA10" s="11">
        <f>'OddsRatio_working_3-way'!X10^(1/3)*COS(('OddsRatio_working_3-way'!Y10+2*PI())/3)</f>
        <v>-0.40268742640717303</v>
      </c>
      <c r="AB10" s="11">
        <f>'OddsRatio_working_3-way'!X10^(1/3)*COS(('OddsRatio_working_3-way'!Y10+4*PI())/3)</f>
        <v>-0.12143846977542405</v>
      </c>
      <c r="AC10" s="11">
        <f>'OddsRatio_working_3-way'!X10^(1/3)*SIN('OddsRatio_working_3-way'!Y10/3)</f>
        <v>0.16237916082064169</v>
      </c>
      <c r="AD10" s="11">
        <f>'OddsRatio_working_3-way'!X10^(1/3)*SIN(('OddsRatio_working_3-way'!Y10+2*PI())/3)</f>
        <v>0.3727167604650935</v>
      </c>
      <c r="AE10" s="11">
        <f>'OddsRatio_working_3-way'!X10^(1/3)*SIN(('OddsRatio_working_3-way'!Y10+4*PI())/3)</f>
        <v>-0.53509592128573524</v>
      </c>
      <c r="AF10" s="11">
        <f>-'OddsRatio_working_3-way'!U10/(3*'OddsRatio_working_3-way'!X10^(1/3))*COS(('OddsRatio_working_3-way'!Y10)/3)</f>
        <v>0.52412589618259686</v>
      </c>
      <c r="AG10" s="11">
        <f>-'OddsRatio_working_3-way'!U10/(3*'OddsRatio_working_3-way'!X10^(1/3))*COS(('OddsRatio_working_3-way'!Y10+2*PI())/3)</f>
        <v>-0.40268742640717287</v>
      </c>
      <c r="AH10" s="11">
        <f>-'OddsRatio_working_3-way'!U10/(3*'OddsRatio_working_3-way'!X10^(1/3))*COS(('OddsRatio_working_3-way'!Y10+4*PI())/3)</f>
        <v>-0.12143846977542401</v>
      </c>
      <c r="AI10" s="11">
        <f>'OddsRatio_working_3-way'!U10/(3*'OddsRatio_working_3-way'!X10^(1/3))*SIN(('OddsRatio_working_3-way'!Y10)/3)</f>
        <v>-0.1623791608206416</v>
      </c>
      <c r="AJ10" s="11">
        <f>'OddsRatio_working_3-way'!U10/(3*'OddsRatio_working_3-way'!X10^(1/3))*SIN(('OddsRatio_working_3-way'!Y10+2*PI())/3)</f>
        <v>-0.37271676046509333</v>
      </c>
      <c r="AK10" s="11">
        <f>'OddsRatio_working_3-way'!U10/(3*'OddsRatio_working_3-way'!X10^(1/3))*SIN(('OddsRatio_working_3-way'!Y10+4*PI())/3)</f>
        <v>0.53509592128573502</v>
      </c>
      <c r="AL10" s="11">
        <f>'OddsRatio_working_3-way'!Z10+'OddsRatio_working_3-way'!AF10</f>
        <v>1.0482517923651939</v>
      </c>
      <c r="AM10" s="11">
        <f>'OddsRatio_working_3-way'!AA10+'OddsRatio_working_3-way'!AG10</f>
        <v>-0.80537485281434584</v>
      </c>
      <c r="AN10" s="11">
        <f>'OddsRatio_working_3-way'!AB10+'OddsRatio_working_3-way'!AH10</f>
        <v>-0.24287693955084805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1.0482517923651939</v>
      </c>
      <c r="AS10" s="11">
        <f>IF(('OddsRatio_working_3-way'!X10=0),IF(Q10&gt;0,-Q10^(1/3),(-Q10)^(1/3)),'OddsRatio_working_3-way'!AM10-'OddsRatio_working_3-way'!R10/3)</f>
        <v>-0.80537485281434584</v>
      </c>
      <c r="AT10" s="11">
        <f>IF(('OddsRatio_working_3-way'!X10=0),IF(Q10&gt;0,-Q10^(1/3),(-Q10)^(1/3)),'OddsRatio_working_3-way'!AN10-'OddsRatio_working_3-way'!R10/3)</f>
        <v>-0.24287693955084805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1.86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4.41</v>
      </c>
      <c r="D11" s="9">
        <f t="shared" si="13"/>
        <v>0.52756096171213762</v>
      </c>
      <c r="E11" s="9">
        <f t="shared" si="14"/>
        <v>0.25269857639688376</v>
      </c>
      <c r="F11" s="9">
        <f t="shared" si="15"/>
        <v>0.21974046189097854</v>
      </c>
      <c r="G11" s="9">
        <f t="shared" si="16"/>
        <v>1.0412971368399417</v>
      </c>
      <c r="H11" s="9">
        <f t="shared" si="17"/>
        <v>1.8955155376823496</v>
      </c>
      <c r="I11" s="9">
        <f t="shared" si="18"/>
        <v>3.9572838686254341</v>
      </c>
      <c r="J11" s="9">
        <f t="shared" si="19"/>
        <v>4.5508232366242014</v>
      </c>
      <c r="K11" s="11">
        <f t="shared" si="20"/>
        <v>0.5376344086021505</v>
      </c>
      <c r="L11" s="11">
        <f t="shared" si="21"/>
        <v>0.26041666666666669</v>
      </c>
      <c r="M11" s="11">
        <f t="shared" si="22"/>
        <v>0.22675736961451246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-0.26441641471403365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0.22572873235315633</v>
      </c>
      <c r="Q11" s="11">
        <f>2*'OddsRatio_working_3-way'!K11*'OddsRatio_working_3-way'!L11*'OddsRatio_working_3-way'!M11</f>
        <v>6.3496127244207112E-2</v>
      </c>
      <c r="R11" s="11">
        <f t="shared" si="23"/>
        <v>0</v>
      </c>
      <c r="S11" s="11">
        <f t="shared" si="24"/>
        <v>-0.85368653302890418</v>
      </c>
      <c r="T11" s="11">
        <f t="shared" si="25"/>
        <v>-0.24013685879856655</v>
      </c>
      <c r="U11" s="11">
        <f>'OddsRatio_working_3-way'!S11-'OddsRatio_working_3-way'!R11^2/3</f>
        <v>-0.85368653302890418</v>
      </c>
      <c r="V11" s="11">
        <f>'OddsRatio_working_3-way'!S11*'OddsRatio_working_3-way'!R11/3-2*'OddsRatio_working_3-way'!R11^3/27-'OddsRatio_working_3-way'!T11</f>
        <v>0.24013685879856655</v>
      </c>
      <c r="W11" s="11">
        <f>'OddsRatio_working_3-way'!V11^2+4*'OddsRatio_working_3-way'!U11^3/27</f>
        <v>-3.4504698866030421E-2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0.15179790003461271</v>
      </c>
      <c r="Y11" s="11">
        <f>IF('OddsRatio_working_3-way'!W11&gt;=0,IF('OddsRatio_working_3-way'!V11+SQRT('OddsRatio_working_3-way'!W11)&gt;0,0,PI()),ACOS('OddsRatio_working_3-way'!V11/(2*'OddsRatio_working_3-way'!X11)))</f>
        <v>0.65839451521398029</v>
      </c>
      <c r="Z11" s="11">
        <f>'OddsRatio_working_3-way'!X11^(1/3)*COS('OddsRatio_working_3-way'!Y11/3)</f>
        <v>0.52064856841997076</v>
      </c>
      <c r="AA11" s="11">
        <f>'OddsRatio_working_3-way'!X11^(1/3)*COS(('OddsRatio_working_3-way'!Y11+2*PI())/3)</f>
        <v>-0.36089980016144474</v>
      </c>
      <c r="AB11" s="11">
        <f>'OddsRatio_working_3-way'!X11^(1/3)*COS(('OddsRatio_working_3-way'!Y11+4*PI())/3)</f>
        <v>-0.15974876825852596</v>
      </c>
      <c r="AC11" s="11">
        <f>'OddsRatio_working_3-way'!X11^(1/3)*SIN('OddsRatio_working_3-way'!Y11/3)</f>
        <v>0.11613460241692114</v>
      </c>
      <c r="AD11" s="11">
        <f>'OddsRatio_working_3-way'!X11^(1/3)*SIN(('OddsRatio_working_3-way'!Y11+2*PI())/3)</f>
        <v>0.39282758548723462</v>
      </c>
      <c r="AE11" s="11">
        <f>'OddsRatio_working_3-way'!X11^(1/3)*SIN(('OddsRatio_working_3-way'!Y11+4*PI())/3)</f>
        <v>-0.50896218790415571</v>
      </c>
      <c r="AF11" s="11">
        <f>-'OddsRatio_working_3-way'!U11/(3*'OddsRatio_working_3-way'!X11^(1/3))*COS(('OddsRatio_working_3-way'!Y11)/3)</f>
        <v>0.52064856841997087</v>
      </c>
      <c r="AG11" s="11">
        <f>-'OddsRatio_working_3-way'!U11/(3*'OddsRatio_working_3-way'!X11^(1/3))*COS(('OddsRatio_working_3-way'!Y11+2*PI())/3)</f>
        <v>-0.36089980016144479</v>
      </c>
      <c r="AH11" s="11">
        <f>-'OddsRatio_working_3-way'!U11/(3*'OddsRatio_working_3-way'!X11^(1/3))*COS(('OddsRatio_working_3-way'!Y11+4*PI())/3)</f>
        <v>-0.15974876825852599</v>
      </c>
      <c r="AI11" s="11">
        <f>'OddsRatio_working_3-way'!U11/(3*'OddsRatio_working_3-way'!X11^(1/3))*SIN(('OddsRatio_working_3-way'!Y11)/3)</f>
        <v>-0.11613460241692117</v>
      </c>
      <c r="AJ11" s="11">
        <f>'OddsRatio_working_3-way'!U11/(3*'OddsRatio_working_3-way'!X11^(1/3))*SIN(('OddsRatio_working_3-way'!Y11+2*PI())/3)</f>
        <v>-0.39282758548723468</v>
      </c>
      <c r="AK11" s="11">
        <f>'OddsRatio_working_3-way'!U11/(3*'OddsRatio_working_3-way'!X11^(1/3))*SIN(('OddsRatio_working_3-way'!Y11+4*PI())/3)</f>
        <v>0.50896218790415582</v>
      </c>
      <c r="AL11" s="11">
        <f>'OddsRatio_working_3-way'!Z11+'OddsRatio_working_3-way'!AF11</f>
        <v>1.0412971368399417</v>
      </c>
      <c r="AM11" s="11">
        <f>'OddsRatio_working_3-way'!AA11+'OddsRatio_working_3-way'!AG11</f>
        <v>-0.72179960032288948</v>
      </c>
      <c r="AN11" s="11">
        <f>'OddsRatio_working_3-way'!AB11+'OddsRatio_working_3-way'!AH11</f>
        <v>-0.31949753651705193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1.0412971368399417</v>
      </c>
      <c r="AS11" s="11">
        <f>IF(('OddsRatio_working_3-way'!X11=0),IF(Q11&gt;0,-Q11^(1/3),(-Q11)^(1/3)),'OddsRatio_working_3-way'!AM11-'OddsRatio_working_3-way'!R11/3)</f>
        <v>-0.72179960032288948</v>
      </c>
      <c r="AT11" s="11">
        <f>IF(('OddsRatio_working_3-way'!X11=0),IF(Q11&gt;0,-Q11^(1/3),(-Q11)^(1/3)),'OddsRatio_working_3-way'!AN11-'OddsRatio_working_3-way'!R11/3)</f>
        <v>-0.31949753651705193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3.92</v>
      </c>
      <c r="C12" s="4">
        <f>IF('True_Odds_Calculator_3-way'!C13="","",'True_Odds_Calculator_3-way'!C13)</f>
        <v>4.66</v>
      </c>
      <c r="D12" s="9">
        <f t="shared" si="13"/>
        <v>0.54337164611300859</v>
      </c>
      <c r="E12" s="9">
        <f t="shared" si="14"/>
        <v>0.24817285073550441</v>
      </c>
      <c r="F12" s="9">
        <f t="shared" si="15"/>
        <v>0.20845550315148717</v>
      </c>
      <c r="G12" s="9">
        <f t="shared" si="16"/>
        <v>1.0374827478304127</v>
      </c>
      <c r="H12" s="9">
        <f t="shared" si="17"/>
        <v>1.8403610257426339</v>
      </c>
      <c r="I12" s="9">
        <f t="shared" si="18"/>
        <v>4.0294496236648047</v>
      </c>
      <c r="J12" s="9">
        <f t="shared" si="19"/>
        <v>4.7971868570593106</v>
      </c>
      <c r="K12" s="11">
        <f t="shared" si="20"/>
        <v>0.5524861878453039</v>
      </c>
      <c r="L12" s="11">
        <f t="shared" si="21"/>
        <v>0.25510204081632654</v>
      </c>
      <c r="M12" s="11">
        <f t="shared" si="22"/>
        <v>0.21459227467811159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-0.26181733452634615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0.22350841553039302</v>
      </c>
      <c r="Q12" s="11">
        <f>2*'OddsRatio_working_3-way'!K12*'OddsRatio_working_3-way'!L12*'OddsRatio_working_3-way'!M12</f>
        <v>6.0489422335695008E-2</v>
      </c>
      <c r="R12" s="11">
        <f t="shared" si="23"/>
        <v>0</v>
      </c>
      <c r="S12" s="11">
        <f t="shared" si="24"/>
        <v>-0.85368073865216831</v>
      </c>
      <c r="T12" s="11">
        <f t="shared" si="25"/>
        <v>-0.23103673576513353</v>
      </c>
      <c r="U12" s="11">
        <f>'OddsRatio_working_3-way'!S12-'OddsRatio_working_3-way'!R12^2/3</f>
        <v>-0.85368073865216831</v>
      </c>
      <c r="V12" s="11">
        <f>'OddsRatio_working_3-way'!S12*'OddsRatio_working_3-way'!R12/3-2*'OddsRatio_working_3-way'!R12^3/27-'OddsRatio_working_3-way'!T12</f>
        <v>0.23103673576513353</v>
      </c>
      <c r="W12" s="11">
        <f>'OddsRatio_working_3-way'!V12^2+4*'OddsRatio_working_3-way'!U12^3/27</f>
        <v>-3.8790559746108504E-2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0.15179635455036183</v>
      </c>
      <c r="Y12" s="11">
        <f>IF('OddsRatio_working_3-way'!W12&gt;=0,IF('OddsRatio_working_3-way'!V12+SQRT('OddsRatio_working_3-way'!W12)&gt;0,0,PI()),ACOS('OddsRatio_working_3-way'!V12/(2*'OddsRatio_working_3-way'!X12)))</f>
        <v>0.70592955263721446</v>
      </c>
      <c r="Z12" s="11">
        <f>'OddsRatio_working_3-way'!X12^(1/3)*COS('OddsRatio_working_3-way'!Y12/3)</f>
        <v>0.51874137391520636</v>
      </c>
      <c r="AA12" s="11">
        <f>'OddsRatio_working_3-way'!X12^(1/3)*COS(('OddsRatio_working_3-way'!Y12+2*PI())/3)</f>
        <v>-0.36707734833221423</v>
      </c>
      <c r="AB12" s="11">
        <f>'OddsRatio_working_3-way'!X12^(1/3)*COS(('OddsRatio_working_3-way'!Y12+4*PI())/3)</f>
        <v>-0.151664025582992</v>
      </c>
      <c r="AC12" s="11">
        <f>'OddsRatio_working_3-way'!X12^(1/3)*SIN('OddsRatio_working_3-way'!Y12/3)</f>
        <v>0.12436893987629519</v>
      </c>
      <c r="AD12" s="11">
        <f>'OddsRatio_working_3-way'!X12^(1/3)*SIN(('OddsRatio_working_3-way'!Y12+2*PI())/3)</f>
        <v>0.3870587378664635</v>
      </c>
      <c r="AE12" s="11">
        <f>'OddsRatio_working_3-way'!X12^(1/3)*SIN(('OddsRatio_working_3-way'!Y12+4*PI())/3)</f>
        <v>-0.51142767774275866</v>
      </c>
      <c r="AF12" s="11">
        <f>-'OddsRatio_working_3-way'!U12/(3*'OddsRatio_working_3-way'!X12^(1/3))*COS(('OddsRatio_working_3-way'!Y12)/3)</f>
        <v>0.51874137391520636</v>
      </c>
      <c r="AG12" s="11">
        <f>-'OddsRatio_working_3-way'!U12/(3*'OddsRatio_working_3-way'!X12^(1/3))*COS(('OddsRatio_working_3-way'!Y12+2*PI())/3)</f>
        <v>-0.36707734833221423</v>
      </c>
      <c r="AH12" s="11">
        <f>-'OddsRatio_working_3-way'!U12/(3*'OddsRatio_working_3-way'!X12^(1/3))*COS(('OddsRatio_working_3-way'!Y12+4*PI())/3)</f>
        <v>-0.151664025582992</v>
      </c>
      <c r="AI12" s="11">
        <f>'OddsRatio_working_3-way'!U12/(3*'OddsRatio_working_3-way'!X12^(1/3))*SIN(('OddsRatio_working_3-way'!Y12)/3)</f>
        <v>-0.12436893987629519</v>
      </c>
      <c r="AJ12" s="11">
        <f>'OddsRatio_working_3-way'!U12/(3*'OddsRatio_working_3-way'!X12^(1/3))*SIN(('OddsRatio_working_3-way'!Y12+2*PI())/3)</f>
        <v>-0.3870587378664635</v>
      </c>
      <c r="AK12" s="11">
        <f>'OddsRatio_working_3-way'!U12/(3*'OddsRatio_working_3-way'!X12^(1/3))*SIN(('OddsRatio_working_3-way'!Y12+4*PI())/3)</f>
        <v>0.51142767774275866</v>
      </c>
      <c r="AL12" s="11">
        <f>'OddsRatio_working_3-way'!Z12+'OddsRatio_working_3-way'!AF12</f>
        <v>1.0374827478304127</v>
      </c>
      <c r="AM12" s="11">
        <f>'OddsRatio_working_3-way'!AA12+'OddsRatio_working_3-way'!AG12</f>
        <v>-0.73415469666442845</v>
      </c>
      <c r="AN12" s="11">
        <f>'OddsRatio_working_3-way'!AB12+'OddsRatio_working_3-way'!AH12</f>
        <v>-0.30332805116598399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1.0374827478304127</v>
      </c>
      <c r="AS12" s="11">
        <f>IF(('OddsRatio_working_3-way'!X12=0),IF(Q12&gt;0,-Q12^(1/3),(-Q12)^(1/3)),'OddsRatio_working_3-way'!AM12-'OddsRatio_working_3-way'!R12/3)</f>
        <v>-0.73415469666442845</v>
      </c>
      <c r="AT12" s="11">
        <f>IF(('OddsRatio_working_3-way'!X12=0),IF(Q12&gt;0,-Q12^(1/3),(-Q12)^(1/3)),'OddsRatio_working_3-way'!AN12-'OddsRatio_working_3-way'!R12/3)</f>
        <v>-0.30332805116598399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3.67</v>
      </c>
      <c r="B13" s="4">
        <f>IF('True_Odds_Calculator_3-way'!B14="","",'True_Odds_Calculator_3-way'!B14)</f>
        <v>4.04</v>
      </c>
      <c r="C13" s="4">
        <f>IF('True_Odds_Calculator_3-way'!C14="","",'True_Odds_Calculator_3-way'!C14)</f>
        <v>1.99</v>
      </c>
      <c r="D13" s="9">
        <f t="shared" si="13"/>
        <v>0.26546538929968633</v>
      </c>
      <c r="E13" s="9">
        <f t="shared" si="14"/>
        <v>0.24094021920838882</v>
      </c>
      <c r="F13" s="9">
        <f t="shared" si="15"/>
        <v>0.49359439149192497</v>
      </c>
      <c r="G13" s="9">
        <f t="shared" si="16"/>
        <v>1.0363181298083923</v>
      </c>
      <c r="H13" s="9">
        <f t="shared" si="17"/>
        <v>3.7669694065884074</v>
      </c>
      <c r="I13" s="9">
        <f t="shared" si="18"/>
        <v>4.1504071146175123</v>
      </c>
      <c r="J13" s="9">
        <f t="shared" si="19"/>
        <v>2.0259549485103086</v>
      </c>
      <c r="K13" s="11">
        <f t="shared" si="20"/>
        <v>0.27247956403269757</v>
      </c>
      <c r="L13" s="11">
        <f t="shared" si="21"/>
        <v>0.24752475247524752</v>
      </c>
      <c r="M13" s="11">
        <f t="shared" si="22"/>
        <v>0.50251256281407031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-0.27234507986556478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0.22707760075365363</v>
      </c>
      <c r="Q13" s="11">
        <f>2*'OddsRatio_working_3-way'!K13*'OddsRatio_working_3-way'!L13*'OddsRatio_working_3-way'!M13</f>
        <v>6.7784358433926453E-2</v>
      </c>
      <c r="R13" s="11">
        <f t="shared" si="23"/>
        <v>0</v>
      </c>
      <c r="S13" s="11">
        <f t="shared" si="24"/>
        <v>-0.83378631574965067</v>
      </c>
      <c r="T13" s="11">
        <f t="shared" si="25"/>
        <v>-0.24889143753720916</v>
      </c>
      <c r="U13" s="11">
        <f>'OddsRatio_working_3-way'!S13-'OddsRatio_working_3-way'!R13^2/3</f>
        <v>-0.83378631574965067</v>
      </c>
      <c r="V13" s="11">
        <f>'OddsRatio_working_3-way'!S13*'OddsRatio_working_3-way'!R13/3-2*'OddsRatio_working_3-way'!R13^3/27-'OddsRatio_working_3-way'!T13</f>
        <v>0.24889143753720916</v>
      </c>
      <c r="W13" s="11">
        <f>'OddsRatio_working_3-way'!V13^2+4*'OddsRatio_working_3-way'!U13^3/27</f>
        <v>-2.392681974979545E-2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0.14652113109474513</v>
      </c>
      <c r="Y13" s="11">
        <f>IF('OddsRatio_working_3-way'!W13&gt;=0,IF('OddsRatio_working_3-way'!V13+SQRT('OddsRatio_working_3-way'!W13)&gt;0,0,PI()),ACOS('OddsRatio_working_3-way'!V13/(2*'OddsRatio_working_3-way'!X13)))</f>
        <v>0.5560696234337843</v>
      </c>
      <c r="Z13" s="11">
        <f>'OddsRatio_working_3-way'!X13^(1/3)*COS('OddsRatio_working_3-way'!Y13/3)</f>
        <v>0.51815906490419616</v>
      </c>
      <c r="AA13" s="11">
        <f>'OddsRatio_working_3-way'!X13^(1/3)*COS(('OddsRatio_working_3-way'!Y13+2*PI())/3)</f>
        <v>-0.34322206943916195</v>
      </c>
      <c r="AB13" s="11">
        <f>'OddsRatio_working_3-way'!X13^(1/3)*COS(('OddsRatio_working_3-way'!Y13+4*PI())/3)</f>
        <v>-0.17493699546503458</v>
      </c>
      <c r="AC13" s="11">
        <f>'OddsRatio_working_3-way'!X13^(1/3)*SIN('OddsRatio_working_3-way'!Y13/3)</f>
        <v>9.7159432759558739E-2</v>
      </c>
      <c r="AD13" s="11">
        <f>'OddsRatio_working_3-way'!X13^(1/3)*SIN(('OddsRatio_working_3-way'!Y13+2*PI())/3)</f>
        <v>0.40015919702844432</v>
      </c>
      <c r="AE13" s="11">
        <f>'OddsRatio_working_3-way'!X13^(1/3)*SIN(('OddsRatio_working_3-way'!Y13+4*PI())/3)</f>
        <v>-0.4973186297880029</v>
      </c>
      <c r="AF13" s="11">
        <f>-'OddsRatio_working_3-way'!U13/(3*'OddsRatio_working_3-way'!X13^(1/3))*COS(('OddsRatio_working_3-way'!Y13)/3)</f>
        <v>0.51815906490419616</v>
      </c>
      <c r="AG13" s="11">
        <f>-'OddsRatio_working_3-way'!U13/(3*'OddsRatio_working_3-way'!X13^(1/3))*COS(('OddsRatio_working_3-way'!Y13+2*PI())/3)</f>
        <v>-0.34322206943916195</v>
      </c>
      <c r="AH13" s="11">
        <f>-'OddsRatio_working_3-way'!U13/(3*'OddsRatio_working_3-way'!X13^(1/3))*COS(('OddsRatio_working_3-way'!Y13+4*PI())/3)</f>
        <v>-0.17493699546503458</v>
      </c>
      <c r="AI13" s="11">
        <f>'OddsRatio_working_3-way'!U13/(3*'OddsRatio_working_3-way'!X13^(1/3))*SIN(('OddsRatio_working_3-way'!Y13)/3)</f>
        <v>-9.7159432759558739E-2</v>
      </c>
      <c r="AJ13" s="11">
        <f>'OddsRatio_working_3-way'!U13/(3*'OddsRatio_working_3-way'!X13^(1/3))*SIN(('OddsRatio_working_3-way'!Y13+2*PI())/3)</f>
        <v>-0.40015919702844432</v>
      </c>
      <c r="AK13" s="11">
        <f>'OddsRatio_working_3-way'!U13/(3*'OddsRatio_working_3-way'!X13^(1/3))*SIN(('OddsRatio_working_3-way'!Y13+4*PI())/3)</f>
        <v>0.4973186297880029</v>
      </c>
      <c r="AL13" s="11">
        <f>'OddsRatio_working_3-way'!Z13+'OddsRatio_working_3-way'!AF13</f>
        <v>1.0363181298083923</v>
      </c>
      <c r="AM13" s="11">
        <f>'OddsRatio_working_3-way'!AA13+'OddsRatio_working_3-way'!AG13</f>
        <v>-0.6864441388783239</v>
      </c>
      <c r="AN13" s="11">
        <f>'OddsRatio_working_3-way'!AB13+'OddsRatio_working_3-way'!AH13</f>
        <v>-0.34987399093006916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1.0363181298083923</v>
      </c>
      <c r="AS13" s="11">
        <f>IF(('OddsRatio_working_3-way'!X13=0),IF(Q13&gt;0,-Q13^(1/3),(-Q13)^(1/3)),'OddsRatio_working_3-way'!AM13-'OddsRatio_working_3-way'!R13/3)</f>
        <v>-0.6864441388783239</v>
      </c>
      <c r="AT13" s="11">
        <f>IF(('OddsRatio_working_3-way'!X13=0),IF(Q13&gt;0,-Q13^(1/3),(-Q13)^(1/3)),'OddsRatio_working_3-way'!AN13-'OddsRatio_working_3-way'!R13/3)</f>
        <v>-0.34987399093006916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2.91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2.5099999999999998</v>
      </c>
      <c r="D14" s="9">
        <f t="shared" si="13"/>
        <v>0.33264379104880731</v>
      </c>
      <c r="E14" s="9">
        <f t="shared" si="14"/>
        <v>0.28066880783832876</v>
      </c>
      <c r="F14" s="9">
        <f t="shared" si="15"/>
        <v>0.38668740111286393</v>
      </c>
      <c r="G14" s="9">
        <f t="shared" si="16"/>
        <v>1.0503763061901941</v>
      </c>
      <c r="H14" s="9">
        <f t="shared" si="17"/>
        <v>3.0062187448232711</v>
      </c>
      <c r="I14" s="9">
        <f t="shared" si="18"/>
        <v>3.5629181871040738</v>
      </c>
      <c r="J14" s="9">
        <f t="shared" si="19"/>
        <v>2.5860682223471931</v>
      </c>
      <c r="K14" s="11">
        <f t="shared" si="20"/>
        <v>0.3436426116838488</v>
      </c>
      <c r="L14" s="11">
        <f t="shared" si="21"/>
        <v>0.29069767441860467</v>
      </c>
      <c r="M14" s="11">
        <f t="shared" si="22"/>
        <v>0.39840637450199207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-0.28007541479570419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0.23322358293191814</v>
      </c>
      <c r="Q14" s="11">
        <f>2*'OddsRatio_working_3-way'!K14*'OddsRatio_working_3-way'!L14*'OddsRatio_working_3-way'!M14</f>
        <v>7.959849246823146E-2</v>
      </c>
      <c r="R14" s="11">
        <f t="shared" si="23"/>
        <v>0</v>
      </c>
      <c r="S14" s="11">
        <f t="shared" si="24"/>
        <v>-0.83271708479674567</v>
      </c>
      <c r="T14" s="11">
        <f t="shared" si="25"/>
        <v>-0.28420378320708051</v>
      </c>
      <c r="U14" s="11">
        <f>'OddsRatio_working_3-way'!S14-'OddsRatio_working_3-way'!R14^2/3</f>
        <v>-0.83271708479674567</v>
      </c>
      <c r="V14" s="11">
        <f>'OddsRatio_working_3-way'!S14*'OddsRatio_working_3-way'!R14/3-2*'OddsRatio_working_3-way'!R14^3/27-'OddsRatio_working_3-way'!T14</f>
        <v>0.28420378320708051</v>
      </c>
      <c r="W14" s="11">
        <f>'OddsRatio_working_3-way'!V14^2+4*'OddsRatio_working_3-way'!U14^3/27</f>
        <v>-4.7720320933652971E-3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0.14623937780449434</v>
      </c>
      <c r="Y14" s="11">
        <f>IF('OddsRatio_working_3-way'!W14&gt;=0,IF('OddsRatio_working_3-way'!V14+SQRT('OddsRatio_working_3-way'!W14)&gt;0,0,PI()),ACOS('OddsRatio_working_3-way'!V14/(2*'OddsRatio_working_3-way'!X14)))</f>
        <v>0.23844071008430312</v>
      </c>
      <c r="Z14" s="11">
        <f>'OddsRatio_working_3-way'!X14^(1/3)*COS('OddsRatio_working_3-way'!Y14/3)</f>
        <v>0.52518815309509714</v>
      </c>
      <c r="AA14" s="11">
        <f>'OddsRatio_working_3-way'!X14^(1/3)*COS(('OddsRatio_working_3-way'!Y14+2*PI())/3)</f>
        <v>-0.29882009048238717</v>
      </c>
      <c r="AB14" s="11">
        <f>'OddsRatio_working_3-way'!X14^(1/3)*COS(('OddsRatio_working_3-way'!Y14+4*PI())/3)</f>
        <v>-0.22636806261271009</v>
      </c>
      <c r="AC14" s="11">
        <f>'OddsRatio_working_3-way'!X14^(1/3)*SIN('OddsRatio_working_3-way'!Y14/3)</f>
        <v>4.1830197793892368E-2</v>
      </c>
      <c r="AD14" s="11">
        <f>'OddsRatio_working_3-way'!X14^(1/3)*SIN(('OddsRatio_working_3-way'!Y14+2*PI())/3)</f>
        <v>0.43391118345003887</v>
      </c>
      <c r="AE14" s="11">
        <f>'OddsRatio_working_3-way'!X14^(1/3)*SIN(('OddsRatio_working_3-way'!Y14+4*PI())/3)</f>
        <v>-0.47574138124393123</v>
      </c>
      <c r="AF14" s="11">
        <f>-'OddsRatio_working_3-way'!U14/(3*'OddsRatio_working_3-way'!X14^(1/3))*COS(('OddsRatio_working_3-way'!Y14)/3)</f>
        <v>0.52518815309509692</v>
      </c>
      <c r="AG14" s="11">
        <f>-'OddsRatio_working_3-way'!U14/(3*'OddsRatio_working_3-way'!X14^(1/3))*COS(('OddsRatio_working_3-way'!Y14+2*PI())/3)</f>
        <v>-0.29882009048238706</v>
      </c>
      <c r="AH14" s="11">
        <f>-'OddsRatio_working_3-way'!U14/(3*'OddsRatio_working_3-way'!X14^(1/3))*COS(('OddsRatio_working_3-way'!Y14+4*PI())/3)</f>
        <v>-0.22636806261271</v>
      </c>
      <c r="AI14" s="11">
        <f>'OddsRatio_working_3-way'!U14/(3*'OddsRatio_working_3-way'!X14^(1/3))*SIN(('OddsRatio_working_3-way'!Y14)/3)</f>
        <v>-4.1830197793892347E-2</v>
      </c>
      <c r="AJ14" s="11">
        <f>'OddsRatio_working_3-way'!U14/(3*'OddsRatio_working_3-way'!X14^(1/3))*SIN(('OddsRatio_working_3-way'!Y14+2*PI())/3)</f>
        <v>-0.43391118345003871</v>
      </c>
      <c r="AK14" s="11">
        <f>'OddsRatio_working_3-way'!U14/(3*'OddsRatio_working_3-way'!X14^(1/3))*SIN(('OddsRatio_working_3-way'!Y14+4*PI())/3)</f>
        <v>0.47574138124393106</v>
      </c>
      <c r="AL14" s="11">
        <f>'OddsRatio_working_3-way'!Z14+'OddsRatio_working_3-way'!AF14</f>
        <v>1.0503763061901941</v>
      </c>
      <c r="AM14" s="11">
        <f>'OddsRatio_working_3-way'!AA14+'OddsRatio_working_3-way'!AG14</f>
        <v>-0.59764018096477423</v>
      </c>
      <c r="AN14" s="11">
        <f>'OddsRatio_working_3-way'!AB14+'OddsRatio_working_3-way'!AH14</f>
        <v>-0.45273612522542006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1.0503763061901941</v>
      </c>
      <c r="AS14" s="11">
        <f>IF(('OddsRatio_working_3-way'!X14=0),IF(Q14&gt;0,-Q14^(1/3),(-Q14)^(1/3)),'OddsRatio_working_3-way'!AM14-'OddsRatio_working_3-way'!R14/3)</f>
        <v>-0.59764018096477423</v>
      </c>
      <c r="AT14" s="11">
        <f>IF(('OddsRatio_working_3-way'!X14=0),IF(Q14&gt;0,-Q14^(1/3),(-Q14)^(1/3)),'OddsRatio_working_3-way'!AN14-'OddsRatio_working_3-way'!R14/3)</f>
        <v>-0.45273612522542006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2.81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2.42</v>
      </c>
      <c r="D15" s="9">
        <f t="shared" si="13"/>
        <v>0.34064697828260615</v>
      </c>
      <c r="E15" s="9">
        <f t="shared" si="14"/>
        <v>0.26229592739954272</v>
      </c>
      <c r="F15" s="9">
        <f t="shared" si="15"/>
        <v>0.39705709431785119</v>
      </c>
      <c r="G15" s="9">
        <f t="shared" si="16"/>
        <v>1.0693869625660071</v>
      </c>
      <c r="H15" s="9">
        <f t="shared" si="17"/>
        <v>2.9355904022444728</v>
      </c>
      <c r="I15" s="9">
        <f t="shared" si="18"/>
        <v>3.8124877115485987</v>
      </c>
      <c r="J15" s="9">
        <f t="shared" si="19"/>
        <v>2.5185294868437293</v>
      </c>
      <c r="K15" s="11">
        <f t="shared" si="20"/>
        <v>0.35587188612099646</v>
      </c>
      <c r="L15" s="11">
        <f t="shared" si="21"/>
        <v>0.27548209366391185</v>
      </c>
      <c r="M15" s="11">
        <f t="shared" si="22"/>
        <v>0.41322314049586778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-0.27383840517411462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0.23739376325262837</v>
      </c>
      <c r="Q15" s="11">
        <f>2*'OddsRatio_working_3-way'!K15*'OddsRatio_working_3-way'!L15*'OddsRatio_working_3-way'!M15</f>
        <v>8.1021762202262246E-2</v>
      </c>
      <c r="R15" s="11">
        <f t="shared" si="23"/>
        <v>0</v>
      </c>
      <c r="S15" s="11">
        <f t="shared" si="24"/>
        <v>-0.86691186760924333</v>
      </c>
      <c r="T15" s="11">
        <f t="shared" si="25"/>
        <v>-0.29587435754581681</v>
      </c>
      <c r="U15" s="11">
        <f>'OddsRatio_working_3-way'!S15-'OddsRatio_working_3-way'!R15^2/3</f>
        <v>-0.86691186760924333</v>
      </c>
      <c r="V15" s="11">
        <f>'OddsRatio_working_3-way'!S15*'OddsRatio_working_3-way'!R15/3-2*'OddsRatio_working_3-way'!R15^3/27-'OddsRatio_working_3-way'!T15</f>
        <v>0.29587435754581681</v>
      </c>
      <c r="W15" s="11">
        <f>'OddsRatio_working_3-way'!V15^2+4*'OddsRatio_working_3-way'!U15^3/27</f>
        <v>-8.9791999181218357E-3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0.1553390126234164</v>
      </c>
      <c r="Y15" s="11">
        <f>IF('OddsRatio_working_3-way'!W15&gt;=0,IF('OddsRatio_working_3-way'!V15+SQRT('OddsRatio_working_3-way'!W15)&gt;0,0,PI()),ACOS('OddsRatio_working_3-way'!V15/(2*'OddsRatio_working_3-way'!X15)))</f>
        <v>0.30994465703251572</v>
      </c>
      <c r="Z15" s="11">
        <f>'OddsRatio_working_3-way'!X15^(1/3)*COS('OddsRatio_working_3-way'!Y15/3)</f>
        <v>0.53469348128300354</v>
      </c>
      <c r="AA15" s="11">
        <f>'OddsRatio_working_3-way'!X15^(1/3)*COS(('OddsRatio_working_3-way'!Y15+2*PI())/3)</f>
        <v>-0.31535848615661133</v>
      </c>
      <c r="AB15" s="11">
        <f>'OddsRatio_working_3-way'!X15^(1/3)*COS(('OddsRatio_working_3-way'!Y15+4*PI())/3)</f>
        <v>-0.21933499512639212</v>
      </c>
      <c r="AC15" s="11">
        <f>'OddsRatio_working_3-way'!X15^(1/3)*SIN('OddsRatio_working_3-way'!Y15/3)</f>
        <v>5.5439188394824729E-2</v>
      </c>
      <c r="AD15" s="11">
        <f>'OddsRatio_working_3-way'!X15^(1/3)*SIN(('OddsRatio_working_3-way'!Y15+2*PI())/3)</f>
        <v>0.43533854383160803</v>
      </c>
      <c r="AE15" s="11">
        <f>'OddsRatio_working_3-way'!X15^(1/3)*SIN(('OddsRatio_working_3-way'!Y15+4*PI())/3)</f>
        <v>-0.49077773222643267</v>
      </c>
      <c r="AF15" s="11">
        <f>-'OddsRatio_working_3-way'!U15/(3*'OddsRatio_working_3-way'!X15^(1/3))*COS(('OddsRatio_working_3-way'!Y15)/3)</f>
        <v>0.53469348128300342</v>
      </c>
      <c r="AG15" s="11">
        <f>-'OddsRatio_working_3-way'!U15/(3*'OddsRatio_working_3-way'!X15^(1/3))*COS(('OddsRatio_working_3-way'!Y15+2*PI())/3)</f>
        <v>-0.31535848615661127</v>
      </c>
      <c r="AH15" s="11">
        <f>-'OddsRatio_working_3-way'!U15/(3*'OddsRatio_working_3-way'!X15^(1/3))*COS(('OddsRatio_working_3-way'!Y15+4*PI())/3)</f>
        <v>-0.21933499512639207</v>
      </c>
      <c r="AI15" s="11">
        <f>'OddsRatio_working_3-way'!U15/(3*'OddsRatio_working_3-way'!X15^(1/3))*SIN(('OddsRatio_working_3-way'!Y15)/3)</f>
        <v>-5.5439188394824715E-2</v>
      </c>
      <c r="AJ15" s="11">
        <f>'OddsRatio_working_3-way'!U15/(3*'OddsRatio_working_3-way'!X15^(1/3))*SIN(('OddsRatio_working_3-way'!Y15+2*PI())/3)</f>
        <v>-0.43533854383160792</v>
      </c>
      <c r="AK15" s="11">
        <f>'OddsRatio_working_3-way'!U15/(3*'OddsRatio_working_3-way'!X15^(1/3))*SIN(('OddsRatio_working_3-way'!Y15+4*PI())/3)</f>
        <v>0.49077773222643256</v>
      </c>
      <c r="AL15" s="11">
        <f>'OddsRatio_working_3-way'!Z15+'OddsRatio_working_3-way'!AF15</f>
        <v>1.0693869625660071</v>
      </c>
      <c r="AM15" s="11">
        <f>'OddsRatio_working_3-way'!AA15+'OddsRatio_working_3-way'!AG15</f>
        <v>-0.63071697231322266</v>
      </c>
      <c r="AN15" s="11">
        <f>'OddsRatio_working_3-way'!AB15+'OddsRatio_working_3-way'!AH15</f>
        <v>-0.43866999025278419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1.0693869625660071</v>
      </c>
      <c r="AS15" s="11">
        <f>IF(('OddsRatio_working_3-way'!X15=0),IF(Q15&gt;0,-Q15^(1/3),(-Q15)^(1/3)),'OddsRatio_working_3-way'!AM15-'OddsRatio_working_3-way'!R15/3)</f>
        <v>-0.63071697231322266</v>
      </c>
      <c r="AT15" s="11">
        <f>IF(('OddsRatio_working_3-way'!X15=0),IF(Q15&gt;0,-Q15^(1/3),(-Q15)^(1/3)),'OddsRatio_working_3-way'!AN15-'OddsRatio_working_3-way'!R15/3)</f>
        <v>-0.43866999025278419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2.66</v>
      </c>
      <c r="B16" s="4">
        <f>IF('True_Odds_Calculator_3-way'!B17="","",'True_Odds_Calculator_3-way'!B17)</f>
        <v>3.25</v>
      </c>
      <c r="C16" s="4">
        <f>IF('True_Odds_Calculator_3-way'!C17="","",'True_Odds_Calculator_3-way'!C17)</f>
        <v>2.78</v>
      </c>
      <c r="D16" s="9">
        <f t="shared" si="13"/>
        <v>0.36091430728299601</v>
      </c>
      <c r="E16" s="9">
        <f t="shared" si="14"/>
        <v>0.29410895396807613</v>
      </c>
      <c r="F16" s="9">
        <f t="shared" si="15"/>
        <v>0.34497673874892787</v>
      </c>
      <c r="G16" s="9">
        <f t="shared" si="16"/>
        <v>1.0667113311552554</v>
      </c>
      <c r="H16" s="9">
        <f t="shared" si="17"/>
        <v>2.7707408097177244</v>
      </c>
      <c r="I16" s="9">
        <f t="shared" si="18"/>
        <v>3.4001004950993243</v>
      </c>
      <c r="J16" s="9">
        <f t="shared" si="19"/>
        <v>2.8987461694563539</v>
      </c>
      <c r="K16" s="11">
        <f t="shared" si="20"/>
        <v>0.37593984962406013</v>
      </c>
      <c r="L16" s="11">
        <f t="shared" si="21"/>
        <v>0.30769230769230771</v>
      </c>
      <c r="M16" s="11">
        <f t="shared" si="22"/>
        <v>0.35971223021582738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-0.27663097977372875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0.23675680623806336</v>
      </c>
      <c r="Q16" s="11">
        <f>2*'OddsRatio_working_3-way'!K16*'OddsRatio_working_3-way'!L16*'OddsRatio_working_3-way'!M16</f>
        <v>8.3218561067860589E-2</v>
      </c>
      <c r="R16" s="11">
        <f t="shared" si="23"/>
        <v>0</v>
      </c>
      <c r="S16" s="11">
        <f t="shared" si="24"/>
        <v>-0.85585788848277011</v>
      </c>
      <c r="T16" s="11">
        <f t="shared" si="25"/>
        <v>-0.30082878329798596</v>
      </c>
      <c r="U16" s="11">
        <f>'OddsRatio_working_3-way'!S16-'OddsRatio_working_3-way'!R16^2/3</f>
        <v>-0.85585788848277011</v>
      </c>
      <c r="V16" s="11">
        <f>'OddsRatio_working_3-way'!S16*'OddsRatio_working_3-way'!R16/3-2*'OddsRatio_working_3-way'!R16^3/27-'OddsRatio_working_3-way'!T16</f>
        <v>0.30082878329798596</v>
      </c>
      <c r="W16" s="11">
        <f>'OddsRatio_working_3-way'!V16^2+4*'OddsRatio_working_3-way'!U16^3/27</f>
        <v>-2.3775508706501275E-3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0.1523774160851902</v>
      </c>
      <c r="Y16" s="11">
        <f>IF('OddsRatio_working_3-way'!W16&gt;=0,IF('OddsRatio_working_3-way'!V16+SQRT('OddsRatio_working_3-way'!W16)&gt;0,0,PI()),ACOS('OddsRatio_working_3-way'!V16/(2*'OddsRatio_working_3-way'!X16)))</f>
        <v>0.16068853524816173</v>
      </c>
      <c r="Z16" s="11">
        <f>'OddsRatio_working_3-way'!X16^(1/3)*COS('OddsRatio_working_3-way'!Y16/3)</f>
        <v>0.53335566557762759</v>
      </c>
      <c r="AA16" s="11">
        <f>'OddsRatio_working_3-way'!X16^(1/3)*COS(('OddsRatio_working_3-way'!Y16+2*PI())/3)</f>
        <v>-0.29144217444929121</v>
      </c>
      <c r="AB16" s="11">
        <f>'OddsRatio_working_3-way'!X16^(1/3)*COS(('OddsRatio_working_3-way'!Y16+4*PI())/3)</f>
        <v>-0.2419134911283361</v>
      </c>
      <c r="AC16" s="11">
        <f>'OddsRatio_working_3-way'!X16^(1/3)*SIN('OddsRatio_working_3-way'!Y16/3)</f>
        <v>2.8595398647961099E-2</v>
      </c>
      <c r="AD16" s="11">
        <f>'OddsRatio_working_3-way'!X16^(1/3)*SIN(('OddsRatio_working_3-way'!Y16+2*PI())/3)</f>
        <v>0.44760185631860255</v>
      </c>
      <c r="AE16" s="11">
        <f>'OddsRatio_working_3-way'!X16^(1/3)*SIN(('OddsRatio_working_3-way'!Y16+4*PI())/3)</f>
        <v>-0.47619725496656362</v>
      </c>
      <c r="AF16" s="11">
        <f>-'OddsRatio_working_3-way'!U16/(3*'OddsRatio_working_3-way'!X16^(1/3))*COS(('OddsRatio_working_3-way'!Y16)/3)</f>
        <v>0.5333556655776277</v>
      </c>
      <c r="AG16" s="11">
        <f>-'OddsRatio_working_3-way'!U16/(3*'OddsRatio_working_3-way'!X16^(1/3))*COS(('OddsRatio_working_3-way'!Y16+2*PI())/3)</f>
        <v>-0.29144217444929127</v>
      </c>
      <c r="AH16" s="11">
        <f>-'OddsRatio_working_3-way'!U16/(3*'OddsRatio_working_3-way'!X16^(1/3))*COS(('OddsRatio_working_3-way'!Y16+4*PI())/3)</f>
        <v>-0.24191349112833616</v>
      </c>
      <c r="AI16" s="11">
        <f>'OddsRatio_working_3-way'!U16/(3*'OddsRatio_working_3-way'!X16^(1/3))*SIN(('OddsRatio_working_3-way'!Y16)/3)</f>
        <v>-2.8595398647961106E-2</v>
      </c>
      <c r="AJ16" s="11">
        <f>'OddsRatio_working_3-way'!U16/(3*'OddsRatio_working_3-way'!X16^(1/3))*SIN(('OddsRatio_working_3-way'!Y16+2*PI())/3)</f>
        <v>-0.44760185631860261</v>
      </c>
      <c r="AK16" s="11">
        <f>'OddsRatio_working_3-way'!U16/(3*'OddsRatio_working_3-way'!X16^(1/3))*SIN(('OddsRatio_working_3-way'!Y16+4*PI())/3)</f>
        <v>0.47619725496656373</v>
      </c>
      <c r="AL16" s="11">
        <f>'OddsRatio_working_3-way'!Z16+'OddsRatio_working_3-way'!AF16</f>
        <v>1.0667113311552554</v>
      </c>
      <c r="AM16" s="11">
        <f>'OddsRatio_working_3-way'!AA16+'OddsRatio_working_3-way'!AG16</f>
        <v>-0.58288434889858243</v>
      </c>
      <c r="AN16" s="11">
        <f>'OddsRatio_working_3-way'!AB16+'OddsRatio_working_3-way'!AH16</f>
        <v>-0.48382698225667226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1.0667113311552554</v>
      </c>
      <c r="AS16" s="11">
        <f>IF(('OddsRatio_working_3-way'!X16=0),IF(Q16&gt;0,-Q16^(1/3),(-Q16)^(1/3)),'OddsRatio_working_3-way'!AM16-'OddsRatio_working_3-way'!R16/3)</f>
        <v>-0.58288434889858243</v>
      </c>
      <c r="AT16" s="11">
        <f>IF(('OddsRatio_working_3-way'!X16=0),IF(Q16&gt;0,-Q16^(1/3),(-Q16)^(1/3)),'OddsRatio_working_3-way'!AN16-'OddsRatio_working_3-way'!R16/3)</f>
        <v>-0.48382698225667226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2.94</v>
      </c>
      <c r="B17" s="4">
        <f>IF('True_Odds_Calculator_3-way'!B18="","",'True_Odds_Calculator_3-way'!B18)</f>
        <v>3.44</v>
      </c>
      <c r="C17" s="4">
        <f>IF('True_Odds_Calculator_3-way'!C18="","",'True_Odds_Calculator_3-way'!C18)</f>
        <v>2.42</v>
      </c>
      <c r="D17" s="9">
        <f t="shared" si="13"/>
        <v>0.32545643390698986</v>
      </c>
      <c r="E17" s="9">
        <f t="shared" si="14"/>
        <v>0.27725521673785497</v>
      </c>
      <c r="F17" s="9">
        <f t="shared" si="15"/>
        <v>0.39728834935515511</v>
      </c>
      <c r="G17" s="9">
        <f t="shared" si="16"/>
        <v>1.0683545719040115</v>
      </c>
      <c r="H17" s="9">
        <f t="shared" si="17"/>
        <v>3.072607869493782</v>
      </c>
      <c r="I17" s="9">
        <f t="shared" si="18"/>
        <v>3.6067851554457886</v>
      </c>
      <c r="J17" s="9">
        <f t="shared" si="19"/>
        <v>2.5170634921036963</v>
      </c>
      <c r="K17" s="11">
        <f t="shared" si="20"/>
        <v>0.3401360544217687</v>
      </c>
      <c r="L17" s="11">
        <f t="shared" si="21"/>
        <v>0.29069767441860467</v>
      </c>
      <c r="M17" s="11">
        <f t="shared" si="22"/>
        <v>0.41322314049586778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-0.2746368199403536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0.23697735869285247</v>
      </c>
      <c r="Q17" s="11">
        <f>2*'OddsRatio_working_3-way'!K17*'OddsRatio_working_3-way'!L17*'OddsRatio_working_3-way'!M17</f>
        <v>8.1716330583742239E-2</v>
      </c>
      <c r="R17" s="11">
        <f t="shared" si="23"/>
        <v>0</v>
      </c>
      <c r="S17" s="11">
        <f t="shared" si="24"/>
        <v>-0.86287541031213466</v>
      </c>
      <c r="T17" s="11">
        <f t="shared" si="25"/>
        <v>-0.29754324493521889</v>
      </c>
      <c r="U17" s="11">
        <f>'OddsRatio_working_3-way'!S17-'OddsRatio_working_3-way'!R17^2/3</f>
        <v>-0.86287541031213466</v>
      </c>
      <c r="V17" s="11">
        <f>'OddsRatio_working_3-way'!S17*'OddsRatio_working_3-way'!R17/3-2*'OddsRatio_working_3-way'!R17^3/27-'OddsRatio_working_3-way'!T17</f>
        <v>0.29754324493521889</v>
      </c>
      <c r="W17" s="11">
        <f>'OddsRatio_working_3-way'!V17^2+4*'OddsRatio_working_3-way'!U17^3/27</f>
        <v>-6.6468789599872929E-3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0.15425535774047441</v>
      </c>
      <c r="Y17" s="11">
        <f>IF('OddsRatio_working_3-way'!W17&gt;=0,IF('OddsRatio_working_3-way'!V17+SQRT('OddsRatio_working_3-way'!W17)&gt;0,0,PI()),ACOS('OddsRatio_working_3-way'!V17/(2*'OddsRatio_working_3-way'!X17)))</f>
        <v>0.26744110963025269</v>
      </c>
      <c r="Z17" s="11">
        <f>'OddsRatio_working_3-way'!X17^(1/3)*COS('OddsRatio_working_3-way'!Y17/3)</f>
        <v>0.53417728595200575</v>
      </c>
      <c r="AA17" s="11">
        <f>'OddsRatio_working_3-way'!X17^(1/3)*COS(('OddsRatio_working_3-way'!Y17+2*PI())/3)</f>
        <v>-0.30843864851101488</v>
      </c>
      <c r="AB17" s="11">
        <f>'OddsRatio_working_3-way'!X17^(1/3)*COS(('OddsRatio_working_3-way'!Y17+4*PI())/3)</f>
        <v>-0.22573863744099093</v>
      </c>
      <c r="AC17" s="11">
        <f>'OddsRatio_working_3-way'!X17^(1/3)*SIN('OddsRatio_working_3-way'!Y17/3)</f>
        <v>4.7746873653263459E-2</v>
      </c>
      <c r="AD17" s="11">
        <f>'OddsRatio_working_3-way'!X17^(1/3)*SIN(('OddsRatio_working_3-way'!Y17+2*PI())/3)</f>
        <v>0.43873766293242961</v>
      </c>
      <c r="AE17" s="11">
        <f>'OddsRatio_working_3-way'!X17^(1/3)*SIN(('OddsRatio_working_3-way'!Y17+4*PI())/3)</f>
        <v>-0.48648453658569296</v>
      </c>
      <c r="AF17" s="11">
        <f>-'OddsRatio_working_3-way'!U17/(3*'OddsRatio_working_3-way'!X17^(1/3))*COS(('OddsRatio_working_3-way'!Y17)/3)</f>
        <v>0.53417728595200564</v>
      </c>
      <c r="AG17" s="11">
        <f>-'OddsRatio_working_3-way'!U17/(3*'OddsRatio_working_3-way'!X17^(1/3))*COS(('OddsRatio_working_3-way'!Y17+2*PI())/3)</f>
        <v>-0.30843864851101482</v>
      </c>
      <c r="AH17" s="11">
        <f>-'OddsRatio_working_3-way'!U17/(3*'OddsRatio_working_3-way'!X17^(1/3))*COS(('OddsRatio_working_3-way'!Y17+4*PI())/3)</f>
        <v>-0.2257386374409909</v>
      </c>
      <c r="AI17" s="11">
        <f>'OddsRatio_working_3-way'!U17/(3*'OddsRatio_working_3-way'!X17^(1/3))*SIN(('OddsRatio_working_3-way'!Y17)/3)</f>
        <v>-4.7746873653263446E-2</v>
      </c>
      <c r="AJ17" s="11">
        <f>'OddsRatio_working_3-way'!U17/(3*'OddsRatio_working_3-way'!X17^(1/3))*SIN(('OddsRatio_working_3-way'!Y17+2*PI())/3)</f>
        <v>-0.4387376629324295</v>
      </c>
      <c r="AK17" s="11">
        <f>'OddsRatio_working_3-way'!U17/(3*'OddsRatio_working_3-way'!X17^(1/3))*SIN(('OddsRatio_working_3-way'!Y17+4*PI())/3)</f>
        <v>0.48648453658569285</v>
      </c>
      <c r="AL17" s="11">
        <f>'OddsRatio_working_3-way'!Z17+'OddsRatio_working_3-way'!AF17</f>
        <v>1.0683545719040115</v>
      </c>
      <c r="AM17" s="11">
        <f>'OddsRatio_working_3-way'!AA17+'OddsRatio_working_3-way'!AG17</f>
        <v>-0.61687729702202976</v>
      </c>
      <c r="AN17" s="11">
        <f>'OddsRatio_working_3-way'!AB17+'OddsRatio_working_3-way'!AH17</f>
        <v>-0.45147727488198186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1.0683545719040115</v>
      </c>
      <c r="AS17" s="11">
        <f>IF(('OddsRatio_working_3-way'!X17=0),IF(Q17&gt;0,-Q17^(1/3),(-Q17)^(1/3)),'OddsRatio_working_3-way'!AM17-'OddsRatio_working_3-way'!R17/3)</f>
        <v>-0.61687729702202976</v>
      </c>
      <c r="AT17" s="11">
        <f>IF(('OddsRatio_working_3-way'!X17=0),IF(Q17&gt;0,-Q17^(1/3),(-Q17)^(1/3)),'OddsRatio_working_3-way'!AN17-'OddsRatio_working_3-way'!R17/3)</f>
        <v>-0.45147727488198186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4.17</v>
      </c>
      <c r="B18" s="4">
        <f>IF('True_Odds_Calculator_3-way'!B19="","",'True_Odds_Calculator_3-way'!B19)</f>
        <v>3.54</v>
      </c>
      <c r="C18" s="4">
        <f>IF('True_Odds_Calculator_3-way'!C19="","",'True_Odds_Calculator_3-way'!C19)</f>
        <v>1.91</v>
      </c>
      <c r="D18" s="9">
        <f t="shared" si="13"/>
        <v>0.22675151234664831</v>
      </c>
      <c r="E18" s="9">
        <f t="shared" si="14"/>
        <v>0.26792454630515761</v>
      </c>
      <c r="F18" s="9">
        <f t="shared" si="15"/>
        <v>0.50532394134819381</v>
      </c>
      <c r="G18" s="9">
        <f t="shared" si="16"/>
        <v>1.0757457147235499</v>
      </c>
      <c r="H18" s="9">
        <f t="shared" si="17"/>
        <v>4.4101139156736533</v>
      </c>
      <c r="I18" s="9">
        <f t="shared" si="18"/>
        <v>3.7323941153978164</v>
      </c>
      <c r="J18" s="9">
        <f t="shared" si="19"/>
        <v>1.978928600398431</v>
      </c>
      <c r="K18" s="11">
        <f t="shared" si="20"/>
        <v>0.23980815347721823</v>
      </c>
      <c r="L18" s="11">
        <f t="shared" si="21"/>
        <v>0.2824858757062147</v>
      </c>
      <c r="M18" s="11">
        <f t="shared" si="22"/>
        <v>0.52356020942408377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-0.25987331529753566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0.23479308664169918</v>
      </c>
      <c r="Q18" s="11">
        <f>2*'OddsRatio_working_3-way'!K18*'OddsRatio_working_3-way'!L18*'OddsRatio_working_3-way'!M18</f>
        <v>7.0934467263353229E-2</v>
      </c>
      <c r="R18" s="11">
        <f t="shared" si="23"/>
        <v>0</v>
      </c>
      <c r="S18" s="11">
        <f t="shared" si="24"/>
        <v>-0.90349055797775357</v>
      </c>
      <c r="T18" s="11">
        <f t="shared" si="25"/>
        <v>-0.27295787250083192</v>
      </c>
      <c r="U18" s="11">
        <f>'OddsRatio_working_3-way'!S18-'OddsRatio_working_3-way'!R18^2/3</f>
        <v>-0.90349055797775357</v>
      </c>
      <c r="V18" s="11">
        <f>'OddsRatio_working_3-way'!S18*'OddsRatio_working_3-way'!R18/3-2*'OddsRatio_working_3-way'!R18^3/27-'OddsRatio_working_3-way'!T18</f>
        <v>0.27295787250083192</v>
      </c>
      <c r="W18" s="11">
        <f>'OddsRatio_working_3-way'!V18^2+4*'OddsRatio_working_3-way'!U18^3/27</f>
        <v>-3.4755480610393144E-2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0.16527362219254285</v>
      </c>
      <c r="Y18" s="11">
        <f>IF('OddsRatio_working_3-way'!W18&gt;=0,IF('OddsRatio_working_3-way'!V18+SQRT('OddsRatio_working_3-way'!W18)&gt;0,0,PI()),ACOS('OddsRatio_working_3-way'!V18/(2*'OddsRatio_working_3-way'!X18)))</f>
        <v>0.59922020215172678</v>
      </c>
      <c r="Z18" s="11">
        <f>'OddsRatio_working_3-way'!X18^(1/3)*COS('OddsRatio_working_3-way'!Y18/3)</f>
        <v>0.53787285736177493</v>
      </c>
      <c r="AA18" s="11">
        <f>'OddsRatio_working_3-way'!X18^(1/3)*COS(('OddsRatio_working_3-way'!Y18+2*PI())/3)</f>
        <v>-0.3632350579368222</v>
      </c>
      <c r="AB18" s="11">
        <f>'OddsRatio_working_3-way'!X18^(1/3)*COS(('OddsRatio_working_3-way'!Y18+4*PI())/3)</f>
        <v>-0.17463779942495283</v>
      </c>
      <c r="AC18" s="11">
        <f>'OddsRatio_working_3-way'!X18^(1/3)*SIN('OddsRatio_working_3-way'!Y18/3)</f>
        <v>0.1088866779702532</v>
      </c>
      <c r="AD18" s="11">
        <f>'OddsRatio_working_3-way'!X18^(1/3)*SIN(('OddsRatio_working_3-way'!Y18+2*PI())/3)</f>
        <v>0.41136821949629426</v>
      </c>
      <c r="AE18" s="11">
        <f>'OddsRatio_working_3-way'!X18^(1/3)*SIN(('OddsRatio_working_3-way'!Y18+4*PI())/3)</f>
        <v>-0.52025489746654752</v>
      </c>
      <c r="AF18" s="11">
        <f>-'OddsRatio_working_3-way'!U18/(3*'OddsRatio_working_3-way'!X18^(1/3))*COS(('OddsRatio_working_3-way'!Y18)/3)</f>
        <v>0.53787285736177493</v>
      </c>
      <c r="AG18" s="11">
        <f>-'OddsRatio_working_3-way'!U18/(3*'OddsRatio_working_3-way'!X18^(1/3))*COS(('OddsRatio_working_3-way'!Y18+2*PI())/3)</f>
        <v>-0.3632350579368222</v>
      </c>
      <c r="AH18" s="11">
        <f>-'OddsRatio_working_3-way'!U18/(3*'OddsRatio_working_3-way'!X18^(1/3))*COS(('OddsRatio_working_3-way'!Y18+4*PI())/3)</f>
        <v>-0.17463779942495283</v>
      </c>
      <c r="AI18" s="11">
        <f>'OddsRatio_working_3-way'!U18/(3*'OddsRatio_working_3-way'!X18^(1/3))*SIN(('OddsRatio_working_3-way'!Y18)/3)</f>
        <v>-0.1088866779702532</v>
      </c>
      <c r="AJ18" s="11">
        <f>'OddsRatio_working_3-way'!U18/(3*'OddsRatio_working_3-way'!X18^(1/3))*SIN(('OddsRatio_working_3-way'!Y18+2*PI())/3)</f>
        <v>-0.41136821949629426</v>
      </c>
      <c r="AK18" s="11">
        <f>'OddsRatio_working_3-way'!U18/(3*'OddsRatio_working_3-way'!X18^(1/3))*SIN(('OddsRatio_working_3-way'!Y18+4*PI())/3)</f>
        <v>0.52025489746654752</v>
      </c>
      <c r="AL18" s="11">
        <f>'OddsRatio_working_3-way'!Z18+'OddsRatio_working_3-way'!AF18</f>
        <v>1.0757457147235499</v>
      </c>
      <c r="AM18" s="11">
        <f>'OddsRatio_working_3-way'!AA18+'OddsRatio_working_3-way'!AG18</f>
        <v>-0.72647011587364441</v>
      </c>
      <c r="AN18" s="11">
        <f>'OddsRatio_working_3-way'!AB18+'OddsRatio_working_3-way'!AH18</f>
        <v>-0.34927559884990567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1.0757457147235499</v>
      </c>
      <c r="AS18" s="11">
        <f>IF(('OddsRatio_working_3-way'!X18=0),IF(Q18&gt;0,-Q18^(1/3),(-Q18)^(1/3)),'OddsRatio_working_3-way'!AM18-'OddsRatio_working_3-way'!R18/3)</f>
        <v>-0.72647011587364441</v>
      </c>
      <c r="AT18" s="11">
        <f>IF(('OddsRatio_working_3-way'!X18=0),IF(Q18&gt;0,-Q18^(1/3),(-Q18)^(1/3)),'OddsRatio_working_3-way'!AN18-'OddsRatio_working_3-way'!R18/3)</f>
        <v>-0.34927559884990567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3.28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2.15</v>
      </c>
      <c r="D19" s="9">
        <f t="shared" si="13"/>
        <v>0.29080051087438263</v>
      </c>
      <c r="E19" s="9">
        <f t="shared" si="14"/>
        <v>0.260786725511924</v>
      </c>
      <c r="F19" s="9">
        <f t="shared" si="15"/>
        <v>0.44841276361369342</v>
      </c>
      <c r="G19" s="9">
        <f t="shared" si="16"/>
        <v>1.0696418880969616</v>
      </c>
      <c r="H19" s="9">
        <f t="shared" si="17"/>
        <v>3.4387835048610729</v>
      </c>
      <c r="I19" s="9">
        <f t="shared" si="18"/>
        <v>3.8345510034569488</v>
      </c>
      <c r="J19" s="9">
        <f t="shared" si="19"/>
        <v>2.2300881713115057</v>
      </c>
      <c r="K19" s="11">
        <f t="shared" si="20"/>
        <v>0.3048780487804878</v>
      </c>
      <c r="L19" s="11">
        <f t="shared" si="21"/>
        <v>0.27397260273972601</v>
      </c>
      <c r="M19" s="11">
        <f t="shared" si="22"/>
        <v>0.46511627906976744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-0.26994382240732262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0.23621007156232754</v>
      </c>
      <c r="Q19" s="11">
        <f>2*'OddsRatio_working_3-way'!K19*'OddsRatio_working_3-way'!L19*'OddsRatio_working_3-way'!M19</f>
        <v>7.7700681434976174E-2</v>
      </c>
      <c r="R19" s="11">
        <f t="shared" si="23"/>
        <v>0</v>
      </c>
      <c r="S19" s="11">
        <f t="shared" si="24"/>
        <v>-0.87503418102269559</v>
      </c>
      <c r="T19" s="11">
        <f t="shared" si="25"/>
        <v>-0.28784019112588677</v>
      </c>
      <c r="U19" s="11">
        <f>'OddsRatio_working_3-way'!S19-'OddsRatio_working_3-way'!R19^2/3</f>
        <v>-0.87503418102269559</v>
      </c>
      <c r="V19" s="11">
        <f>'OddsRatio_working_3-way'!S19*'OddsRatio_working_3-way'!R19/3-2*'OddsRatio_working_3-way'!R19^3/27-'OddsRatio_working_3-way'!T19</f>
        <v>0.28784019112588677</v>
      </c>
      <c r="W19" s="11">
        <f>'OddsRatio_working_3-way'!V19^2+4*'OddsRatio_working_3-way'!U19^3/27</f>
        <v>-1.6407341054604452E-2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0.15752723310747849</v>
      </c>
      <c r="Y19" s="11">
        <f>IF('OddsRatio_working_3-way'!W19&gt;=0,IF('OddsRatio_working_3-way'!V19+SQRT('OddsRatio_working_3-way'!W19)&gt;0,0,PI()),ACOS('OddsRatio_working_3-way'!V19/(2*'OddsRatio_working_3-way'!X19)))</f>
        <v>0.41869470082018734</v>
      </c>
      <c r="Z19" s="11">
        <f>'OddsRatio_working_3-way'!X19^(1/3)*COS('OddsRatio_working_3-way'!Y19/3)</f>
        <v>0.5348209440484808</v>
      </c>
      <c r="AA19" s="11">
        <f>'OddsRatio_working_3-way'!X19^(1/3)*COS(('OddsRatio_working_3-way'!Y19+2*PI())/3)</f>
        <v>-0.33247554415201719</v>
      </c>
      <c r="AB19" s="11">
        <f>'OddsRatio_working_3-way'!X19^(1/3)*COS(('OddsRatio_working_3-way'!Y19+4*PI())/3)</f>
        <v>-0.20234539989646344</v>
      </c>
      <c r="AC19" s="11">
        <f>'OddsRatio_working_3-way'!X19^(1/3)*SIN('OddsRatio_working_3-way'!Y19/3)</f>
        <v>7.5130673815628796E-2</v>
      </c>
      <c r="AD19" s="11">
        <f>'OddsRatio_working_3-way'!X19^(1/3)*SIN(('OddsRatio_working_3-way'!Y19+2*PI())/3)</f>
        <v>0.42560318711414585</v>
      </c>
      <c r="AE19" s="11">
        <f>'OddsRatio_working_3-way'!X19^(1/3)*SIN(('OddsRatio_working_3-way'!Y19+4*PI())/3)</f>
        <v>-0.50073386092977457</v>
      </c>
      <c r="AF19" s="11">
        <f>-'OddsRatio_working_3-way'!U19/(3*'OddsRatio_working_3-way'!X19^(1/3))*COS(('OddsRatio_working_3-way'!Y19)/3)</f>
        <v>0.53482094404848068</v>
      </c>
      <c r="AG19" s="11">
        <f>-'OddsRatio_working_3-way'!U19/(3*'OddsRatio_working_3-way'!X19^(1/3))*COS(('OddsRatio_working_3-way'!Y19+2*PI())/3)</f>
        <v>-0.33247554415201713</v>
      </c>
      <c r="AH19" s="11">
        <f>-'OddsRatio_working_3-way'!U19/(3*'OddsRatio_working_3-way'!X19^(1/3))*COS(('OddsRatio_working_3-way'!Y19+4*PI())/3)</f>
        <v>-0.20234539989646341</v>
      </c>
      <c r="AI19" s="11">
        <f>'OddsRatio_working_3-way'!U19/(3*'OddsRatio_working_3-way'!X19^(1/3))*SIN(('OddsRatio_working_3-way'!Y19)/3)</f>
        <v>-7.5130673815628782E-2</v>
      </c>
      <c r="AJ19" s="11">
        <f>'OddsRatio_working_3-way'!U19/(3*'OddsRatio_working_3-way'!X19^(1/3))*SIN(('OddsRatio_working_3-way'!Y19+2*PI())/3)</f>
        <v>-0.42560318711414574</v>
      </c>
      <c r="AK19" s="11">
        <f>'OddsRatio_working_3-way'!U19/(3*'OddsRatio_working_3-way'!X19^(1/3))*SIN(('OddsRatio_working_3-way'!Y19+4*PI())/3)</f>
        <v>0.50073386092977445</v>
      </c>
      <c r="AL19" s="11">
        <f>'OddsRatio_working_3-way'!Z19+'OddsRatio_working_3-way'!AF19</f>
        <v>1.0696418880969616</v>
      </c>
      <c r="AM19" s="11">
        <f>'OddsRatio_working_3-way'!AA19+'OddsRatio_working_3-way'!AG19</f>
        <v>-0.66495108830403438</v>
      </c>
      <c r="AN19" s="11">
        <f>'OddsRatio_working_3-way'!AB19+'OddsRatio_working_3-way'!AH19</f>
        <v>-0.40469079979292688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1.0696418880969616</v>
      </c>
      <c r="AS19" s="11">
        <f>IF(('OddsRatio_working_3-way'!X19=0),IF(Q19&gt;0,-Q19^(1/3),(-Q19)^(1/3)),'OddsRatio_working_3-way'!AM19-'OddsRatio_working_3-way'!R19/3)</f>
        <v>-0.66495108830403438</v>
      </c>
      <c r="AT19" s="11">
        <f>IF(('OddsRatio_working_3-way'!X19=0),IF(Q19&gt;0,-Q19^(1/3),(-Q19)^(1/3)),'OddsRatio_working_3-way'!AN19-'OddsRatio_working_3-way'!R19/3)</f>
        <v>-0.40469079979292688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2.75</v>
      </c>
      <c r="B20" s="4">
        <f>IF('True_Odds_Calculator_3-way'!B21="","",'True_Odds_Calculator_3-way'!B21)</f>
        <v>3.26</v>
      </c>
      <c r="C20" s="4">
        <f>IF('True_Odds_Calculator_3-way'!C21="","",'True_Odds_Calculator_3-way'!C21)</f>
        <v>2.68</v>
      </c>
      <c r="D20" s="9">
        <f t="shared" si="13"/>
        <v>0.3487684042762017</v>
      </c>
      <c r="E20" s="9">
        <f t="shared" si="14"/>
        <v>0.2931350397857268</v>
      </c>
      <c r="F20" s="9">
        <f t="shared" si="15"/>
        <v>0.35809655593807155</v>
      </c>
      <c r="G20" s="9">
        <f t="shared" si="16"/>
        <v>1.0669898300732958</v>
      </c>
      <c r="H20" s="9">
        <f t="shared" si="17"/>
        <v>2.8672322026282679</v>
      </c>
      <c r="I20" s="9">
        <f t="shared" si="18"/>
        <v>3.4113970159656484</v>
      </c>
      <c r="J20" s="9">
        <f t="shared" si="19"/>
        <v>2.7925429145231373</v>
      </c>
      <c r="K20" s="11">
        <f t="shared" si="20"/>
        <v>0.36363636363636365</v>
      </c>
      <c r="L20" s="11">
        <f t="shared" si="21"/>
        <v>0.30674846625766872</v>
      </c>
      <c r="M20" s="11">
        <f t="shared" si="22"/>
        <v>0.37313432835820892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-0.27654810165569255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0.23682479959377684</v>
      </c>
      <c r="Q20" s="11">
        <f>2*'OddsRatio_working_3-way'!K20*'OddsRatio_working_3-way'!L20*'OddsRatio_working_3-way'!M20</f>
        <v>8.3242460314157038E-2</v>
      </c>
      <c r="R20" s="11">
        <f t="shared" si="23"/>
        <v>0</v>
      </c>
      <c r="S20" s="11">
        <f t="shared" si="24"/>
        <v>-0.85636024321232929</v>
      </c>
      <c r="T20" s="11">
        <f t="shared" si="25"/>
        <v>-0.30100535789537047</v>
      </c>
      <c r="U20" s="11">
        <f>'OddsRatio_working_3-way'!S20-'OddsRatio_working_3-way'!R20^2/3</f>
        <v>-0.85636024321232929</v>
      </c>
      <c r="V20" s="11">
        <f>'OddsRatio_working_3-way'!S20*'OddsRatio_working_3-way'!R20/3-2*'OddsRatio_working_3-way'!R20^3/27-'OddsRatio_working_3-way'!T20</f>
        <v>0.30100535789537047</v>
      </c>
      <c r="W20" s="11">
        <f>'OddsRatio_working_3-way'!V20^2+4*'OddsRatio_working_3-way'!U20^3/27</f>
        <v>-2.4349210102325713E-3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0.15251159504440362</v>
      </c>
      <c r="Y20" s="11">
        <f>IF('OddsRatio_working_3-way'!W20&gt;=0,IF('OddsRatio_working_3-way'!V20+SQRT('OddsRatio_working_3-way'!W20)&gt;0,0,PI()),ACOS('OddsRatio_working_3-way'!V20/(2*'OddsRatio_working_3-way'!X20)))</f>
        <v>0.16248839147534078</v>
      </c>
      <c r="Z20" s="11">
        <f>'OddsRatio_working_3-way'!X20^(1/3)*COS('OddsRatio_working_3-way'!Y20/3)</f>
        <v>0.53349491503664792</v>
      </c>
      <c r="AA20" s="11">
        <f>'OddsRatio_working_3-way'!X20^(1/3)*COS(('OddsRatio_working_3-way'!Y20+2*PI())/3)</f>
        <v>-0.29179626039614875</v>
      </c>
      <c r="AB20" s="11">
        <f>'OddsRatio_working_3-way'!X20^(1/3)*COS(('OddsRatio_working_3-way'!Y20+4*PI())/3)</f>
        <v>-0.24169865464049914</v>
      </c>
      <c r="AC20" s="11">
        <f>'OddsRatio_working_3-way'!X20^(1/3)*SIN('OddsRatio_working_3-way'!Y20/3)</f>
        <v>2.8923866168780017E-2</v>
      </c>
      <c r="AD20" s="11">
        <f>'OddsRatio_working_3-way'!X20^(1/3)*SIN(('OddsRatio_working_3-way'!Y20+2*PI())/3)</f>
        <v>0.4475582161271679</v>
      </c>
      <c r="AE20" s="11">
        <f>'OddsRatio_working_3-way'!X20^(1/3)*SIN(('OddsRatio_working_3-way'!Y20+4*PI())/3)</f>
        <v>-0.47648208229594785</v>
      </c>
      <c r="AF20" s="11">
        <f>-'OddsRatio_working_3-way'!U20/(3*'OddsRatio_working_3-way'!X20^(1/3))*COS(('OddsRatio_working_3-way'!Y20)/3)</f>
        <v>0.53349491503664792</v>
      </c>
      <c r="AG20" s="11">
        <f>-'OddsRatio_working_3-way'!U20/(3*'OddsRatio_working_3-way'!X20^(1/3))*COS(('OddsRatio_working_3-way'!Y20+2*PI())/3)</f>
        <v>-0.29179626039614875</v>
      </c>
      <c r="AH20" s="11">
        <f>-'OddsRatio_working_3-way'!U20/(3*'OddsRatio_working_3-way'!X20^(1/3))*COS(('OddsRatio_working_3-way'!Y20+4*PI())/3)</f>
        <v>-0.24169865464049914</v>
      </c>
      <c r="AI20" s="11">
        <f>'OddsRatio_working_3-way'!U20/(3*'OddsRatio_working_3-way'!X20^(1/3))*SIN(('OddsRatio_working_3-way'!Y20)/3)</f>
        <v>-2.8923866168780017E-2</v>
      </c>
      <c r="AJ20" s="11">
        <f>'OddsRatio_working_3-way'!U20/(3*'OddsRatio_working_3-way'!X20^(1/3))*SIN(('OddsRatio_working_3-way'!Y20+2*PI())/3)</f>
        <v>-0.4475582161271679</v>
      </c>
      <c r="AK20" s="11">
        <f>'OddsRatio_working_3-way'!U20/(3*'OddsRatio_working_3-way'!X20^(1/3))*SIN(('OddsRatio_working_3-way'!Y20+4*PI())/3)</f>
        <v>0.47648208229594785</v>
      </c>
      <c r="AL20" s="11">
        <f>'OddsRatio_working_3-way'!Z20+'OddsRatio_working_3-way'!AF20</f>
        <v>1.0669898300732958</v>
      </c>
      <c r="AM20" s="11">
        <f>'OddsRatio_working_3-way'!AA20+'OddsRatio_working_3-way'!AG20</f>
        <v>-0.58359252079229751</v>
      </c>
      <c r="AN20" s="11">
        <f>'OddsRatio_working_3-way'!AB20+'OddsRatio_working_3-way'!AH20</f>
        <v>-0.48339730928099828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1.0669898300732958</v>
      </c>
      <c r="AS20" s="11">
        <f>IF(('OddsRatio_working_3-way'!X20=0),IF(Q20&gt;0,-Q20^(1/3),(-Q20)^(1/3)),'OddsRatio_working_3-way'!AM20-'OddsRatio_working_3-way'!R20/3)</f>
        <v>-0.58359252079229751</v>
      </c>
      <c r="AT20" s="11">
        <f>IF(('OddsRatio_working_3-way'!X20=0),IF(Q20&gt;0,-Q20^(1/3),(-Q20)^(1/3)),'OddsRatio_working_3-way'!AN20-'OddsRatio_working_3-way'!R20/3)</f>
        <v>-0.48339730928099828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3.08</v>
      </c>
      <c r="B21" s="4">
        <f>IF('True_Odds_Calculator_3-way'!B22="","",'True_Odds_Calculator_3-way'!B22)</f>
        <v>3.45</v>
      </c>
      <c r="C21" s="4">
        <f>IF('True_Odds_Calculator_3-way'!C22="","",'True_Odds_Calculator_3-way'!C22)</f>
        <v>2.33</v>
      </c>
      <c r="D21" s="9">
        <f t="shared" si="13"/>
        <v>0.31039703671456181</v>
      </c>
      <c r="E21" s="9">
        <f t="shared" si="14"/>
        <v>0.27648115978233045</v>
      </c>
      <c r="F21" s="9">
        <f t="shared" si="15"/>
        <v>0.41312180350310784</v>
      </c>
      <c r="G21" s="9">
        <f t="shared" si="16"/>
        <v>1.0681155004060274</v>
      </c>
      <c r="H21" s="9">
        <f t="shared" si="17"/>
        <v>3.2216802408445369</v>
      </c>
      <c r="I21" s="9">
        <f t="shared" si="18"/>
        <v>3.6168829759947667</v>
      </c>
      <c r="J21" s="9">
        <f t="shared" si="19"/>
        <v>2.4205936155400165</v>
      </c>
      <c r="K21" s="11">
        <f t="shared" si="20"/>
        <v>0.32467532467532467</v>
      </c>
      <c r="L21" s="11">
        <f t="shared" si="21"/>
        <v>0.28985507246376813</v>
      </c>
      <c r="M21" s="11">
        <f t="shared" si="22"/>
        <v>0.42918454935622319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-0.27375075630347145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0.23668562575074983</v>
      </c>
      <c r="Q21" s="11">
        <f>2*'OddsRatio_working_3-way'!K21*'OddsRatio_working_3-way'!L21*'OddsRatio_working_3-way'!M21</f>
        <v>8.0780077048037496E-2</v>
      </c>
      <c r="R21" s="11">
        <f t="shared" si="23"/>
        <v>0</v>
      </c>
      <c r="S21" s="11">
        <f t="shared" si="24"/>
        <v>-0.8646026368904991</v>
      </c>
      <c r="T21" s="11">
        <f t="shared" si="25"/>
        <v>-0.29508622419470965</v>
      </c>
      <c r="U21" s="11">
        <f>'OddsRatio_working_3-way'!S21-'OddsRatio_working_3-way'!R21^2/3</f>
        <v>-0.8646026368904991</v>
      </c>
      <c r="V21" s="11">
        <f>'OddsRatio_working_3-way'!S21*'OddsRatio_working_3-way'!R21/3-2*'OddsRatio_working_3-way'!R21^3/27-'OddsRatio_working_3-way'!T21</f>
        <v>0.29508622419470965</v>
      </c>
      <c r="W21" s="11">
        <f>'OddsRatio_working_3-way'!V21^2+4*'OddsRatio_working_3-way'!U21^3/27</f>
        <v>-8.6756882376647082E-3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0.15471875124492437</v>
      </c>
      <c r="Y21" s="11">
        <f>IF('OddsRatio_working_3-way'!W21&gt;=0,IF('OddsRatio_working_3-way'!V21+SQRT('OddsRatio_working_3-way'!W21)&gt;0,0,PI()),ACOS('OddsRatio_working_3-way'!V21/(2*'OddsRatio_working_3-way'!X21)))</f>
        <v>0.30575021559989124</v>
      </c>
      <c r="Z21" s="11">
        <f>'OddsRatio_working_3-way'!X21^(1/3)*COS('OddsRatio_working_3-way'!Y21/3)</f>
        <v>0.53405775020301371</v>
      </c>
      <c r="AA21" s="11">
        <f>'OddsRatio_working_3-way'!X21^(1/3)*COS(('OddsRatio_working_3-way'!Y21+2*PI())/3)</f>
        <v>-0.31433002528515852</v>
      </c>
      <c r="AB21" s="11">
        <f>'OddsRatio_working_3-way'!X21^(1/3)*COS(('OddsRatio_working_3-way'!Y21+4*PI())/3)</f>
        <v>-0.21972772491785508</v>
      </c>
      <c r="AC21" s="11">
        <f>'OddsRatio_working_3-way'!X21^(1/3)*SIN('OddsRatio_working_3-way'!Y21/3)</f>
        <v>5.4618663583020415E-2</v>
      </c>
      <c r="AD21" s="11">
        <f>'OddsRatio_working_3-way'!X21^(1/3)*SIN(('OddsRatio_working_3-way'!Y21+2*PI())/3)</f>
        <v>0.43519824697226361</v>
      </c>
      <c r="AE21" s="11">
        <f>'OddsRatio_working_3-way'!X21^(1/3)*SIN(('OddsRatio_working_3-way'!Y21+4*PI())/3)</f>
        <v>-0.48981691055528409</v>
      </c>
      <c r="AF21" s="11">
        <f>-'OddsRatio_working_3-way'!U21/(3*'OddsRatio_working_3-way'!X21^(1/3))*COS(('OddsRatio_working_3-way'!Y21)/3)</f>
        <v>0.5340577502030136</v>
      </c>
      <c r="AG21" s="11">
        <f>-'OddsRatio_working_3-way'!U21/(3*'OddsRatio_working_3-way'!X21^(1/3))*COS(('OddsRatio_working_3-way'!Y21+2*PI())/3)</f>
        <v>-0.31433002528515847</v>
      </c>
      <c r="AH21" s="11">
        <f>-'OddsRatio_working_3-way'!U21/(3*'OddsRatio_working_3-way'!X21^(1/3))*COS(('OddsRatio_working_3-way'!Y21+4*PI())/3)</f>
        <v>-0.21972772491785503</v>
      </c>
      <c r="AI21" s="11">
        <f>'OddsRatio_working_3-way'!U21/(3*'OddsRatio_working_3-way'!X21^(1/3))*SIN(('OddsRatio_working_3-way'!Y21)/3)</f>
        <v>-5.4618663583020408E-2</v>
      </c>
      <c r="AJ21" s="11">
        <f>'OddsRatio_working_3-way'!U21/(3*'OddsRatio_working_3-way'!X21^(1/3))*SIN(('OddsRatio_working_3-way'!Y21+2*PI())/3)</f>
        <v>-0.43519824697226356</v>
      </c>
      <c r="AK21" s="11">
        <f>'OddsRatio_working_3-way'!U21/(3*'OddsRatio_working_3-way'!X21^(1/3))*SIN(('OddsRatio_working_3-way'!Y21+4*PI())/3)</f>
        <v>0.48981691055528398</v>
      </c>
      <c r="AL21" s="11">
        <f>'OddsRatio_working_3-way'!Z21+'OddsRatio_working_3-way'!AF21</f>
        <v>1.0681155004060274</v>
      </c>
      <c r="AM21" s="11">
        <f>'OddsRatio_working_3-way'!AA21+'OddsRatio_working_3-way'!AG21</f>
        <v>-0.62866005057031704</v>
      </c>
      <c r="AN21" s="11">
        <f>'OddsRatio_working_3-way'!AB21+'OddsRatio_working_3-way'!AH21</f>
        <v>-0.43945544983571011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1.0681155004060274</v>
      </c>
      <c r="AS21" s="11">
        <f>IF(('OddsRatio_working_3-way'!X21=0),IF(Q21&gt;0,-Q21^(1/3),(-Q21)^(1/3)),'OddsRatio_working_3-way'!AM21-'OddsRatio_working_3-way'!R21/3)</f>
        <v>-0.62866005057031704</v>
      </c>
      <c r="AT21" s="11">
        <f>IF(('OddsRatio_working_3-way'!X21=0),IF(Q21&gt;0,-Q21^(1/3),(-Q21)^(1/3)),'OddsRatio_working_3-way'!AN21-'OddsRatio_working_3-way'!R21/3)</f>
        <v>-0.43945544983571011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3.73</v>
      </c>
      <c r="D22" s="9">
        <f t="shared" si="13"/>
        <v>0.47730280425272847</v>
      </c>
      <c r="E22" s="9">
        <f t="shared" si="14"/>
        <v>0.26831024015409283</v>
      </c>
      <c r="F22" s="9">
        <f t="shared" si="15"/>
        <v>0.25438695559317875</v>
      </c>
      <c r="G22" s="9">
        <f t="shared" si="16"/>
        <v>1.0736333969943288</v>
      </c>
      <c r="H22" s="9">
        <f t="shared" si="17"/>
        <v>2.0951060649342153</v>
      </c>
      <c r="I22" s="9">
        <f t="shared" si="18"/>
        <v>3.727028828365595</v>
      </c>
      <c r="J22" s="9">
        <f t="shared" si="19"/>
        <v>3.931019173794517</v>
      </c>
      <c r="K22" s="11">
        <f t="shared" si="20"/>
        <v>0.49504950495049505</v>
      </c>
      <c r="L22" s="11">
        <f t="shared" si="21"/>
        <v>0.2824858757062147</v>
      </c>
      <c r="M22" s="11">
        <f t="shared" si="22"/>
        <v>0.26809651474530832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-0.26517530200786699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0.2358235550914568</v>
      </c>
      <c r="Q22" s="11">
        <f>2*'OddsRatio_working_3-way'!K22*'OddsRatio_working_3-way'!L22*'OddsRatio_working_3-way'!M22</f>
        <v>7.4983642318428245E-2</v>
      </c>
      <c r="R22" s="11">
        <f t="shared" si="23"/>
        <v>0</v>
      </c>
      <c r="S22" s="11">
        <f t="shared" si="24"/>
        <v>-0.88931191293396017</v>
      </c>
      <c r="T22" s="11">
        <f t="shared" si="25"/>
        <v>-0.28277008360380296</v>
      </c>
      <c r="U22" s="11">
        <f>'OddsRatio_working_3-way'!S22-'OddsRatio_working_3-way'!R22^2/3</f>
        <v>-0.88931191293396017</v>
      </c>
      <c r="V22" s="11">
        <f>'OddsRatio_working_3-way'!S22*'OddsRatio_working_3-way'!R22/3-2*'OddsRatio_working_3-way'!R22^3/27-'OddsRatio_working_3-way'!T22</f>
        <v>0.28277008360380296</v>
      </c>
      <c r="W22" s="11">
        <f>'OddsRatio_working_3-way'!V22^2+4*'OddsRatio_working_3-way'!U22^3/27</f>
        <v>-2.4238881674632978E-2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0.16139842150400255</v>
      </c>
      <c r="Y22" s="11">
        <f>IF('OddsRatio_working_3-way'!W22&gt;=0,IF('OddsRatio_working_3-way'!V22+SQRT('OddsRatio_working_3-way'!W22)&gt;0,0,PI()),ACOS('OddsRatio_working_3-way'!V22/(2*'OddsRatio_working_3-way'!X22)))</f>
        <v>0.50329073189405293</v>
      </c>
      <c r="Z22" s="11">
        <f>'OddsRatio_working_3-way'!X22^(1/3)*COS('OddsRatio_working_3-way'!Y22/3)</f>
        <v>0.5368166984971644</v>
      </c>
      <c r="AA22" s="11">
        <f>'OddsRatio_working_3-way'!X22^(1/3)*COS(('OddsRatio_working_3-way'!Y22+2*PI())/3)</f>
        <v>-0.34714114034888177</v>
      </c>
      <c r="AB22" s="11">
        <f>'OddsRatio_working_3-way'!X22^(1/3)*COS(('OddsRatio_working_3-way'!Y22+4*PI())/3)</f>
        <v>-0.18967555814828255</v>
      </c>
      <c r="AC22" s="11">
        <f>'OddsRatio_working_3-way'!X22^(1/3)*SIN('OddsRatio_working_3-way'!Y22/3)</f>
        <v>9.0912796271617094E-2</v>
      </c>
      <c r="AD22" s="11">
        <f>'OddsRatio_working_3-way'!X22^(1/3)*SIN(('OddsRatio_working_3-way'!Y22+2*PI())/3)</f>
        <v>0.41944049993842752</v>
      </c>
      <c r="AE22" s="11">
        <f>'OddsRatio_working_3-way'!X22^(1/3)*SIN(('OddsRatio_working_3-way'!Y22+4*PI())/3)</f>
        <v>-0.51035329621004455</v>
      </c>
      <c r="AF22" s="11">
        <f>-'OddsRatio_working_3-way'!U22/(3*'OddsRatio_working_3-way'!X22^(1/3))*COS(('OddsRatio_working_3-way'!Y22)/3)</f>
        <v>0.5368166984971644</v>
      </c>
      <c r="AG22" s="11">
        <f>-'OddsRatio_working_3-way'!U22/(3*'OddsRatio_working_3-way'!X22^(1/3))*COS(('OddsRatio_working_3-way'!Y22+2*PI())/3)</f>
        <v>-0.34714114034888177</v>
      </c>
      <c r="AH22" s="11">
        <f>-'OddsRatio_working_3-way'!U22/(3*'OddsRatio_working_3-way'!X22^(1/3))*COS(('OddsRatio_working_3-way'!Y22+4*PI())/3)</f>
        <v>-0.18967555814828255</v>
      </c>
      <c r="AI22" s="11">
        <f>'OddsRatio_working_3-way'!U22/(3*'OddsRatio_working_3-way'!X22^(1/3))*SIN(('OddsRatio_working_3-way'!Y22)/3)</f>
        <v>-9.0912796271617094E-2</v>
      </c>
      <c r="AJ22" s="11">
        <f>'OddsRatio_working_3-way'!U22/(3*'OddsRatio_working_3-way'!X22^(1/3))*SIN(('OddsRatio_working_3-way'!Y22+2*PI())/3)</f>
        <v>-0.41944049993842752</v>
      </c>
      <c r="AK22" s="11">
        <f>'OddsRatio_working_3-way'!U22/(3*'OddsRatio_working_3-way'!X22^(1/3))*SIN(('OddsRatio_working_3-way'!Y22+4*PI())/3)</f>
        <v>0.51035329621004455</v>
      </c>
      <c r="AL22" s="11">
        <f>'OddsRatio_working_3-way'!Z22+'OddsRatio_working_3-way'!AF22</f>
        <v>1.0736333969943288</v>
      </c>
      <c r="AM22" s="11">
        <f>'OddsRatio_working_3-way'!AA22+'OddsRatio_working_3-way'!AG22</f>
        <v>-0.69428228069776354</v>
      </c>
      <c r="AN22" s="11">
        <f>'OddsRatio_working_3-way'!AB22+'OddsRatio_working_3-way'!AH22</f>
        <v>-0.37935111629656509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1.0736333969943288</v>
      </c>
      <c r="AS22" s="11">
        <f>IF(('OddsRatio_working_3-way'!X22=0),IF(Q22&gt;0,-Q22^(1/3),(-Q22)^(1/3)),'OddsRatio_working_3-way'!AM22-'OddsRatio_working_3-way'!R22/3)</f>
        <v>-0.69428228069776354</v>
      </c>
      <c r="AT22" s="11">
        <f>IF(('OddsRatio_working_3-way'!X22=0),IF(Q22&gt;0,-Q22^(1/3),(-Q22)^(1/3)),'OddsRatio_working_3-way'!AN22-'OddsRatio_working_3-way'!R22/3)</f>
        <v>-0.37935111629656509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1.93</v>
      </c>
      <c r="B23" s="4">
        <f>IF('True_Odds_Calculator_3-way'!B24="","",'True_Odds_Calculator_3-way'!B24)</f>
        <v>3.57</v>
      </c>
      <c r="C23" s="4">
        <f>IF('True_Odds_Calculator_3-way'!C24="","",'True_Odds_Calculator_3-way'!C24)</f>
        <v>4.0199999999999996</v>
      </c>
      <c r="D23" s="9">
        <f t="shared" si="13"/>
        <v>0.499537031304913</v>
      </c>
      <c r="E23" s="9">
        <f t="shared" si="14"/>
        <v>0.26535312274494333</v>
      </c>
      <c r="F23" s="9">
        <f t="shared" si="15"/>
        <v>0.23510984595014353</v>
      </c>
      <c r="G23" s="9">
        <f t="shared" si="16"/>
        <v>1.0772619259028431</v>
      </c>
      <c r="H23" s="9">
        <f t="shared" si="17"/>
        <v>2.001853591089644</v>
      </c>
      <c r="I23" s="9">
        <f t="shared" si="18"/>
        <v>3.7685631495703076</v>
      </c>
      <c r="J23" s="9">
        <f t="shared" si="19"/>
        <v>4.2533310162265856</v>
      </c>
      <c r="K23" s="11">
        <f t="shared" si="20"/>
        <v>0.5181347150259068</v>
      </c>
      <c r="L23" s="11">
        <f t="shared" si="21"/>
        <v>0.28011204481792717</v>
      </c>
      <c r="M23" s="11">
        <f t="shared" si="22"/>
        <v>0.24875621890547267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-0.26059821500326974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0.23539434075901389</v>
      </c>
      <c r="Q23" s="11">
        <f>2*'OddsRatio_working_3-way'!K23*'OddsRatio_working_3-way'!L23*'OddsRatio_working_3-way'!M23</f>
        <v>7.2206852993562554E-2</v>
      </c>
      <c r="R23" s="11">
        <f t="shared" si="23"/>
        <v>0</v>
      </c>
      <c r="S23" s="11">
        <f t="shared" si="24"/>
        <v>-0.90328454765532595</v>
      </c>
      <c r="T23" s="11">
        <f t="shared" si="25"/>
        <v>-0.27708114958752333</v>
      </c>
      <c r="U23" s="11">
        <f>'OddsRatio_working_3-way'!S23-'OddsRatio_working_3-way'!R23^2/3</f>
        <v>-0.90328454765532595</v>
      </c>
      <c r="V23" s="11">
        <f>'OddsRatio_working_3-way'!S23*'OddsRatio_working_3-way'!R23/3-2*'OddsRatio_working_3-way'!R23^3/27-'OddsRatio_working_3-way'!T23</f>
        <v>0.27708114958752333</v>
      </c>
      <c r="W23" s="11">
        <f>'OddsRatio_working_3-way'!V23^2+4*'OddsRatio_working_3-way'!U23^3/27</f>
        <v>-3.2412794250054222E-2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0.16521709786429317</v>
      </c>
      <c r="Y23" s="11">
        <f>IF('OddsRatio_working_3-way'!W23&gt;=0,IF('OddsRatio_working_3-way'!V23+SQRT('OddsRatio_working_3-way'!W23)&gt;0,0,PI()),ACOS('OddsRatio_working_3-way'!V23/(2*'OddsRatio_working_3-way'!X23)))</f>
        <v>0.57620467902533556</v>
      </c>
      <c r="Z23" s="11">
        <f>'OddsRatio_working_3-way'!X23^(1/3)*COS('OddsRatio_working_3-way'!Y23/3)</f>
        <v>0.53863096295142154</v>
      </c>
      <c r="AA23" s="11">
        <f>'OddsRatio_working_3-way'!X23^(1/3)*COS(('OddsRatio_working_3-way'!Y23+2*PI())/3)</f>
        <v>-0.36002739484076846</v>
      </c>
      <c r="AB23" s="11">
        <f>'OddsRatio_working_3-way'!X23^(1/3)*COS(('OddsRatio_working_3-way'!Y23+4*PI())/3)</f>
        <v>-0.17860356811065303</v>
      </c>
      <c r="AC23" s="11">
        <f>'OddsRatio_working_3-way'!X23^(1/3)*SIN('OddsRatio_working_3-way'!Y23/3)</f>
        <v>0.10474509520004419</v>
      </c>
      <c r="AD23" s="11">
        <f>'OddsRatio_working_3-way'!X23^(1/3)*SIN(('OddsRatio_working_3-way'!Y23+2*PI())/3)</f>
        <v>0.41409554958078387</v>
      </c>
      <c r="AE23" s="11">
        <f>'OddsRatio_working_3-way'!X23^(1/3)*SIN(('OddsRatio_working_3-way'!Y23+4*PI())/3)</f>
        <v>-0.51884064478082792</v>
      </c>
      <c r="AF23" s="11">
        <f>-'OddsRatio_working_3-way'!U23/(3*'OddsRatio_working_3-way'!X23^(1/3))*COS(('OddsRatio_working_3-way'!Y23)/3)</f>
        <v>0.53863096295142154</v>
      </c>
      <c r="AG23" s="11">
        <f>-'OddsRatio_working_3-way'!U23/(3*'OddsRatio_working_3-way'!X23^(1/3))*COS(('OddsRatio_working_3-way'!Y23+2*PI())/3)</f>
        <v>-0.36002739484076846</v>
      </c>
      <c r="AH23" s="11">
        <f>-'OddsRatio_working_3-way'!U23/(3*'OddsRatio_working_3-way'!X23^(1/3))*COS(('OddsRatio_working_3-way'!Y23+4*PI())/3)</f>
        <v>-0.17860356811065303</v>
      </c>
      <c r="AI23" s="11">
        <f>'OddsRatio_working_3-way'!U23/(3*'OddsRatio_working_3-way'!X23^(1/3))*SIN(('OddsRatio_working_3-way'!Y23)/3)</f>
        <v>-0.10474509520004419</v>
      </c>
      <c r="AJ23" s="11">
        <f>'OddsRatio_working_3-way'!U23/(3*'OddsRatio_working_3-way'!X23^(1/3))*SIN(('OddsRatio_working_3-way'!Y23+2*PI())/3)</f>
        <v>-0.41409554958078387</v>
      </c>
      <c r="AK23" s="11">
        <f>'OddsRatio_working_3-way'!U23/(3*'OddsRatio_working_3-way'!X23^(1/3))*SIN(('OddsRatio_working_3-way'!Y23+4*PI())/3)</f>
        <v>0.51884064478082792</v>
      </c>
      <c r="AL23" s="11">
        <f>'OddsRatio_working_3-way'!Z23+'OddsRatio_working_3-way'!AF23</f>
        <v>1.0772619259028431</v>
      </c>
      <c r="AM23" s="11">
        <f>'OddsRatio_working_3-way'!AA23+'OddsRatio_working_3-way'!AG23</f>
        <v>-0.72005478968153691</v>
      </c>
      <c r="AN23" s="11">
        <f>'OddsRatio_working_3-way'!AB23+'OddsRatio_working_3-way'!AH23</f>
        <v>-0.35720713622130607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1.0772619259028431</v>
      </c>
      <c r="AS23" s="11">
        <f>IF(('OddsRatio_working_3-way'!X23=0),IF(Q23&gt;0,-Q23^(1/3),(-Q23)^(1/3)),'OddsRatio_working_3-way'!AM23-'OddsRatio_working_3-way'!R23/3)</f>
        <v>-0.72005478968153691</v>
      </c>
      <c r="AT23" s="11">
        <f>IF(('OddsRatio_working_3-way'!X23=0),IF(Q23&gt;0,-Q23^(1/3),(-Q23)^(1/3)),'OddsRatio_working_3-way'!AN23-'OddsRatio_working_3-way'!R23/3)</f>
        <v>-0.35720713622130607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3.01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2.37</v>
      </c>
      <c r="D24" s="9">
        <f t="shared" si="13"/>
        <v>0.3177028072817078</v>
      </c>
      <c r="E24" s="9">
        <f t="shared" si="14"/>
        <v>0.2764174820614726</v>
      </c>
      <c r="F24" s="9">
        <f t="shared" si="15"/>
        <v>0.4058797106568196</v>
      </c>
      <c r="G24" s="9">
        <f t="shared" si="16"/>
        <v>1.0684555876771014</v>
      </c>
      <c r="H24" s="9">
        <f t="shared" si="17"/>
        <v>3.147595731230973</v>
      </c>
      <c r="I24" s="9">
        <f t="shared" si="18"/>
        <v>3.6177161898088976</v>
      </c>
      <c r="J24" s="9">
        <f t="shared" si="19"/>
        <v>2.4637841551176289</v>
      </c>
      <c r="K24" s="11">
        <f t="shared" si="20"/>
        <v>0.33222591362126247</v>
      </c>
      <c r="L24" s="11">
        <f t="shared" si="21"/>
        <v>0.28985507246376813</v>
      </c>
      <c r="M24" s="11">
        <f t="shared" si="22"/>
        <v>0.42194092827004215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-0.27412508052714868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0.23688339465687763</v>
      </c>
      <c r="Q24" s="11">
        <f>2*'OddsRatio_working_3-way'!K24*'OddsRatio_working_3-way'!L24*'OddsRatio_working_3-way'!M24</f>
        <v>8.1263600225343957E-2</v>
      </c>
      <c r="R24" s="11">
        <f t="shared" si="23"/>
        <v>0</v>
      </c>
      <c r="S24" s="11">
        <f t="shared" si="24"/>
        <v>-0.86414345670722847</v>
      </c>
      <c r="T24" s="11">
        <f t="shared" si="25"/>
        <v>-0.29644715495959811</v>
      </c>
      <c r="U24" s="11">
        <f>'OddsRatio_working_3-way'!S24-'OddsRatio_working_3-way'!R24^2/3</f>
        <v>-0.86414345670722847</v>
      </c>
      <c r="V24" s="11">
        <f>'OddsRatio_working_3-way'!S24*'OddsRatio_working_3-way'!R24/3-2*'OddsRatio_working_3-way'!R24^3/27-'OddsRatio_working_3-way'!T24</f>
        <v>0.29644715495959811</v>
      </c>
      <c r="W24" s="11">
        <f>'OddsRatio_working_3-way'!V24^2+4*'OddsRatio_working_3-way'!U24^3/27</f>
        <v>-7.7181757119483413E-3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0.15459551367648766</v>
      </c>
      <c r="Y24" s="11">
        <f>IF('OddsRatio_working_3-way'!W24&gt;=0,IF('OddsRatio_working_3-way'!V24+SQRT('OddsRatio_working_3-way'!W24)&gt;0,0,PI()),ACOS('OddsRatio_working_3-way'!V24/(2*'OddsRatio_working_3-way'!X24)))</f>
        <v>0.28810802277045311</v>
      </c>
      <c r="Z24" s="11">
        <f>'OddsRatio_working_3-way'!X24^(1/3)*COS('OddsRatio_working_3-way'!Y24/3)</f>
        <v>0.53422779383855079</v>
      </c>
      <c r="AA24" s="11">
        <f>'OddsRatio_working_3-way'!X24^(1/3)*COS(('OddsRatio_working_3-way'!Y24+2*PI())/3)</f>
        <v>-0.31168252259478091</v>
      </c>
      <c r="AB24" s="11">
        <f>'OddsRatio_working_3-way'!X24^(1/3)*COS(('OddsRatio_working_3-way'!Y24+4*PI())/3)</f>
        <v>-0.22254527124376997</v>
      </c>
      <c r="AC24" s="11">
        <f>'OddsRatio_working_3-way'!X24^(1/3)*SIN('OddsRatio_working_3-way'!Y24/3)</f>
        <v>5.146341606232948E-2</v>
      </c>
      <c r="AD24" s="11">
        <f>'OddsRatio_working_3-way'!X24^(1/3)*SIN(('OddsRatio_working_3-way'!Y24+2*PI())/3)</f>
        <v>0.43692313284073597</v>
      </c>
      <c r="AE24" s="11">
        <f>'OddsRatio_working_3-way'!X24^(1/3)*SIN(('OddsRatio_working_3-way'!Y24+4*PI())/3)</f>
        <v>-0.48838654890306549</v>
      </c>
      <c r="AF24" s="11">
        <f>-'OddsRatio_working_3-way'!U24/(3*'OddsRatio_working_3-way'!X24^(1/3))*COS(('OddsRatio_working_3-way'!Y24)/3)</f>
        <v>0.53422779383855068</v>
      </c>
      <c r="AG24" s="11">
        <f>-'OddsRatio_working_3-way'!U24/(3*'OddsRatio_working_3-way'!X24^(1/3))*COS(('OddsRatio_working_3-way'!Y24+2*PI())/3)</f>
        <v>-0.31168252259478085</v>
      </c>
      <c r="AH24" s="11">
        <f>-'OddsRatio_working_3-way'!U24/(3*'OddsRatio_working_3-way'!X24^(1/3))*COS(('OddsRatio_working_3-way'!Y24+4*PI())/3)</f>
        <v>-0.22254527124376994</v>
      </c>
      <c r="AI24" s="11">
        <f>'OddsRatio_working_3-way'!U24/(3*'OddsRatio_working_3-way'!X24^(1/3))*SIN(('OddsRatio_working_3-way'!Y24)/3)</f>
        <v>-5.1463416062329466E-2</v>
      </c>
      <c r="AJ24" s="11">
        <f>'OddsRatio_working_3-way'!U24/(3*'OddsRatio_working_3-way'!X24^(1/3))*SIN(('OddsRatio_working_3-way'!Y24+2*PI())/3)</f>
        <v>-0.43692313284073586</v>
      </c>
      <c r="AK24" s="11">
        <f>'OddsRatio_working_3-way'!U24/(3*'OddsRatio_working_3-way'!X24^(1/3))*SIN(('OddsRatio_working_3-way'!Y24+4*PI())/3)</f>
        <v>0.48838654890306538</v>
      </c>
      <c r="AL24" s="11">
        <f>'OddsRatio_working_3-way'!Z24+'OddsRatio_working_3-way'!AF24</f>
        <v>1.0684555876771014</v>
      </c>
      <c r="AM24" s="11">
        <f>'OddsRatio_working_3-way'!AA24+'OddsRatio_working_3-way'!AG24</f>
        <v>-0.62336504518956182</v>
      </c>
      <c r="AN24" s="11">
        <f>'OddsRatio_working_3-way'!AB24+'OddsRatio_working_3-way'!AH24</f>
        <v>-0.44509054248753988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1.0684555876771014</v>
      </c>
      <c r="AS24" s="11">
        <f>IF(('OddsRatio_working_3-way'!X24=0),IF(Q24&gt;0,-Q24^(1/3),(-Q24)^(1/3)),'OddsRatio_working_3-way'!AM24-'OddsRatio_working_3-way'!R24/3)</f>
        <v>-0.62336504518956182</v>
      </c>
      <c r="AT24" s="11">
        <f>IF(('OddsRatio_working_3-way'!X24=0),IF(Q24&gt;0,-Q24^(1/3),(-Q24)^(1/3)),'OddsRatio_working_3-way'!AN24-'OddsRatio_working_3-way'!R24/3)</f>
        <v>-0.44509054248753988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2.74</v>
      </c>
      <c r="B25" s="4">
        <f>IF('True_Odds_Calculator_3-way'!B26="","",'True_Odds_Calculator_3-way'!B26)</f>
        <v>3.24</v>
      </c>
      <c r="C25" s="4">
        <f>IF('True_Odds_Calculator_3-way'!C26="","",'True_Odds_Calculator_3-way'!C26)</f>
        <v>2.7</v>
      </c>
      <c r="D25" s="9">
        <f t="shared" si="13"/>
        <v>0.34992314917204814</v>
      </c>
      <c r="E25" s="9">
        <f t="shared" si="14"/>
        <v>0.29484501211511593</v>
      </c>
      <c r="F25" s="9">
        <f t="shared" si="15"/>
        <v>0.35523183871283581</v>
      </c>
      <c r="G25" s="9">
        <f t="shared" si="16"/>
        <v>1.0676841084029358</v>
      </c>
      <c r="H25" s="9">
        <f t="shared" si="17"/>
        <v>2.8577703486211079</v>
      </c>
      <c r="I25" s="9">
        <f t="shared" si="18"/>
        <v>3.3916124028225765</v>
      </c>
      <c r="J25" s="9">
        <f t="shared" si="19"/>
        <v>2.8150629842849906</v>
      </c>
      <c r="K25" s="11">
        <f t="shared" si="20"/>
        <v>0.36496350364963503</v>
      </c>
      <c r="L25" s="11">
        <f t="shared" si="21"/>
        <v>0.30864197530864196</v>
      </c>
      <c r="M25" s="11">
        <f t="shared" si="22"/>
        <v>0.37037037037037035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-0.27643106745566859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0.23696761553840043</v>
      </c>
      <c r="Q25" s="11">
        <f>2*'OddsRatio_working_3-way'!K25*'OddsRatio_working_3-way'!L25*'OddsRatio_working_3-way'!M25</f>
        <v>8.3439301245915629E-2</v>
      </c>
      <c r="R25" s="11">
        <f t="shared" si="23"/>
        <v>0</v>
      </c>
      <c r="S25" s="11">
        <f t="shared" si="24"/>
        <v>-0.85723944750313952</v>
      </c>
      <c r="T25" s="11">
        <f t="shared" si="25"/>
        <v>-0.30184487588138709</v>
      </c>
      <c r="U25" s="11">
        <f>'OddsRatio_working_3-way'!S25-'OddsRatio_working_3-way'!R25^2/3</f>
        <v>-0.85723944750313952</v>
      </c>
      <c r="V25" s="11">
        <f>'OddsRatio_working_3-way'!S25*'OddsRatio_working_3-way'!R25/3-2*'OddsRatio_working_3-way'!R25^3/27-'OddsRatio_working_3-way'!T25</f>
        <v>0.30184487588138709</v>
      </c>
      <c r="W25" s="11">
        <f>'OddsRatio_working_3-way'!V25^2+4*'OddsRatio_working_3-way'!U25^3/27</f>
        <v>-2.2156748093334622E-3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0.15274652525113577</v>
      </c>
      <c r="Y25" s="11">
        <f>IF('OddsRatio_working_3-way'!W25&gt;=0,IF('OddsRatio_working_3-way'!V25+SQRT('OddsRatio_working_3-way'!W25)&gt;0,0,PI()),ACOS('OddsRatio_working_3-way'!V25/(2*'OddsRatio_working_3-way'!X25)))</f>
        <v>0.15469820735289086</v>
      </c>
      <c r="Z25" s="11">
        <f>'OddsRatio_working_3-way'!X25^(1/3)*COS('OddsRatio_working_3-way'!Y25/3)</f>
        <v>0.53384205420146791</v>
      </c>
      <c r="AA25" s="11">
        <f>'OddsRatio_working_3-way'!X25^(1/3)*COS(('OddsRatio_working_3-way'!Y25+2*PI())/3)</f>
        <v>-0.29078224564155208</v>
      </c>
      <c r="AB25" s="11">
        <f>'OddsRatio_working_3-way'!X25^(1/3)*COS(('OddsRatio_working_3-way'!Y25+4*PI())/3)</f>
        <v>-0.2430598085599161</v>
      </c>
      <c r="AC25" s="11">
        <f>'OddsRatio_working_3-way'!X25^(1/3)*SIN('OddsRatio_working_3-way'!Y25/3)</f>
        <v>2.7552561895467734E-2</v>
      </c>
      <c r="AD25" s="11">
        <f>'OddsRatio_working_3-way'!X25^(1/3)*SIN(('OddsRatio_working_3-way'!Y25+2*PI())/3)</f>
        <v>0.44854449959920656</v>
      </c>
      <c r="AE25" s="11">
        <f>'OddsRatio_working_3-way'!X25^(1/3)*SIN(('OddsRatio_working_3-way'!Y25+4*PI())/3)</f>
        <v>-0.47609706149467412</v>
      </c>
      <c r="AF25" s="11">
        <f>-'OddsRatio_working_3-way'!U25/(3*'OddsRatio_working_3-way'!X25^(1/3))*COS(('OddsRatio_working_3-way'!Y25)/3)</f>
        <v>0.5338420542014678</v>
      </c>
      <c r="AG25" s="11">
        <f>-'OddsRatio_working_3-way'!U25/(3*'OddsRatio_working_3-way'!X25^(1/3))*COS(('OddsRatio_working_3-way'!Y25+2*PI())/3)</f>
        <v>-0.29078224564155203</v>
      </c>
      <c r="AH25" s="11">
        <f>-'OddsRatio_working_3-way'!U25/(3*'OddsRatio_working_3-way'!X25^(1/3))*COS(('OddsRatio_working_3-way'!Y25+4*PI())/3)</f>
        <v>-0.24305980855991605</v>
      </c>
      <c r="AI25" s="11">
        <f>'OddsRatio_working_3-way'!U25/(3*'OddsRatio_working_3-way'!X25^(1/3))*SIN(('OddsRatio_working_3-way'!Y25)/3)</f>
        <v>-2.7552561895467727E-2</v>
      </c>
      <c r="AJ25" s="11">
        <f>'OddsRatio_working_3-way'!U25/(3*'OddsRatio_working_3-way'!X25^(1/3))*SIN(('OddsRatio_working_3-way'!Y25+2*PI())/3)</f>
        <v>-0.44854449959920645</v>
      </c>
      <c r="AK25" s="11">
        <f>'OddsRatio_working_3-way'!U25/(3*'OddsRatio_working_3-way'!X25^(1/3))*SIN(('OddsRatio_working_3-way'!Y25+4*PI())/3)</f>
        <v>0.47609706149467401</v>
      </c>
      <c r="AL25" s="11">
        <f>'OddsRatio_working_3-way'!Z25+'OddsRatio_working_3-way'!AF25</f>
        <v>1.0676841084029358</v>
      </c>
      <c r="AM25" s="11">
        <f>'OddsRatio_working_3-way'!AA25+'OddsRatio_working_3-way'!AG25</f>
        <v>-0.58156449128310417</v>
      </c>
      <c r="AN25" s="11">
        <f>'OddsRatio_working_3-way'!AB25+'OddsRatio_working_3-way'!AH25</f>
        <v>-0.48611961711983215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1.0676841084029358</v>
      </c>
      <c r="AS25" s="11">
        <f>IF(('OddsRatio_working_3-way'!X25=0),IF(Q25&gt;0,-Q25^(1/3),(-Q25)^(1/3)),'OddsRatio_working_3-way'!AM25-'OddsRatio_working_3-way'!R25/3)</f>
        <v>-0.58156449128310417</v>
      </c>
      <c r="AT25" s="11">
        <f>IF(('OddsRatio_working_3-way'!X25=0),IF(Q25&gt;0,-Q25^(1/3),(-Q25)^(1/3)),'OddsRatio_working_3-way'!AN25-'OddsRatio_working_3-way'!R25/3)</f>
        <v>-0.48611961711983215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1.74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5.14</v>
      </c>
      <c r="D26" s="9">
        <f t="shared" si="13"/>
        <v>0.55530732666452887</v>
      </c>
      <c r="E26" s="9">
        <f t="shared" si="14"/>
        <v>0.26221682216204684</v>
      </c>
      <c r="F26" s="9">
        <f t="shared" si="15"/>
        <v>0.18247585117342438</v>
      </c>
      <c r="G26" s="9">
        <f t="shared" si="16"/>
        <v>1.0821684069206787</v>
      </c>
      <c r="H26" s="9">
        <f t="shared" si="17"/>
        <v>1.800804621121302</v>
      </c>
      <c r="I26" s="9">
        <f t="shared" si="18"/>
        <v>3.813637857993764</v>
      </c>
      <c r="J26" s="9">
        <f t="shared" si="19"/>
        <v>5.4801772046516097</v>
      </c>
      <c r="K26" s="11">
        <f t="shared" si="20"/>
        <v>0.57471264367816088</v>
      </c>
      <c r="L26" s="11">
        <f t="shared" si="21"/>
        <v>0.27777777777777779</v>
      </c>
      <c r="M26" s="11">
        <f t="shared" si="22"/>
        <v>0.19455252918287938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-0.24739478509772339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0.23232006996933868</v>
      </c>
      <c r="Q26" s="11">
        <f>2*'OddsRatio_working_3-way'!K26*'OddsRatio_working_3-way'!L26*'OddsRatio_working_3-way'!M26</f>
        <v>6.2117665767202866E-2</v>
      </c>
      <c r="R26" s="11">
        <f t="shared" si="23"/>
        <v>0</v>
      </c>
      <c r="S26" s="11">
        <f t="shared" si="24"/>
        <v>-0.93906615645746117</v>
      </c>
      <c r="T26" s="11">
        <f t="shared" si="25"/>
        <v>-0.25108720760894687</v>
      </c>
      <c r="U26" s="11">
        <f>'OddsRatio_working_3-way'!S26-'OddsRatio_working_3-way'!R26^2/3</f>
        <v>-0.93906615645746117</v>
      </c>
      <c r="V26" s="11">
        <f>'OddsRatio_working_3-way'!S26*'OddsRatio_working_3-way'!R26/3-2*'OddsRatio_working_3-way'!R26^3/27-'OddsRatio_working_3-way'!T26</f>
        <v>0.25108720760894687</v>
      </c>
      <c r="W26" s="11">
        <f>'OddsRatio_working_3-way'!V26^2+4*'OddsRatio_working_3-way'!U26^3/27</f>
        <v>-5.9638329129641704E-2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0.17513074755343513</v>
      </c>
      <c r="Y26" s="11">
        <f>IF('OddsRatio_working_3-way'!W26&gt;=0,IF('OddsRatio_working_3-way'!V26+SQRT('OddsRatio_working_3-way'!W26)&gt;0,0,PI()),ACOS('OddsRatio_working_3-way'!V26/(2*'OddsRatio_working_3-way'!X26)))</f>
        <v>0.77151322674692757</v>
      </c>
      <c r="Z26" s="11">
        <f>'OddsRatio_working_3-way'!X26^(1/3)*COS('OddsRatio_working_3-way'!Y26/3)</f>
        <v>0.54108420346033947</v>
      </c>
      <c r="AA26" s="11">
        <f>'OddsRatio_working_3-way'!X26^(1/3)*COS(('OddsRatio_working_3-way'!Y26+2*PI())/3)</f>
        <v>-0.39377948521680822</v>
      </c>
      <c r="AB26" s="11">
        <f>'OddsRatio_working_3-way'!X26^(1/3)*COS(('OddsRatio_working_3-way'!Y26+4*PI())/3)</f>
        <v>-0.14730471824353114</v>
      </c>
      <c r="AC26" s="11">
        <f>'OddsRatio_working_3-way'!X26^(1/3)*SIN('OddsRatio_working_3-way'!Y26/3)</f>
        <v>0.14230227306047177</v>
      </c>
      <c r="AD26" s="11">
        <f>'OddsRatio_working_3-way'!X26^(1/3)*SIN(('OddsRatio_working_3-way'!Y26+2*PI())/3)</f>
        <v>0.39744152925288595</v>
      </c>
      <c r="AE26" s="11">
        <f>'OddsRatio_working_3-way'!X26^(1/3)*SIN(('OddsRatio_working_3-way'!Y26+4*PI())/3)</f>
        <v>-0.53974380231335772</v>
      </c>
      <c r="AF26" s="11">
        <f>-'OddsRatio_working_3-way'!U26/(3*'OddsRatio_working_3-way'!X26^(1/3))*COS(('OddsRatio_working_3-way'!Y26)/3)</f>
        <v>0.54108420346033936</v>
      </c>
      <c r="AG26" s="11">
        <f>-'OddsRatio_working_3-way'!U26/(3*'OddsRatio_working_3-way'!X26^(1/3))*COS(('OddsRatio_working_3-way'!Y26+2*PI())/3)</f>
        <v>-0.39377948521680811</v>
      </c>
      <c r="AH26" s="11">
        <f>-'OddsRatio_working_3-way'!U26/(3*'OddsRatio_working_3-way'!X26^(1/3))*COS(('OddsRatio_working_3-way'!Y26+4*PI())/3)</f>
        <v>-0.14730471824353111</v>
      </c>
      <c r="AI26" s="11">
        <f>'OddsRatio_working_3-way'!U26/(3*'OddsRatio_working_3-way'!X26^(1/3))*SIN(('OddsRatio_working_3-way'!Y26)/3)</f>
        <v>-0.14230227306047175</v>
      </c>
      <c r="AJ26" s="11">
        <f>'OddsRatio_working_3-way'!U26/(3*'OddsRatio_working_3-way'!X26^(1/3))*SIN(('OddsRatio_working_3-way'!Y26+2*PI())/3)</f>
        <v>-0.39744152925288589</v>
      </c>
      <c r="AK26" s="11">
        <f>'OddsRatio_working_3-way'!U26/(3*'OddsRatio_working_3-way'!X26^(1/3))*SIN(('OddsRatio_working_3-way'!Y26+4*PI())/3)</f>
        <v>0.53974380231335761</v>
      </c>
      <c r="AL26" s="11">
        <f>'OddsRatio_working_3-way'!Z26+'OddsRatio_working_3-way'!AF26</f>
        <v>1.0821684069206787</v>
      </c>
      <c r="AM26" s="11">
        <f>'OddsRatio_working_3-way'!AA26+'OddsRatio_working_3-way'!AG26</f>
        <v>-0.78755897043361633</v>
      </c>
      <c r="AN26" s="11">
        <f>'OddsRatio_working_3-way'!AB26+'OddsRatio_working_3-way'!AH26</f>
        <v>-0.29460943648706228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1.0821684069206787</v>
      </c>
      <c r="AS26" s="11">
        <f>IF(('OddsRatio_working_3-way'!X26=0),IF(Q26&gt;0,-Q26^(1/3),(-Q26)^(1/3)),'OddsRatio_working_3-way'!AM26-'OddsRatio_working_3-way'!R26/3)</f>
        <v>-0.78755897043361633</v>
      </c>
      <c r="AT26" s="11">
        <f>IF(('OddsRatio_working_3-way'!X26=0),IF(Q26&gt;0,-Q26^(1/3),(-Q26)^(1/3)),'OddsRatio_working_3-way'!AN26-'OddsRatio_working_3-way'!R26/3)</f>
        <v>-0.29460943648706228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1.97</v>
      </c>
      <c r="B27" s="4">
        <f>IF('True_Odds_Calculator_3-way'!B28="","",'True_Odds_Calculator_3-way'!B28)</f>
        <v>3.78</v>
      </c>
      <c r="C27" s="4">
        <f>IF('True_Odds_Calculator_3-way'!C28="","",'True_Odds_Calculator_3-way'!C28)</f>
        <v>3.51</v>
      </c>
      <c r="D27" s="9">
        <f t="shared" si="13"/>
        <v>0.48533351447106715</v>
      </c>
      <c r="E27" s="9">
        <f t="shared" si="14"/>
        <v>0.24757403983759857</v>
      </c>
      <c r="F27" s="9">
        <f t="shared" si="15"/>
        <v>0.26709244569133422</v>
      </c>
      <c r="G27" s="9">
        <f t="shared" si="16"/>
        <v>1.0932358674594709</v>
      </c>
      <c r="H27" s="9">
        <f t="shared" si="17"/>
        <v>2.0604387914356868</v>
      </c>
      <c r="I27" s="9">
        <f t="shared" si="18"/>
        <v>4.0391957115373289</v>
      </c>
      <c r="J27" s="9">
        <f t="shared" si="19"/>
        <v>3.7440220273232718</v>
      </c>
      <c r="K27" s="11">
        <f t="shared" si="20"/>
        <v>0.50761421319796951</v>
      </c>
      <c r="L27" s="11">
        <f t="shared" si="21"/>
        <v>0.26455026455026459</v>
      </c>
      <c r="M27" s="11">
        <f t="shared" si="22"/>
        <v>0.28490028490028491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-0.25895548192972517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0.23950202555203498</v>
      </c>
      <c r="Q27" s="11">
        <f>2*'OddsRatio_working_3-way'!K27*'OddsRatio_working_3-way'!L27*'OddsRatio_working_3-way'!M27</f>
        <v>7.6518219026209269E-2</v>
      </c>
      <c r="R27" s="11">
        <f t="shared" si="23"/>
        <v>0</v>
      </c>
      <c r="S27" s="11">
        <f t="shared" si="24"/>
        <v>-0.92487721737835449</v>
      </c>
      <c r="T27" s="11">
        <f t="shared" si="25"/>
        <v>-0.29548792887487368</v>
      </c>
      <c r="U27" s="11">
        <f>'OddsRatio_working_3-way'!S27-'OddsRatio_working_3-way'!R27^2/3</f>
        <v>-0.92487721737835449</v>
      </c>
      <c r="V27" s="11">
        <f>'OddsRatio_working_3-way'!S27*'OddsRatio_working_3-way'!R27/3-2*'OddsRatio_working_3-way'!R27^3/27-'OddsRatio_working_3-way'!T27</f>
        <v>0.29548792887487368</v>
      </c>
      <c r="W27" s="11">
        <f>'OddsRatio_working_3-way'!V27^2+4*'OddsRatio_working_3-way'!U27^3/27</f>
        <v>-2.9892513399004339E-2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0.17117653863027399</v>
      </c>
      <c r="Y27" s="11">
        <f>IF('OddsRatio_working_3-way'!W27&gt;=0,IF('OddsRatio_working_3-way'!V27+SQRT('OddsRatio_working_3-way'!W27)&gt;0,0,PI()),ACOS('OddsRatio_working_3-way'!V27/(2*'OddsRatio_working_3-way'!X27)))</f>
        <v>0.52940298540919017</v>
      </c>
      <c r="Z27" s="11">
        <f>'OddsRatio_working_3-way'!X27^(1/3)*COS('OddsRatio_working_3-way'!Y27/3)</f>
        <v>0.54661793372973555</v>
      </c>
      <c r="AA27" s="11">
        <f>'OddsRatio_working_3-way'!X27^(1/3)*COS(('OddsRatio_working_3-way'!Y27+2*PI())/3)</f>
        <v>-0.35772419202220845</v>
      </c>
      <c r="AB27" s="11">
        <f>'OddsRatio_working_3-way'!X27^(1/3)*COS(('OddsRatio_working_3-way'!Y27+4*PI())/3)</f>
        <v>-0.18889374170752718</v>
      </c>
      <c r="AC27" s="11">
        <f>'OddsRatio_working_3-way'!X27^(1/3)*SIN('OddsRatio_working_3-way'!Y27/3)</f>
        <v>9.7474305936587055E-2</v>
      </c>
      <c r="AD27" s="11">
        <f>'OddsRatio_working_3-way'!X27^(1/3)*SIN(('OddsRatio_working_3-way'!Y27+2*PI())/3)</f>
        <v>0.42464786380581621</v>
      </c>
      <c r="AE27" s="11">
        <f>'OddsRatio_working_3-way'!X27^(1/3)*SIN(('OddsRatio_working_3-way'!Y27+4*PI())/3)</f>
        <v>-0.52212216974240322</v>
      </c>
      <c r="AF27" s="11">
        <f>-'OddsRatio_working_3-way'!U27/(3*'OddsRatio_working_3-way'!X27^(1/3))*COS(('OddsRatio_working_3-way'!Y27)/3)</f>
        <v>0.54661793372973544</v>
      </c>
      <c r="AG27" s="11">
        <f>-'OddsRatio_working_3-way'!U27/(3*'OddsRatio_working_3-way'!X27^(1/3))*COS(('OddsRatio_working_3-way'!Y27+2*PI())/3)</f>
        <v>-0.3577241920222084</v>
      </c>
      <c r="AH27" s="11">
        <f>-'OddsRatio_working_3-way'!U27/(3*'OddsRatio_working_3-way'!X27^(1/3))*COS(('OddsRatio_working_3-way'!Y27+4*PI())/3)</f>
        <v>-0.18889374170752712</v>
      </c>
      <c r="AI27" s="11">
        <f>'OddsRatio_working_3-way'!U27/(3*'OddsRatio_working_3-way'!X27^(1/3))*SIN(('OddsRatio_working_3-way'!Y27)/3)</f>
        <v>-9.7474305936587041E-2</v>
      </c>
      <c r="AJ27" s="11">
        <f>'OddsRatio_working_3-way'!U27/(3*'OddsRatio_working_3-way'!X27^(1/3))*SIN(('OddsRatio_working_3-way'!Y27+2*PI())/3)</f>
        <v>-0.42464786380581609</v>
      </c>
      <c r="AK27" s="11">
        <f>'OddsRatio_working_3-way'!U27/(3*'OddsRatio_working_3-way'!X27^(1/3))*SIN(('OddsRatio_working_3-way'!Y27+4*PI())/3)</f>
        <v>0.52212216974240311</v>
      </c>
      <c r="AL27" s="11">
        <f>'OddsRatio_working_3-way'!Z27+'OddsRatio_working_3-way'!AF27</f>
        <v>1.0932358674594709</v>
      </c>
      <c r="AM27" s="11">
        <f>'OddsRatio_working_3-way'!AA27+'OddsRatio_working_3-way'!AG27</f>
        <v>-0.7154483840444168</v>
      </c>
      <c r="AN27" s="11">
        <f>'OddsRatio_working_3-way'!AB27+'OddsRatio_working_3-way'!AH27</f>
        <v>-0.3777874834150543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1.0932358674594709</v>
      </c>
      <c r="AS27" s="11">
        <f>IF(('OddsRatio_working_3-way'!X27=0),IF(Q27&gt;0,-Q27^(1/3),(-Q27)^(1/3)),'OddsRatio_working_3-way'!AM27-'OddsRatio_working_3-way'!R27/3)</f>
        <v>-0.7154483840444168</v>
      </c>
      <c r="AT27" s="11">
        <f>IF(('OddsRatio_working_3-way'!X27=0),IF(Q27&gt;0,-Q27^(1/3),(-Q27)^(1/3)),'OddsRatio_working_3-way'!AN27-'OddsRatio_working_3-way'!R27/3)</f>
        <v>-0.3777874834150543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2.08</v>
      </c>
      <c r="B28" s="4">
        <f>IF('True_Odds_Calculator_3-way'!B29="","",'True_Odds_Calculator_3-way'!B29)</f>
        <v>3.58</v>
      </c>
      <c r="C28" s="4">
        <f>IF('True_Odds_Calculator_3-way'!C29="","",'True_Odds_Calculator_3-way'!C29)</f>
        <v>3.38</v>
      </c>
      <c r="D28" s="9">
        <f t="shared" si="13"/>
        <v>0.45936454204108196</v>
      </c>
      <c r="E28" s="9">
        <f t="shared" si="14"/>
        <v>0.26236170669440062</v>
      </c>
      <c r="F28" s="9">
        <f t="shared" si="15"/>
        <v>0.27827375126451742</v>
      </c>
      <c r="G28" s="9">
        <f t="shared" si="16"/>
        <v>1.0897410252318283</v>
      </c>
      <c r="H28" s="9">
        <f t="shared" si="17"/>
        <v>2.1769203072503753</v>
      </c>
      <c r="I28" s="9">
        <f t="shared" si="18"/>
        <v>3.8115318450981177</v>
      </c>
      <c r="J28" s="9">
        <f t="shared" si="19"/>
        <v>3.5935836400517509</v>
      </c>
      <c r="K28" s="11">
        <f t="shared" si="20"/>
        <v>0.48076923076923073</v>
      </c>
      <c r="L28" s="11">
        <f t="shared" si="21"/>
        <v>0.27932960893854747</v>
      </c>
      <c r="M28" s="11">
        <f t="shared" si="22"/>
        <v>0.29585798816568049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-0.2634858860355539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0.23997935224010392</v>
      </c>
      <c r="Q28" s="11">
        <f>2*'OddsRatio_working_3-way'!K28*'OddsRatio_working_3-way'!L28*'OddsRatio_working_3-way'!M28</f>
        <v>7.9463361668908578E-2</v>
      </c>
      <c r="R28" s="11">
        <f t="shared" si="23"/>
        <v>0</v>
      </c>
      <c r="S28" s="11">
        <f t="shared" si="24"/>
        <v>-0.91078636450273431</v>
      </c>
      <c r="T28" s="11">
        <f t="shared" si="25"/>
        <v>-0.30158488890819019</v>
      </c>
      <c r="U28" s="11">
        <f>'OddsRatio_working_3-way'!S28-'OddsRatio_working_3-way'!R28^2/3</f>
        <v>-0.91078636450273431</v>
      </c>
      <c r="V28" s="11">
        <f>'OddsRatio_working_3-way'!S28*'OddsRatio_working_3-way'!R28/3-2*'OddsRatio_working_3-way'!R28^3/27-'OddsRatio_working_3-way'!T28</f>
        <v>0.30158488890819019</v>
      </c>
      <c r="W28" s="11">
        <f>'OddsRatio_working_3-way'!V28^2+4*'OddsRatio_working_3-way'!U28^3/27</f>
        <v>-2.097637018492117E-2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0.16727956794143045</v>
      </c>
      <c r="Y28" s="11">
        <f>IF('OddsRatio_working_3-way'!W28&gt;=0,IF('OddsRatio_working_3-way'!V28+SQRT('OddsRatio_working_3-way'!W28)&gt;0,0,PI()),ACOS('OddsRatio_working_3-way'!V28/(2*'OddsRatio_working_3-way'!X28)))</f>
        <v>0.44771255503101748</v>
      </c>
      <c r="Z28" s="11">
        <f>'OddsRatio_working_3-way'!X28^(1/3)*COS('OddsRatio_working_3-way'!Y28/3)</f>
        <v>0.54487051261591424</v>
      </c>
      <c r="AA28" s="11">
        <f>'OddsRatio_working_3-way'!X28^(1/3)*COS(('OddsRatio_working_3-way'!Y28+2*PI())/3)</f>
        <v>-0.34338371990609845</v>
      </c>
      <c r="AB28" s="11">
        <f>'OddsRatio_working_3-way'!X28^(1/3)*COS(('OddsRatio_working_3-way'!Y28+4*PI())/3)</f>
        <v>-0.20148679270981565</v>
      </c>
      <c r="AC28" s="11">
        <f>'OddsRatio_working_3-way'!X28^(1/3)*SIN('OddsRatio_working_3-way'!Y28/3)</f>
        <v>8.1924229113954541E-2</v>
      </c>
      <c r="AD28" s="11">
        <f>'OddsRatio_working_3-way'!X28^(1/3)*SIN(('OddsRatio_working_3-way'!Y28+2*PI())/3)</f>
        <v>0.43090959114145388</v>
      </c>
      <c r="AE28" s="11">
        <f>'OddsRatio_working_3-way'!X28^(1/3)*SIN(('OddsRatio_working_3-way'!Y28+4*PI())/3)</f>
        <v>-0.51283382025540847</v>
      </c>
      <c r="AF28" s="11">
        <f>-'OddsRatio_working_3-way'!U28/(3*'OddsRatio_working_3-way'!X28^(1/3))*COS(('OddsRatio_working_3-way'!Y28)/3)</f>
        <v>0.54487051261591413</v>
      </c>
      <c r="AG28" s="11">
        <f>-'OddsRatio_working_3-way'!U28/(3*'OddsRatio_working_3-way'!X28^(1/3))*COS(('OddsRatio_working_3-way'!Y28+2*PI())/3)</f>
        <v>-0.34338371990609839</v>
      </c>
      <c r="AH28" s="11">
        <f>-'OddsRatio_working_3-way'!U28/(3*'OddsRatio_working_3-way'!X28^(1/3))*COS(('OddsRatio_working_3-way'!Y28+4*PI())/3)</f>
        <v>-0.20148679270981562</v>
      </c>
      <c r="AI28" s="11">
        <f>'OddsRatio_working_3-way'!U28/(3*'OddsRatio_working_3-way'!X28^(1/3))*SIN(('OddsRatio_working_3-way'!Y28)/3)</f>
        <v>-8.1924229113954514E-2</v>
      </c>
      <c r="AJ28" s="11">
        <f>'OddsRatio_working_3-way'!U28/(3*'OddsRatio_working_3-way'!X28^(1/3))*SIN(('OddsRatio_working_3-way'!Y28+2*PI())/3)</f>
        <v>-0.43090959114145383</v>
      </c>
      <c r="AK28" s="11">
        <f>'OddsRatio_working_3-way'!U28/(3*'OddsRatio_working_3-way'!X28^(1/3))*SIN(('OddsRatio_working_3-way'!Y28+4*PI())/3)</f>
        <v>0.51283382025540836</v>
      </c>
      <c r="AL28" s="11">
        <f>'OddsRatio_working_3-way'!Z28+'OddsRatio_working_3-way'!AF28</f>
        <v>1.0897410252318283</v>
      </c>
      <c r="AM28" s="11">
        <f>'OddsRatio_working_3-way'!AA28+'OddsRatio_working_3-way'!AG28</f>
        <v>-0.68676743981219679</v>
      </c>
      <c r="AN28" s="11">
        <f>'OddsRatio_working_3-way'!AB28+'OddsRatio_working_3-way'!AH28</f>
        <v>-0.40297358541963124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1.0897410252318283</v>
      </c>
      <c r="AS28" s="11">
        <f>IF(('OddsRatio_working_3-way'!X28=0),IF(Q28&gt;0,-Q28^(1/3),(-Q28)^(1/3)),'OddsRatio_working_3-way'!AM28-'OddsRatio_working_3-way'!R28/3)</f>
        <v>-0.68676743981219679</v>
      </c>
      <c r="AT28" s="11">
        <f>IF(('OddsRatio_working_3-way'!X28=0),IF(Q28&gt;0,-Q28^(1/3),(-Q28)^(1/3)),'OddsRatio_working_3-way'!AN28-'OddsRatio_working_3-way'!R28/3)</f>
        <v>-0.40297358541963124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2.17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3.2</v>
      </c>
      <c r="D29" s="9">
        <f t="shared" si="13"/>
        <v>0.44011817555528687</v>
      </c>
      <c r="E29" s="9">
        <f t="shared" si="14"/>
        <v>0.2650718004476188</v>
      </c>
      <c r="F29" s="9">
        <f t="shared" si="15"/>
        <v>0.29481002399709433</v>
      </c>
      <c r="G29" s="9">
        <f t="shared" si="16"/>
        <v>1.0872795091468743</v>
      </c>
      <c r="H29" s="9">
        <f t="shared" si="17"/>
        <v>2.272117025701843</v>
      </c>
      <c r="I29" s="9">
        <f t="shared" si="18"/>
        <v>3.7725627483245292</v>
      </c>
      <c r="J29" s="9">
        <f t="shared" si="19"/>
        <v>3.3920149201231236</v>
      </c>
      <c r="K29" s="11">
        <f t="shared" si="20"/>
        <v>0.46082949308755761</v>
      </c>
      <c r="L29" s="11">
        <f t="shared" si="21"/>
        <v>0.28169014084507044</v>
      </c>
      <c r="M29" s="11">
        <f t="shared" si="22"/>
        <v>0.3125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-0.26626289998052832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0.24015058090478356</v>
      </c>
      <c r="Q29" s="11">
        <f>2*'OddsRatio_working_3-way'!K29*'OddsRatio_working_3-way'!L29*'OddsRatio_working_3-way'!M29</f>
        <v>8.1131953008372823E-2</v>
      </c>
      <c r="R29" s="11">
        <f t="shared" si="23"/>
        <v>0</v>
      </c>
      <c r="S29" s="11">
        <f t="shared" si="24"/>
        <v>-0.90193031369501964</v>
      </c>
      <c r="T29" s="11">
        <f t="shared" si="25"/>
        <v>-0.30470618705912828</v>
      </c>
      <c r="U29" s="11">
        <f>'OddsRatio_working_3-way'!S29-'OddsRatio_working_3-way'!R29^2/3</f>
        <v>-0.90193031369501964</v>
      </c>
      <c r="V29" s="11">
        <f>'OddsRatio_working_3-way'!S29*'OddsRatio_working_3-way'!R29/3-2*'OddsRatio_working_3-way'!R29^3/27-'OddsRatio_working_3-way'!T29</f>
        <v>0.30470618705912828</v>
      </c>
      <c r="W29" s="11">
        <f>'OddsRatio_working_3-way'!V29^2+4*'OddsRatio_working_3-way'!U29^3/27</f>
        <v>-1.5850544008043962E-2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0.16484568878208222</v>
      </c>
      <c r="Y29" s="11">
        <f>IF('OddsRatio_working_3-way'!W29&gt;=0,IF('OddsRatio_working_3-way'!V29+SQRT('OddsRatio_working_3-way'!W29)&gt;0,0,PI()),ACOS('OddsRatio_working_3-way'!V29/(2*'OddsRatio_working_3-way'!X29)))</f>
        <v>0.3918177957561142</v>
      </c>
      <c r="Z29" s="11">
        <f>'OddsRatio_working_3-way'!X29^(1/3)*COS('OddsRatio_working_3-way'!Y29/3)</f>
        <v>0.54363975457343716</v>
      </c>
      <c r="AA29" s="11">
        <f>'OddsRatio_working_3-way'!X29^(1/3)*COS(('OddsRatio_working_3-way'!Y29+2*PI())/3)</f>
        <v>-0.33366194516332387</v>
      </c>
      <c r="AB29" s="11">
        <f>'OddsRatio_working_3-way'!X29^(1/3)*COS(('OddsRatio_working_3-way'!Y29+4*PI())/3)</f>
        <v>-0.2099778094101134</v>
      </c>
      <c r="AC29" s="11">
        <f>'OddsRatio_working_3-way'!X29^(1/3)*SIN('OddsRatio_working_3-way'!Y29/3)</f>
        <v>7.1409069071602341E-2</v>
      </c>
      <c r="AD29" s="11">
        <f>'OddsRatio_working_3-way'!X29^(1/3)*SIN(('OddsRatio_working_3-way'!Y29+2*PI())/3)</f>
        <v>0.43510130343193287</v>
      </c>
      <c r="AE29" s="11">
        <f>'OddsRatio_working_3-way'!X29^(1/3)*SIN(('OddsRatio_working_3-way'!Y29+4*PI())/3)</f>
        <v>-0.50651037250353526</v>
      </c>
      <c r="AF29" s="11">
        <f>-'OddsRatio_working_3-way'!U29/(3*'OddsRatio_working_3-way'!X29^(1/3))*COS(('OddsRatio_working_3-way'!Y29)/3)</f>
        <v>0.54363975457343716</v>
      </c>
      <c r="AG29" s="11">
        <f>-'OddsRatio_working_3-way'!U29/(3*'OddsRatio_working_3-way'!X29^(1/3))*COS(('OddsRatio_working_3-way'!Y29+2*PI())/3)</f>
        <v>-0.33366194516332387</v>
      </c>
      <c r="AH29" s="11">
        <f>-'OddsRatio_working_3-way'!U29/(3*'OddsRatio_working_3-way'!X29^(1/3))*COS(('OddsRatio_working_3-way'!Y29+4*PI())/3)</f>
        <v>-0.2099778094101134</v>
      </c>
      <c r="AI29" s="11">
        <f>'OddsRatio_working_3-way'!U29/(3*'OddsRatio_working_3-way'!X29^(1/3))*SIN(('OddsRatio_working_3-way'!Y29)/3)</f>
        <v>-7.1409069071602341E-2</v>
      </c>
      <c r="AJ29" s="11">
        <f>'OddsRatio_working_3-way'!U29/(3*'OddsRatio_working_3-way'!X29^(1/3))*SIN(('OddsRatio_working_3-way'!Y29+2*PI())/3)</f>
        <v>-0.43510130343193287</v>
      </c>
      <c r="AK29" s="11">
        <f>'OddsRatio_working_3-way'!U29/(3*'OddsRatio_working_3-way'!X29^(1/3))*SIN(('OddsRatio_working_3-way'!Y29+4*PI())/3)</f>
        <v>0.50651037250353526</v>
      </c>
      <c r="AL29" s="11">
        <f>'OddsRatio_working_3-way'!Z29+'OddsRatio_working_3-way'!AF29</f>
        <v>1.0872795091468743</v>
      </c>
      <c r="AM29" s="11">
        <f>'OddsRatio_working_3-way'!AA29+'OddsRatio_working_3-way'!AG29</f>
        <v>-0.66732389032664774</v>
      </c>
      <c r="AN29" s="11">
        <f>'OddsRatio_working_3-way'!AB29+'OddsRatio_working_3-way'!AH29</f>
        <v>-0.41995561882022681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1.0872795091468743</v>
      </c>
      <c r="AS29" s="11">
        <f>IF(('OddsRatio_working_3-way'!X29=0),IF(Q29&gt;0,-Q29^(1/3),(-Q29)^(1/3)),'OddsRatio_working_3-way'!AM29-'OddsRatio_working_3-way'!R29/3)</f>
        <v>-0.66732389032664774</v>
      </c>
      <c r="AT29" s="11">
        <f>IF(('OddsRatio_working_3-way'!X29=0),IF(Q29&gt;0,-Q29^(1/3),(-Q29)^(1/3)),'OddsRatio_working_3-way'!AN29-'OddsRatio_working_3-way'!R29/3)</f>
        <v>-0.41995561882022681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8.09</v>
      </c>
      <c r="B30" s="4">
        <f>IF('True_Odds_Calculator_3-way'!B31="","",'True_Odds_Calculator_3-way'!B31)</f>
        <v>4.79</v>
      </c>
      <c r="C30" s="4">
        <f>IF('True_Odds_Calculator_3-way'!C31="","",'True_Odds_Calculator_3-way'!C31)</f>
        <v>1.37</v>
      </c>
      <c r="D30" s="9">
        <f t="shared" si="13"/>
        <v>0.10980580948774427</v>
      </c>
      <c r="E30" s="9">
        <f t="shared" si="14"/>
        <v>0.18748936620108872</v>
      </c>
      <c r="F30" s="9">
        <f t="shared" si="15"/>
        <v>0.70270482431116699</v>
      </c>
      <c r="G30" s="9">
        <f t="shared" si="16"/>
        <v>1.143439531132183</v>
      </c>
      <c r="H30" s="9">
        <f t="shared" si="17"/>
        <v>9.1069862757271771</v>
      </c>
      <c r="I30" s="9">
        <f t="shared" si="18"/>
        <v>5.3336358229909742</v>
      </c>
      <c r="J30" s="9">
        <f t="shared" si="19"/>
        <v>1.4230726265189078</v>
      </c>
      <c r="K30" s="11">
        <f t="shared" si="20"/>
        <v>0.12360939431396786</v>
      </c>
      <c r="L30" s="11">
        <f t="shared" si="21"/>
        <v>0.20876826722338204</v>
      </c>
      <c r="M30" s="11">
        <f t="shared" si="22"/>
        <v>0.72992700729927007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-0.18727619071873014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0.21190827698095765</v>
      </c>
      <c r="Q30" s="11">
        <f>2*'OddsRatio_working_3-way'!K30*'OddsRatio_working_3-way'!L30*'OddsRatio_working_3-way'!M30</f>
        <v>3.7672582574392474E-2</v>
      </c>
      <c r="R30" s="11">
        <f t="shared" si="23"/>
        <v>0</v>
      </c>
      <c r="S30" s="11">
        <f t="shared" si="24"/>
        <v>-1.1315281252127902</v>
      </c>
      <c r="T30" s="11">
        <f t="shared" si="25"/>
        <v>-0.20116055559338494</v>
      </c>
      <c r="U30" s="11">
        <f>'OddsRatio_working_3-way'!S30-'OddsRatio_working_3-way'!R30^2/3</f>
        <v>-1.1315281252127902</v>
      </c>
      <c r="V30" s="11">
        <f>'OddsRatio_working_3-way'!S30*'OddsRatio_working_3-way'!R30/3-2*'OddsRatio_working_3-way'!R30^3/27-'OddsRatio_working_3-way'!T30</f>
        <v>0.20116055559338494</v>
      </c>
      <c r="W30" s="11">
        <f>'OddsRatio_working_3-way'!V30^2+4*'OddsRatio_working_3-way'!U30^3/27</f>
        <v>-0.17416535073055478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0.23164138223620262</v>
      </c>
      <c r="Y30" s="11">
        <f>IF('OddsRatio_working_3-way'!W30&gt;=0,IF('OddsRatio_working_3-way'!V30+SQRT('OddsRatio_working_3-way'!W30)&gt;0,0,PI()),ACOS('OddsRatio_working_3-way'!V30/(2*'OddsRatio_working_3-way'!X30)))</f>
        <v>1.1216387054451764</v>
      </c>
      <c r="Z30" s="11">
        <f>'OddsRatio_working_3-way'!X30^(1/3)*COS('OddsRatio_working_3-way'!Y30/3)</f>
        <v>0.57171976556609161</v>
      </c>
      <c r="AA30" s="11">
        <f>'OddsRatio_working_3-way'!X30^(1/3)*COS(('OddsRatio_working_3-way'!Y30+2*PI())/3)</f>
        <v>-0.48011336035548874</v>
      </c>
      <c r="AB30" s="11">
        <f>'OddsRatio_working_3-way'!X30^(1/3)*COS(('OddsRatio_working_3-way'!Y30+4*PI())/3)</f>
        <v>-9.1606405210602704E-2</v>
      </c>
      <c r="AC30" s="11">
        <f>'OddsRatio_working_3-way'!X30^(1/3)*SIN('OddsRatio_working_3-way'!Y30/3)</f>
        <v>0.22430459513494172</v>
      </c>
      <c r="AD30" s="11">
        <f>'OddsRatio_working_3-way'!X30^(1/3)*SIN(('OddsRatio_working_3-way'!Y30+2*PI())/3)</f>
        <v>0.38297154325844823</v>
      </c>
      <c r="AE30" s="11">
        <f>'OddsRatio_working_3-way'!X30^(1/3)*SIN(('OddsRatio_working_3-way'!Y30+4*PI())/3)</f>
        <v>-0.6072761383933899</v>
      </c>
      <c r="AF30" s="11">
        <f>-'OddsRatio_working_3-way'!U30/(3*'OddsRatio_working_3-way'!X30^(1/3))*COS(('OddsRatio_working_3-way'!Y30)/3)</f>
        <v>0.57171976556609139</v>
      </c>
      <c r="AG30" s="11">
        <f>-'OddsRatio_working_3-way'!U30/(3*'OddsRatio_working_3-way'!X30^(1/3))*COS(('OddsRatio_working_3-way'!Y30+2*PI())/3)</f>
        <v>-0.48011336035548857</v>
      </c>
      <c r="AH30" s="11">
        <f>-'OddsRatio_working_3-way'!U30/(3*'OddsRatio_working_3-way'!X30^(1/3))*COS(('OddsRatio_working_3-way'!Y30+4*PI())/3)</f>
        <v>-9.1606405210602676E-2</v>
      </c>
      <c r="AI30" s="11">
        <f>'OddsRatio_working_3-way'!U30/(3*'OddsRatio_working_3-way'!X30^(1/3))*SIN(('OddsRatio_working_3-way'!Y30)/3)</f>
        <v>-0.22430459513494164</v>
      </c>
      <c r="AJ30" s="11">
        <f>'OddsRatio_working_3-way'!U30/(3*'OddsRatio_working_3-way'!X30^(1/3))*SIN(('OddsRatio_working_3-way'!Y30+2*PI())/3)</f>
        <v>-0.38297154325844807</v>
      </c>
      <c r="AK30" s="11">
        <f>'OddsRatio_working_3-way'!U30/(3*'OddsRatio_working_3-way'!X30^(1/3))*SIN(('OddsRatio_working_3-way'!Y30+4*PI())/3)</f>
        <v>0.60727613839338968</v>
      </c>
      <c r="AL30" s="11">
        <f>'OddsRatio_working_3-way'!Z30+'OddsRatio_working_3-way'!AF30</f>
        <v>1.143439531132183</v>
      </c>
      <c r="AM30" s="11">
        <f>'OddsRatio_working_3-way'!AA30+'OddsRatio_working_3-way'!AG30</f>
        <v>-0.96022672071097737</v>
      </c>
      <c r="AN30" s="11">
        <f>'OddsRatio_working_3-way'!AB30+'OddsRatio_working_3-way'!AH30</f>
        <v>-0.18321281042120538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1.143439531132183</v>
      </c>
      <c r="AS30" s="11">
        <f>IF(('OddsRatio_working_3-way'!X30=0),IF(Q30&gt;0,-Q30^(1/3),(-Q30)^(1/3)),'OddsRatio_working_3-way'!AM30-'OddsRatio_working_3-way'!R30/3)</f>
        <v>-0.96022672071097737</v>
      </c>
      <c r="AT30" s="11">
        <f>IF(('OddsRatio_working_3-way'!X30=0),IF(Q30&gt;0,-Q30^(1/3),(-Q30)^(1/3)),'OddsRatio_working_3-way'!AN30-'OddsRatio_working_3-way'!R30/3)</f>
        <v>-0.18321281042120538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1.99</v>
      </c>
      <c r="B31" s="4">
        <f>IF('True_Odds_Calculator_3-way'!B32="","",'True_Odds_Calculator_3-way'!B32)</f>
        <v>3.56</v>
      </c>
      <c r="C31" s="4">
        <f>IF('True_Odds_Calculator_3-way'!C32="","",'True_Odds_Calculator_3-way'!C32)</f>
        <v>3.67</v>
      </c>
      <c r="D31" s="9">
        <f t="shared" si="13"/>
        <v>0.48076610033310713</v>
      </c>
      <c r="E31" s="9">
        <f t="shared" si="14"/>
        <v>0.26366007736079078</v>
      </c>
      <c r="F31" s="9">
        <f t="shared" si="15"/>
        <v>0.25557382230610204</v>
      </c>
      <c r="G31" s="9">
        <f t="shared" si="16"/>
        <v>1.0909227713202341</v>
      </c>
      <c r="H31" s="9">
        <f t="shared" si="17"/>
        <v>2.0800135436070319</v>
      </c>
      <c r="I31" s="9">
        <f t="shared" si="18"/>
        <v>3.7927622945797985</v>
      </c>
      <c r="J31" s="9">
        <f t="shared" si="19"/>
        <v>3.9127637994250248</v>
      </c>
      <c r="K31" s="11">
        <f t="shared" si="20"/>
        <v>0.50251256281407031</v>
      </c>
      <c r="L31" s="11">
        <f t="shared" si="21"/>
        <v>0.2808988764044944</v>
      </c>
      <c r="M31" s="11">
        <f t="shared" si="22"/>
        <v>0.27247956403269757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-0.26026590719263887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0.23923308795146786</v>
      </c>
      <c r="Q31" s="11">
        <f>2*'OddsRatio_working_3-way'!K31*'OddsRatio_working_3-way'!L31*'OddsRatio_working_3-way'!M31</f>
        <v>7.6923822492433402E-2</v>
      </c>
      <c r="R31" s="11">
        <f t="shared" si="23"/>
        <v>0</v>
      </c>
      <c r="S31" s="11">
        <f t="shared" si="24"/>
        <v>-0.91918719025460638</v>
      </c>
      <c r="T31" s="11">
        <f t="shared" si="25"/>
        <v>-0.29555858207543617</v>
      </c>
      <c r="U31" s="11">
        <f>'OddsRatio_working_3-way'!S31-'OddsRatio_working_3-way'!R31^2/3</f>
        <v>-0.91918719025460638</v>
      </c>
      <c r="V31" s="11">
        <f>'OddsRatio_working_3-way'!S31*'OddsRatio_working_3-way'!R31/3-2*'OddsRatio_working_3-way'!R31^3/27-'OddsRatio_working_3-way'!T31</f>
        <v>0.29555858207543617</v>
      </c>
      <c r="W31" s="11">
        <f>'OddsRatio_working_3-way'!V31^2+4*'OddsRatio_working_3-way'!U31^3/27</f>
        <v>-2.7700818839813776E-2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0.16959930297487671</v>
      </c>
      <c r="Y31" s="11">
        <f>IF('OddsRatio_working_3-way'!W31&gt;=0,IF('OddsRatio_working_3-way'!V31+SQRT('OddsRatio_working_3-way'!W31)&gt;0,0,PI()),ACOS('OddsRatio_working_3-way'!V31/(2*'OddsRatio_working_3-way'!X31)))</f>
        <v>0.51286206408748614</v>
      </c>
      <c r="Z31" s="11">
        <f>'OddsRatio_working_3-way'!X31^(1/3)*COS('OddsRatio_working_3-way'!Y31/3)</f>
        <v>0.54546138566011704</v>
      </c>
      <c r="AA31" s="11">
        <f>'OddsRatio_working_3-way'!X31^(1/3)*COS(('OddsRatio_working_3-way'!Y31+2*PI())/3)</f>
        <v>-0.3542825482900071</v>
      </c>
      <c r="AB31" s="11">
        <f>'OddsRatio_working_3-way'!X31^(1/3)*COS(('OddsRatio_working_3-way'!Y31+4*PI())/3)</f>
        <v>-0.19117883737010993</v>
      </c>
      <c r="AC31" s="11">
        <f>'OddsRatio_working_3-way'!X31^(1/3)*SIN('OddsRatio_working_3-way'!Y31/3)</f>
        <v>9.4167971405429568E-2</v>
      </c>
      <c r="AD31" s="11">
        <f>'OddsRatio_working_3-way'!X31^(1/3)*SIN(('OddsRatio_working_3-way'!Y31+2*PI())/3)</f>
        <v>0.42529943106240758</v>
      </c>
      <c r="AE31" s="11">
        <f>'OddsRatio_working_3-way'!X31^(1/3)*SIN(('OddsRatio_working_3-way'!Y31+4*PI())/3)</f>
        <v>-0.51946740246783707</v>
      </c>
      <c r="AF31" s="11">
        <f>-'OddsRatio_working_3-way'!U31/(3*'OddsRatio_working_3-way'!X31^(1/3))*COS(('OddsRatio_working_3-way'!Y31)/3)</f>
        <v>0.54546138566011704</v>
      </c>
      <c r="AG31" s="11">
        <f>-'OddsRatio_working_3-way'!U31/(3*'OddsRatio_working_3-way'!X31^(1/3))*COS(('OddsRatio_working_3-way'!Y31+2*PI())/3)</f>
        <v>-0.3542825482900071</v>
      </c>
      <c r="AH31" s="11">
        <f>-'OddsRatio_working_3-way'!U31/(3*'OddsRatio_working_3-way'!X31^(1/3))*COS(('OddsRatio_working_3-way'!Y31+4*PI())/3)</f>
        <v>-0.19117883737010993</v>
      </c>
      <c r="AI31" s="11">
        <f>'OddsRatio_working_3-way'!U31/(3*'OddsRatio_working_3-way'!X31^(1/3))*SIN(('OddsRatio_working_3-way'!Y31)/3)</f>
        <v>-9.4167971405429568E-2</v>
      </c>
      <c r="AJ31" s="11">
        <f>'OddsRatio_working_3-way'!U31/(3*'OddsRatio_working_3-way'!X31^(1/3))*SIN(('OddsRatio_working_3-way'!Y31+2*PI())/3)</f>
        <v>-0.42529943106240758</v>
      </c>
      <c r="AK31" s="11">
        <f>'OddsRatio_working_3-way'!U31/(3*'OddsRatio_working_3-way'!X31^(1/3))*SIN(('OddsRatio_working_3-way'!Y31+4*PI())/3)</f>
        <v>0.51946740246783707</v>
      </c>
      <c r="AL31" s="11">
        <f>'OddsRatio_working_3-way'!Z31+'OddsRatio_working_3-way'!AF31</f>
        <v>1.0909227713202341</v>
      </c>
      <c r="AM31" s="11">
        <f>'OddsRatio_working_3-way'!AA31+'OddsRatio_working_3-way'!AG31</f>
        <v>-0.70856509658001421</v>
      </c>
      <c r="AN31" s="11">
        <f>'OddsRatio_working_3-way'!AB31+'OddsRatio_working_3-way'!AH31</f>
        <v>-0.38235767474021987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1.0909227713202341</v>
      </c>
      <c r="AS31" s="11">
        <f>IF(('OddsRatio_working_3-way'!X31=0),IF(Q31&gt;0,-Q31^(1/3),(-Q31)^(1/3)),'OddsRatio_working_3-way'!AM31-'OddsRatio_working_3-way'!R31/3)</f>
        <v>-0.70856509658001421</v>
      </c>
      <c r="AT31" s="11">
        <f>IF(('OddsRatio_working_3-way'!X31=0),IF(Q31&gt;0,-Q31^(1/3),(-Q31)^(1/3)),'OddsRatio_working_3-way'!AN31-'OddsRatio_working_3-way'!R31/3)</f>
        <v>-0.38235767474021987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3.73</v>
      </c>
      <c r="B32" s="4">
        <f>IF('True_Odds_Calculator_3-way'!B33="","",'True_Odds_Calculator_3-way'!B33)</f>
        <v>3.32</v>
      </c>
      <c r="C32" s="4">
        <f>IF('True_Odds_Calculator_3-way'!C33="","",'True_Odds_Calculator_3-way'!C33)</f>
        <v>2.0499999999999998</v>
      </c>
      <c r="D32" s="9">
        <f t="shared" si="13"/>
        <v>0.25116944026191163</v>
      </c>
      <c r="E32" s="9">
        <f t="shared" si="14"/>
        <v>0.28299561769354636</v>
      </c>
      <c r="F32" s="9">
        <f t="shared" si="15"/>
        <v>0.46583494204454207</v>
      </c>
      <c r="G32" s="9">
        <f t="shared" si="16"/>
        <v>1.0920791480163425</v>
      </c>
      <c r="H32" s="9">
        <f t="shared" si="17"/>
        <v>3.9813760740846154</v>
      </c>
      <c r="I32" s="9">
        <f t="shared" si="18"/>
        <v>3.5336236233979137</v>
      </c>
      <c r="J32" s="9">
        <f t="shared" si="19"/>
        <v>2.1466831054171593</v>
      </c>
      <c r="K32" s="11">
        <f t="shared" si="20"/>
        <v>0.26809651474530832</v>
      </c>
      <c r="L32" s="11">
        <f t="shared" si="21"/>
        <v>0.30120481927710846</v>
      </c>
      <c r="M32" s="11">
        <f t="shared" si="22"/>
        <v>0.48780487804878053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-0.261962516908673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0.24028632676261838</v>
      </c>
      <c r="Q32" s="11">
        <f>2*'OddsRatio_working_3-way'!K32*'OddsRatio_working_3-way'!L32*'OddsRatio_working_3-way'!M32</f>
        <v>7.878240221725194E-2</v>
      </c>
      <c r="R32" s="11">
        <f t="shared" si="23"/>
        <v>0</v>
      </c>
      <c r="S32" s="11">
        <f t="shared" si="24"/>
        <v>-0.91725461183589285</v>
      </c>
      <c r="T32" s="11">
        <f t="shared" si="25"/>
        <v>-0.30073921699537476</v>
      </c>
      <c r="U32" s="11">
        <f>'OddsRatio_working_3-way'!S32-'OddsRatio_working_3-way'!R32^2/3</f>
        <v>-0.91725461183589285</v>
      </c>
      <c r="V32" s="11">
        <f>'OddsRatio_working_3-way'!S32*'OddsRatio_working_3-way'!R32/3-2*'OddsRatio_working_3-way'!R32^3/27-'OddsRatio_working_3-way'!T32</f>
        <v>0.30073921699537476</v>
      </c>
      <c r="W32" s="11">
        <f>'OddsRatio_working_3-way'!V32^2+4*'OddsRatio_working_3-way'!U32^3/27</f>
        <v>-2.3887433321351625E-2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0.1690647139118204</v>
      </c>
      <c r="Y32" s="11">
        <f>IF('OddsRatio_working_3-way'!W32&gt;=0,IF('OddsRatio_working_3-way'!V32+SQRT('OddsRatio_working_3-way'!W32)&gt;0,0,PI()),ACOS('OddsRatio_working_3-way'!V32/(2*'OddsRatio_working_3-way'!X32)))</f>
        <v>0.47472070803976885</v>
      </c>
      <c r="Z32" s="11">
        <f>'OddsRatio_working_3-way'!X32^(1/3)*COS('OddsRatio_working_3-way'!Y32/3)</f>
        <v>0.54603957400817127</v>
      </c>
      <c r="AA32" s="11">
        <f>'OddsRatio_working_3-way'!X32^(1/3)*COS(('OddsRatio_working_3-way'!Y32+2*PI())/3)</f>
        <v>-0.34847997963373867</v>
      </c>
      <c r="AB32" s="11">
        <f>'OddsRatio_working_3-way'!X32^(1/3)*COS(('OddsRatio_working_3-way'!Y32+4*PI())/3)</f>
        <v>-0.19755959437443277</v>
      </c>
      <c r="AC32" s="11">
        <f>'OddsRatio_working_3-way'!X32^(1/3)*SIN('OddsRatio_working_3-way'!Y32/3)</f>
        <v>8.7133925055662517E-2</v>
      </c>
      <c r="AD32" s="11">
        <f>'OddsRatio_working_3-way'!X32^(1/3)*SIN(('OddsRatio_working_3-way'!Y32+2*PI())/3)</f>
        <v>0.42931718003487823</v>
      </c>
      <c r="AE32" s="11">
        <f>'OddsRatio_working_3-way'!X32^(1/3)*SIN(('OddsRatio_working_3-way'!Y32+4*PI())/3)</f>
        <v>-0.5164511050905406</v>
      </c>
      <c r="AF32" s="11">
        <f>-'OddsRatio_working_3-way'!U32/(3*'OddsRatio_working_3-way'!X32^(1/3))*COS(('OddsRatio_working_3-way'!Y32)/3)</f>
        <v>0.54603957400817127</v>
      </c>
      <c r="AG32" s="11">
        <f>-'OddsRatio_working_3-way'!U32/(3*'OddsRatio_working_3-way'!X32^(1/3))*COS(('OddsRatio_working_3-way'!Y32+2*PI())/3)</f>
        <v>-0.34847997963373861</v>
      </c>
      <c r="AH32" s="11">
        <f>-'OddsRatio_working_3-way'!U32/(3*'OddsRatio_working_3-way'!X32^(1/3))*COS(('OddsRatio_working_3-way'!Y32+4*PI())/3)</f>
        <v>-0.19755959437443274</v>
      </c>
      <c r="AI32" s="11">
        <f>'OddsRatio_working_3-way'!U32/(3*'OddsRatio_working_3-way'!X32^(1/3))*SIN(('OddsRatio_working_3-way'!Y32)/3)</f>
        <v>-8.7133925055662503E-2</v>
      </c>
      <c r="AJ32" s="11">
        <f>'OddsRatio_working_3-way'!U32/(3*'OddsRatio_working_3-way'!X32^(1/3))*SIN(('OddsRatio_working_3-way'!Y32+2*PI())/3)</f>
        <v>-0.42931718003487818</v>
      </c>
      <c r="AK32" s="11">
        <f>'OddsRatio_working_3-way'!U32/(3*'OddsRatio_working_3-way'!X32^(1/3))*SIN(('OddsRatio_working_3-way'!Y32+4*PI())/3)</f>
        <v>0.51645110509054049</v>
      </c>
      <c r="AL32" s="11">
        <f>'OddsRatio_working_3-way'!Z32+'OddsRatio_working_3-way'!AF32</f>
        <v>1.0920791480163425</v>
      </c>
      <c r="AM32" s="11">
        <f>'OddsRatio_working_3-way'!AA32+'OddsRatio_working_3-way'!AG32</f>
        <v>-0.69695995926747734</v>
      </c>
      <c r="AN32" s="11">
        <f>'OddsRatio_working_3-way'!AB32+'OddsRatio_working_3-way'!AH32</f>
        <v>-0.39511918874886554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1.0920791480163425</v>
      </c>
      <c r="AS32" s="11">
        <f>IF(('OddsRatio_working_3-way'!X32=0),IF(Q32&gt;0,-Q32^(1/3),(-Q32)^(1/3)),'OddsRatio_working_3-way'!AM32-'OddsRatio_working_3-way'!R32/3)</f>
        <v>-0.69695995926747734</v>
      </c>
      <c r="AT32" s="11">
        <f>IF(('OddsRatio_working_3-way'!X32=0),IF(Q32&gt;0,-Q32^(1/3),(-Q32)^(1/3)),'OddsRatio_working_3-way'!AN32-'OddsRatio_working_3-way'!R32/3)</f>
        <v>-0.39511918874886554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2.64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2.62</v>
      </c>
      <c r="D33" s="9">
        <f t="shared" si="13"/>
        <v>0.35954008674840926</v>
      </c>
      <c r="E33" s="9">
        <f t="shared" si="14"/>
        <v>0.27808953748576765</v>
      </c>
      <c r="F33" s="9">
        <f t="shared" si="15"/>
        <v>0.36237037576582298</v>
      </c>
      <c r="G33" s="9">
        <f t="shared" si="16"/>
        <v>1.0861774576524565</v>
      </c>
      <c r="H33" s="9">
        <f t="shared" si="17"/>
        <v>2.7813310305500289</v>
      </c>
      <c r="I33" s="9">
        <f t="shared" si="18"/>
        <v>3.5959641237893716</v>
      </c>
      <c r="J33" s="9">
        <f t="shared" si="19"/>
        <v>2.75960748139698</v>
      </c>
      <c r="K33" s="11">
        <f t="shared" si="20"/>
        <v>0.37878787878787878</v>
      </c>
      <c r="L33" s="11">
        <f t="shared" si="21"/>
        <v>0.29498525073746312</v>
      </c>
      <c r="M33" s="11">
        <f t="shared" si="22"/>
        <v>0.38167938931297707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-0.2708019873121541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0.24095921042485927</v>
      </c>
      <c r="Q33" s="11">
        <f>2*'OddsRatio_working_3-way'!K33*'OddsRatio_working_3-way'!L33*'OddsRatio_working_3-way'!M33</f>
        <v>8.5295295725613895E-2</v>
      </c>
      <c r="R33" s="11">
        <f t="shared" si="23"/>
        <v>0</v>
      </c>
      <c r="S33" s="11">
        <f t="shared" si="24"/>
        <v>-0.88979853071427062</v>
      </c>
      <c r="T33" s="11">
        <f t="shared" si="25"/>
        <v>-0.31497293122629044</v>
      </c>
      <c r="U33" s="11">
        <f>'OddsRatio_working_3-way'!S33-'OddsRatio_working_3-way'!R33^2/3</f>
        <v>-0.88979853071427062</v>
      </c>
      <c r="V33" s="11">
        <f>'OddsRatio_working_3-way'!S33*'OddsRatio_working_3-way'!R33/3-2*'OddsRatio_working_3-way'!R33^3/27-'OddsRatio_working_3-way'!T33</f>
        <v>0.31497293122629044</v>
      </c>
      <c r="W33" s="11">
        <f>'OddsRatio_working_3-way'!V33^2+4*'OddsRatio_working_3-way'!U33^3/27</f>
        <v>-5.1609943581414353E-3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0.16153091171926112</v>
      </c>
      <c r="Y33" s="11">
        <f>IF('OddsRatio_working_3-way'!W33&gt;=0,IF('OddsRatio_working_3-way'!V33+SQRT('OddsRatio_working_3-way'!W33)&gt;0,0,PI()),ACOS('OddsRatio_working_3-way'!V33/(2*'OddsRatio_working_3-way'!X33)))</f>
        <v>0.22424721279349336</v>
      </c>
      <c r="Z33" s="11">
        <f>'OddsRatio_working_3-way'!X33^(1/3)*COS('OddsRatio_working_3-way'!Y33/3)</f>
        <v>0.54308872882622827</v>
      </c>
      <c r="AA33" s="11">
        <f>'OddsRatio_working_3-way'!X33^(1/3)*COS(('OddsRatio_working_3-way'!Y33+2*PI())/3)</f>
        <v>-0.30676661796113724</v>
      </c>
      <c r="AB33" s="11">
        <f>'OddsRatio_working_3-way'!X33^(1/3)*COS(('OddsRatio_working_3-way'!Y33+4*PI())/3)</f>
        <v>-0.23632211086509117</v>
      </c>
      <c r="AC33" s="11">
        <f>'OddsRatio_working_3-way'!X33^(1/3)*SIN('OddsRatio_working_3-way'!Y33/3)</f>
        <v>4.067115513483277E-2</v>
      </c>
      <c r="AD33" s="11">
        <f>'OddsRatio_working_3-way'!X33^(1/3)*SIN(('OddsRatio_working_3-way'!Y33+2*PI())/3)</f>
        <v>0.44999305810509549</v>
      </c>
      <c r="AE33" s="11">
        <f>'OddsRatio_working_3-way'!X33^(1/3)*SIN(('OddsRatio_working_3-way'!Y33+4*PI())/3)</f>
        <v>-0.4906642132399282</v>
      </c>
      <c r="AF33" s="11">
        <f>-'OddsRatio_working_3-way'!U33/(3*'OddsRatio_working_3-way'!X33^(1/3))*COS(('OddsRatio_working_3-way'!Y33)/3)</f>
        <v>0.54308872882622838</v>
      </c>
      <c r="AG33" s="11">
        <f>-'OddsRatio_working_3-way'!U33/(3*'OddsRatio_working_3-way'!X33^(1/3))*COS(('OddsRatio_working_3-way'!Y33+2*PI())/3)</f>
        <v>-0.3067666179611373</v>
      </c>
      <c r="AH33" s="11">
        <f>-'OddsRatio_working_3-way'!U33/(3*'OddsRatio_working_3-way'!X33^(1/3))*COS(('OddsRatio_working_3-way'!Y33+4*PI())/3)</f>
        <v>-0.23632211086509122</v>
      </c>
      <c r="AI33" s="11">
        <f>'OddsRatio_working_3-way'!U33/(3*'OddsRatio_working_3-way'!X33^(1/3))*SIN(('OddsRatio_working_3-way'!Y33)/3)</f>
        <v>-4.0671155134832777E-2</v>
      </c>
      <c r="AJ33" s="11">
        <f>'OddsRatio_working_3-way'!U33/(3*'OddsRatio_working_3-way'!X33^(1/3))*SIN(('OddsRatio_working_3-way'!Y33+2*PI())/3)</f>
        <v>-0.4499930581050956</v>
      </c>
      <c r="AK33" s="11">
        <f>'OddsRatio_working_3-way'!U33/(3*'OddsRatio_working_3-way'!X33^(1/3))*SIN(('OddsRatio_working_3-way'!Y33+4*PI())/3)</f>
        <v>0.49066421323992832</v>
      </c>
      <c r="AL33" s="11">
        <f>'OddsRatio_working_3-way'!Z33+'OddsRatio_working_3-way'!AF33</f>
        <v>1.0861774576524565</v>
      </c>
      <c r="AM33" s="11">
        <f>'OddsRatio_working_3-way'!AA33+'OddsRatio_working_3-way'!AG33</f>
        <v>-0.61353323592227449</v>
      </c>
      <c r="AN33" s="11">
        <f>'OddsRatio_working_3-way'!AB33+'OddsRatio_working_3-way'!AH33</f>
        <v>-0.47264422173018239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1.0861774576524565</v>
      </c>
      <c r="AS33" s="11">
        <f>IF(('OddsRatio_working_3-way'!X33=0),IF(Q33&gt;0,-Q33^(1/3),(-Q33)^(1/3)),'OddsRatio_working_3-way'!AM33-'OddsRatio_working_3-way'!R33/3)</f>
        <v>-0.61353323592227449</v>
      </c>
      <c r="AT33" s="11">
        <f>IF(('OddsRatio_working_3-way'!X33=0),IF(Q33&gt;0,-Q33^(1/3),(-Q33)^(1/3)),'OddsRatio_working_3-way'!AN33-'OddsRatio_working_3-way'!R33/3)</f>
        <v>-0.47264422173018239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3.47</v>
      </c>
      <c r="C34" s="4">
        <f>IF('True_Odds_Calculator_3-way'!C35="","",'True_Odds_Calculator_3-way'!C35)</f>
        <v>2.44</v>
      </c>
      <c r="D34" s="9">
        <f t="shared" si="13"/>
        <v>0.33842122370058564</v>
      </c>
      <c r="E34" s="9">
        <f t="shared" si="14"/>
        <v>0.27155069206014437</v>
      </c>
      <c r="F34" s="9">
        <f t="shared" si="15"/>
        <v>0.39002808423926982</v>
      </c>
      <c r="G34" s="9">
        <f t="shared" si="16"/>
        <v>1.0860541209317474</v>
      </c>
      <c r="H34" s="9">
        <f t="shared" si="17"/>
        <v>2.9548974176771452</v>
      </c>
      <c r="I34" s="9">
        <f t="shared" si="18"/>
        <v>3.6825536787014159</v>
      </c>
      <c r="J34" s="9">
        <f t="shared" si="19"/>
        <v>2.5639179341417164</v>
      </c>
      <c r="K34" s="11">
        <f t="shared" si="20"/>
        <v>0.35714285714285715</v>
      </c>
      <c r="L34" s="11">
        <f t="shared" si="21"/>
        <v>0.28818443804034583</v>
      </c>
      <c r="M34" s="11">
        <f t="shared" si="22"/>
        <v>0.4098360655737705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-0.27005648954909578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0.24085672441603842</v>
      </c>
      <c r="Q34" s="11">
        <f>2*'OddsRatio_working_3-way'!K34*'OddsRatio_working_3-way'!L34*'OddsRatio_working_3-way'!M34</f>
        <v>8.436312589003099E-2</v>
      </c>
      <c r="R34" s="11">
        <f t="shared" si="23"/>
        <v>0</v>
      </c>
      <c r="S34" s="11">
        <f t="shared" si="24"/>
        <v>-0.89187534362973009</v>
      </c>
      <c r="T34" s="11">
        <f t="shared" si="25"/>
        <v>-0.31239066326785653</v>
      </c>
      <c r="U34" s="11">
        <f>'OddsRatio_working_3-way'!S34-'OddsRatio_working_3-way'!R34^2/3</f>
        <v>-0.89187534362973009</v>
      </c>
      <c r="V34" s="11">
        <f>'OddsRatio_working_3-way'!S34*'OddsRatio_working_3-way'!R34/3-2*'OddsRatio_working_3-way'!R34^3/27-'OddsRatio_working_3-way'!T34</f>
        <v>0.31239066326785653</v>
      </c>
      <c r="W34" s="11">
        <f>'OddsRatio_working_3-way'!V34^2+4*'OddsRatio_working_3-way'!U34^3/27</f>
        <v>-7.5135217730549486E-3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0.16209676760347988</v>
      </c>
      <c r="Y34" s="11">
        <f>IF('OddsRatio_working_3-way'!W34&gt;=0,IF('OddsRatio_working_3-way'!V34+SQRT('OddsRatio_working_3-way'!W34)&gt;0,0,PI()),ACOS('OddsRatio_working_3-way'!V34/(2*'OddsRatio_working_3-way'!X34)))</f>
        <v>0.2706656620715282</v>
      </c>
      <c r="Z34" s="11">
        <f>'OddsRatio_working_3-way'!X34^(1/3)*COS('OddsRatio_working_3-way'!Y34/3)</f>
        <v>0.54302706046587368</v>
      </c>
      <c r="AA34" s="11">
        <f>'OddsRatio_working_3-way'!X34^(1/3)*COS(('OddsRatio_working_3-way'!Y34+2*PI())/3)</f>
        <v>-0.31405814926727277</v>
      </c>
      <c r="AB34" s="11">
        <f>'OddsRatio_working_3-way'!X34^(1/3)*COS(('OddsRatio_working_3-way'!Y34+4*PI())/3)</f>
        <v>-0.22896891119860124</v>
      </c>
      <c r="AC34" s="11">
        <f>'OddsRatio_working_3-way'!X34^(1/3)*SIN('OddsRatio_working_3-way'!Y34/3)</f>
        <v>4.912629450408787E-2</v>
      </c>
      <c r="AD34" s="11">
        <f>'OddsRatio_working_3-way'!X34^(1/3)*SIN(('OddsRatio_working_3-way'!Y34+2*PI())/3)</f>
        <v>0.44571208205379115</v>
      </c>
      <c r="AE34" s="11">
        <f>'OddsRatio_working_3-way'!X34^(1/3)*SIN(('OddsRatio_working_3-way'!Y34+4*PI())/3)</f>
        <v>-0.49483837655787882</v>
      </c>
      <c r="AF34" s="11">
        <f>-'OddsRatio_working_3-way'!U34/(3*'OddsRatio_working_3-way'!X34^(1/3))*COS(('OddsRatio_working_3-way'!Y34)/3)</f>
        <v>0.54302706046587368</v>
      </c>
      <c r="AG34" s="11">
        <f>-'OddsRatio_working_3-way'!U34/(3*'OddsRatio_working_3-way'!X34^(1/3))*COS(('OddsRatio_working_3-way'!Y34+2*PI())/3)</f>
        <v>-0.31405814926727277</v>
      </c>
      <c r="AH34" s="11">
        <f>-'OddsRatio_working_3-way'!U34/(3*'OddsRatio_working_3-way'!X34^(1/3))*COS(('OddsRatio_working_3-way'!Y34+4*PI())/3)</f>
        <v>-0.22896891119860124</v>
      </c>
      <c r="AI34" s="11">
        <f>'OddsRatio_working_3-way'!U34/(3*'OddsRatio_working_3-way'!X34^(1/3))*SIN(('OddsRatio_working_3-way'!Y34)/3)</f>
        <v>-4.912629450408787E-2</v>
      </c>
      <c r="AJ34" s="11">
        <f>'OddsRatio_working_3-way'!U34/(3*'OddsRatio_working_3-way'!X34^(1/3))*SIN(('OddsRatio_working_3-way'!Y34+2*PI())/3)</f>
        <v>-0.44571208205379115</v>
      </c>
      <c r="AK34" s="11">
        <f>'OddsRatio_working_3-way'!U34/(3*'OddsRatio_working_3-way'!X34^(1/3))*SIN(('OddsRatio_working_3-way'!Y34+4*PI())/3)</f>
        <v>0.49483837655787882</v>
      </c>
      <c r="AL34" s="11">
        <f>'OddsRatio_working_3-way'!Z34+'OddsRatio_working_3-way'!AF34</f>
        <v>1.0860541209317474</v>
      </c>
      <c r="AM34" s="11">
        <f>'OddsRatio_working_3-way'!AA34+'OddsRatio_working_3-way'!AG34</f>
        <v>-0.62811629853454554</v>
      </c>
      <c r="AN34" s="11">
        <f>'OddsRatio_working_3-way'!AB34+'OddsRatio_working_3-way'!AH34</f>
        <v>-0.45793782239720249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1.0860541209317474</v>
      </c>
      <c r="AS34" s="11">
        <f>IF(('OddsRatio_working_3-way'!X34=0),IF(Q34&gt;0,-Q34^(1/3),(-Q34)^(1/3)),'OddsRatio_working_3-way'!AM34-'OddsRatio_working_3-way'!R34/3)</f>
        <v>-0.62811629853454554</v>
      </c>
      <c r="AT34" s="11">
        <f>IF(('OddsRatio_working_3-way'!X34=0),IF(Q34&gt;0,-Q34^(1/3),(-Q34)^(1/3)),'OddsRatio_working_3-way'!AN34-'OddsRatio_working_3-way'!R34/3)</f>
        <v>-0.45793782239720249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2.84</v>
      </c>
      <c r="B35" s="4">
        <f>IF('True_Odds_Calculator_3-way'!B36="","",'True_Odds_Calculator_3-way'!B36)</f>
        <v>3.51</v>
      </c>
      <c r="C35" s="4">
        <f>IF('True_Odds_Calculator_3-way'!C36="","",'True_Odds_Calculator_3-way'!C36)</f>
        <v>2.6</v>
      </c>
      <c r="D35" s="9">
        <f t="shared" si="13"/>
        <v>0.34473028048225407</v>
      </c>
      <c r="E35" s="9">
        <f t="shared" si="14"/>
        <v>0.27832170612097812</v>
      </c>
      <c r="F35" s="9">
        <f t="shared" si="15"/>
        <v>0.3769480133967677</v>
      </c>
      <c r="G35" s="9">
        <f t="shared" si="16"/>
        <v>1.033053571812137</v>
      </c>
      <c r="H35" s="9">
        <f t="shared" si="17"/>
        <v>2.900818572134332</v>
      </c>
      <c r="I35" s="9">
        <f t="shared" si="18"/>
        <v>3.5929644652484631</v>
      </c>
      <c r="J35" s="9">
        <f t="shared" si="19"/>
        <v>2.6528857148994196</v>
      </c>
      <c r="K35" s="11">
        <f t="shared" si="20"/>
        <v>0.35211267605633806</v>
      </c>
      <c r="L35" s="11">
        <f t="shared" si="21"/>
        <v>0.28490028490028491</v>
      </c>
      <c r="M35" s="11">
        <f t="shared" si="22"/>
        <v>0.38461538461538458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-0.28511017893466417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0.22957160010247768</v>
      </c>
      <c r="Q35" s="11">
        <f>2*'OddsRatio_working_3-way'!K35*'OddsRatio_working_3-way'!L35*'OddsRatio_working_3-way'!M35</f>
        <v>7.7166924404194176E-2</v>
      </c>
      <c r="R35" s="11">
        <f t="shared" si="23"/>
        <v>0</v>
      </c>
      <c r="S35" s="11">
        <f t="shared" si="24"/>
        <v>-0.80520310064091505</v>
      </c>
      <c r="T35" s="11">
        <f t="shared" si="25"/>
        <v>-0.27065650441711431</v>
      </c>
      <c r="U35" s="11">
        <f>'OddsRatio_working_3-way'!S35-'OddsRatio_working_3-way'!R35^2/3</f>
        <v>-0.80520310064091505</v>
      </c>
      <c r="V35" s="11">
        <f>'OddsRatio_working_3-way'!S35*'OddsRatio_working_3-way'!R35/3-2*'OddsRatio_working_3-way'!R35^3/27-'OddsRatio_working_3-way'!T35</f>
        <v>0.27065650441711431</v>
      </c>
      <c r="W35" s="11">
        <f>'OddsRatio_working_3-way'!V35^2+4*'OddsRatio_working_3-way'!U35^3/27</f>
        <v>-4.0865480989755038E-3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0.13905169136176204</v>
      </c>
      <c r="Y35" s="11">
        <f>IF('OddsRatio_working_3-way'!W35&gt;=0,IF('OddsRatio_working_3-way'!V35+SQRT('OddsRatio_working_3-way'!W35)&gt;0,0,PI()),ACOS('OddsRatio_working_3-way'!V35/(2*'OddsRatio_working_3-way'!X35)))</f>
        <v>0.23193852392601766</v>
      </c>
      <c r="Z35" s="11">
        <f>'OddsRatio_working_3-way'!X35^(1/3)*COS('OddsRatio_working_3-way'!Y35/3)</f>
        <v>0.5165267859060686</v>
      </c>
      <c r="AA35" s="11">
        <f>'OddsRatio_working_3-way'!X35^(1/3)*COS(('OddsRatio_working_3-way'!Y35+2*PI())/3)</f>
        <v>-0.29291645546399592</v>
      </c>
      <c r="AB35" s="11">
        <f>'OddsRatio_working_3-way'!X35^(1/3)*COS(('OddsRatio_working_3-way'!Y35+4*PI())/3)</f>
        <v>-0.22361033044207226</v>
      </c>
      <c r="AC35" s="11">
        <f>'OddsRatio_working_3-way'!X35^(1/3)*SIN('OddsRatio_working_3-way'!Y35/3)</f>
        <v>4.0013909937897447E-2</v>
      </c>
      <c r="AD35" s="11">
        <f>'OddsRatio_working_3-way'!X35^(1/3)*SIN(('OddsRatio_working_3-way'!Y35+2*PI())/3)</f>
        <v>0.42731836336083262</v>
      </c>
      <c r="AE35" s="11">
        <f>'OddsRatio_working_3-way'!X35^(1/3)*SIN(('OddsRatio_working_3-way'!Y35+4*PI())/3)</f>
        <v>-0.46733227329873006</v>
      </c>
      <c r="AF35" s="11">
        <f>-'OddsRatio_working_3-way'!U35/(3*'OddsRatio_working_3-way'!X35^(1/3))*COS(('OddsRatio_working_3-way'!Y35)/3)</f>
        <v>0.51652678590606849</v>
      </c>
      <c r="AG35" s="11">
        <f>-'OddsRatio_working_3-way'!U35/(3*'OddsRatio_working_3-way'!X35^(1/3))*COS(('OddsRatio_working_3-way'!Y35+2*PI())/3)</f>
        <v>-0.29291645546399586</v>
      </c>
      <c r="AH35" s="11">
        <f>-'OddsRatio_working_3-way'!U35/(3*'OddsRatio_working_3-way'!X35^(1/3))*COS(('OddsRatio_working_3-way'!Y35+4*PI())/3)</f>
        <v>-0.22361033044207221</v>
      </c>
      <c r="AI35" s="11">
        <f>'OddsRatio_working_3-way'!U35/(3*'OddsRatio_working_3-way'!X35^(1/3))*SIN(('OddsRatio_working_3-way'!Y35)/3)</f>
        <v>-4.0013909937897441E-2</v>
      </c>
      <c r="AJ35" s="11">
        <f>'OddsRatio_working_3-way'!U35/(3*'OddsRatio_working_3-way'!X35^(1/3))*SIN(('OddsRatio_working_3-way'!Y35+2*PI())/3)</f>
        <v>-0.42731836336083256</v>
      </c>
      <c r="AK35" s="11">
        <f>'OddsRatio_working_3-way'!U35/(3*'OddsRatio_working_3-way'!X35^(1/3))*SIN(('OddsRatio_working_3-way'!Y35+4*PI())/3)</f>
        <v>0.46733227329873001</v>
      </c>
      <c r="AL35" s="11">
        <f>'OddsRatio_working_3-way'!Z35+'OddsRatio_working_3-way'!AF35</f>
        <v>1.033053571812137</v>
      </c>
      <c r="AM35" s="11">
        <f>'OddsRatio_working_3-way'!AA35+'OddsRatio_working_3-way'!AG35</f>
        <v>-0.58583291092799183</v>
      </c>
      <c r="AN35" s="11">
        <f>'OddsRatio_working_3-way'!AB35+'OddsRatio_working_3-way'!AH35</f>
        <v>-0.44722066088414447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1.033053571812137</v>
      </c>
      <c r="AS35" s="11">
        <f>IF(('OddsRatio_working_3-way'!X35=0),IF(Q35&gt;0,-Q35^(1/3),(-Q35)^(1/3)),'OddsRatio_working_3-way'!AM35-'OddsRatio_working_3-way'!R35/3)</f>
        <v>-0.58583291092799183</v>
      </c>
      <c r="AT35" s="11">
        <f>IF(('OddsRatio_working_3-way'!X35=0),IF(Q35&gt;0,-Q35^(1/3),(-Q35)^(1/3)),'OddsRatio_working_3-way'!AN35-'OddsRatio_working_3-way'!R35/3)</f>
        <v>-0.44722066088414447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2.78</v>
      </c>
      <c r="B36" s="4">
        <f>IF('True_Odds_Calculator_3-way'!B37="","",'True_Odds_Calculator_3-way'!B37)</f>
        <v>3.14</v>
      </c>
      <c r="C36" s="4">
        <f>IF('True_Odds_Calculator_3-way'!C37="","",'True_Odds_Calculator_3-way'!C37)</f>
        <v>2.82</v>
      </c>
      <c r="D36" s="9">
        <f t="shared" si="13"/>
        <v>0.34853485953900787</v>
      </c>
      <c r="E36" s="9">
        <f t="shared" si="14"/>
        <v>0.30795909472722366</v>
      </c>
      <c r="F36" s="9">
        <f t="shared" si="15"/>
        <v>0.34350604573376853</v>
      </c>
      <c r="G36" s="9">
        <f t="shared" si="16"/>
        <v>1.0500862164216778</v>
      </c>
      <c r="H36" s="9">
        <f t="shared" si="17"/>
        <v>2.8691534652305859</v>
      </c>
      <c r="I36" s="9">
        <f t="shared" si="18"/>
        <v>3.2471845031423903</v>
      </c>
      <c r="J36" s="9">
        <f t="shared" si="19"/>
        <v>2.9111569138874533</v>
      </c>
      <c r="K36" s="11">
        <f t="shared" si="20"/>
        <v>0.35971223021582738</v>
      </c>
      <c r="L36" s="11">
        <f t="shared" si="21"/>
        <v>0.31847133757961782</v>
      </c>
      <c r="M36" s="11">
        <f t="shared" si="22"/>
        <v>0.3546099290780142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-0.28163174840260596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0.23317841187139732</v>
      </c>
      <c r="Q36" s="11">
        <f>2*'OddsRatio_working_3-way'!K36*'OddsRatio_working_3-way'!L36*'OddsRatio_working_3-way'!M36</f>
        <v>8.1246833404668067E-2</v>
      </c>
      <c r="R36" s="11">
        <f t="shared" si="23"/>
        <v>0</v>
      </c>
      <c r="S36" s="11">
        <f t="shared" si="24"/>
        <v>-0.82795499155889807</v>
      </c>
      <c r="T36" s="11">
        <f t="shared" si="25"/>
        <v>-0.28848605977661956</v>
      </c>
      <c r="U36" s="11">
        <f>'OddsRatio_working_3-way'!S36-'OddsRatio_working_3-way'!R36^2/3</f>
        <v>-0.82795499155889807</v>
      </c>
      <c r="V36" s="11">
        <f>'OddsRatio_working_3-way'!S36*'OddsRatio_working_3-way'!R36/3-2*'OddsRatio_working_3-way'!R36^3/27-'OddsRatio_working_3-way'!T36</f>
        <v>0.28848605977661956</v>
      </c>
      <c r="W36" s="11">
        <f>'OddsRatio_working_3-way'!V36^2+4*'OddsRatio_working_3-way'!U36^3/27</f>
        <v>-8.6038380798925118E-4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0.144986715334051</v>
      </c>
      <c r="Y36" s="11">
        <f>IF('OddsRatio_working_3-way'!W36&gt;=0,IF('OddsRatio_working_3-way'!V36+SQRT('OddsRatio_working_3-way'!W36)&gt;0,0,PI()),ACOS('OddsRatio_working_3-way'!V36/(2*'OddsRatio_working_3-way'!X36)))</f>
        <v>0.10132843732476271</v>
      </c>
      <c r="Z36" s="11">
        <f>'OddsRatio_working_3-way'!X36^(1/3)*COS('OddsRatio_working_3-way'!Y36/3)</f>
        <v>0.52504310821083899</v>
      </c>
      <c r="AA36" s="11">
        <f>'OddsRatio_working_3-way'!X36^(1/3)*COS(('OddsRatio_working_3-way'!Y36+2*PI())/3)</f>
        <v>-0.2778854331712835</v>
      </c>
      <c r="AB36" s="11">
        <f>'OddsRatio_working_3-way'!X36^(1/3)*COS(('OddsRatio_working_3-way'!Y36+4*PI())/3)</f>
        <v>-0.24715767503955535</v>
      </c>
      <c r="AC36" s="11">
        <f>'OddsRatio_working_3-way'!X36^(1/3)*SIN('OddsRatio_working_3-way'!Y36/3)</f>
        <v>1.7740679428946946E-2</v>
      </c>
      <c r="AD36" s="11">
        <f>'OddsRatio_working_3-way'!X36^(1/3)*SIN(('OddsRatio_working_3-way'!Y36+2*PI())/3)</f>
        <v>0.44583033007805506</v>
      </c>
      <c r="AE36" s="11">
        <f>'OddsRatio_working_3-way'!X36^(1/3)*SIN(('OddsRatio_working_3-way'!Y36+4*PI())/3)</f>
        <v>-0.46357100950700203</v>
      </c>
      <c r="AF36" s="11">
        <f>-'OddsRatio_working_3-way'!U36/(3*'OddsRatio_working_3-way'!X36^(1/3))*COS(('OddsRatio_working_3-way'!Y36)/3)</f>
        <v>0.52504310821083888</v>
      </c>
      <c r="AG36" s="11">
        <f>-'OddsRatio_working_3-way'!U36/(3*'OddsRatio_working_3-way'!X36^(1/3))*COS(('OddsRatio_working_3-way'!Y36+2*PI())/3)</f>
        <v>-0.27788543317128345</v>
      </c>
      <c r="AH36" s="11">
        <f>-'OddsRatio_working_3-way'!U36/(3*'OddsRatio_working_3-way'!X36^(1/3))*COS(('OddsRatio_working_3-way'!Y36+4*PI())/3)</f>
        <v>-0.2471576750395553</v>
      </c>
      <c r="AI36" s="11">
        <f>'OddsRatio_working_3-way'!U36/(3*'OddsRatio_working_3-way'!X36^(1/3))*SIN(('OddsRatio_working_3-way'!Y36)/3)</f>
        <v>-1.7740679428946943E-2</v>
      </c>
      <c r="AJ36" s="11">
        <f>'OddsRatio_working_3-way'!U36/(3*'OddsRatio_working_3-way'!X36^(1/3))*SIN(('OddsRatio_working_3-way'!Y36+2*PI())/3)</f>
        <v>-0.44583033007805495</v>
      </c>
      <c r="AK36" s="11">
        <f>'OddsRatio_working_3-way'!U36/(3*'OddsRatio_working_3-way'!X36^(1/3))*SIN(('OddsRatio_working_3-way'!Y36+4*PI())/3)</f>
        <v>0.46357100950700192</v>
      </c>
      <c r="AL36" s="11">
        <f>'OddsRatio_working_3-way'!Z36+'OddsRatio_working_3-way'!AF36</f>
        <v>1.0500862164216778</v>
      </c>
      <c r="AM36" s="11">
        <f>'OddsRatio_working_3-way'!AA36+'OddsRatio_working_3-way'!AG36</f>
        <v>-0.55577086634256689</v>
      </c>
      <c r="AN36" s="11">
        <f>'OddsRatio_working_3-way'!AB36+'OddsRatio_working_3-way'!AH36</f>
        <v>-0.49431535007911065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1.0500862164216778</v>
      </c>
      <c r="AS36" s="11">
        <f>IF(('OddsRatio_working_3-way'!X36=0),IF(Q36&gt;0,-Q36^(1/3),(-Q36)^(1/3)),'OddsRatio_working_3-way'!AM36-'OddsRatio_working_3-way'!R36/3)</f>
        <v>-0.55577086634256689</v>
      </c>
      <c r="AT36" s="11">
        <f>IF(('OddsRatio_working_3-way'!X36=0),IF(Q36&gt;0,-Q36^(1/3),(-Q36)^(1/3)),'OddsRatio_working_3-way'!AN36-'OddsRatio_working_3-way'!R36/3)</f>
        <v>-0.49431535007911065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3.56</v>
      </c>
      <c r="C37" s="4">
        <f>IF('True_Odds_Calculator_3-way'!C38="","",'True_Odds_Calculator_3-way'!C38)</f>
        <v>4.4000000000000004</v>
      </c>
      <c r="D37" s="9">
        <f t="shared" si="13"/>
        <v>0.52095450772817642</v>
      </c>
      <c r="E37" s="9">
        <f t="shared" si="14"/>
        <v>0.2652886868224662</v>
      </c>
      <c r="F37" s="9">
        <f t="shared" si="15"/>
        <v>0.21375680544935732</v>
      </c>
      <c r="G37" s="9">
        <f t="shared" si="16"/>
        <v>1.0818275371917199</v>
      </c>
      <c r="H37" s="9">
        <f t="shared" si="17"/>
        <v>1.9195534066129627</v>
      </c>
      <c r="I37" s="9">
        <f t="shared" si="18"/>
        <v>3.7694784952108034</v>
      </c>
      <c r="J37" s="9">
        <f t="shared" si="19"/>
        <v>4.6782136264518472</v>
      </c>
      <c r="K37" s="11">
        <f t="shared" si="20"/>
        <v>0.54054054054054046</v>
      </c>
      <c r="L37" s="11">
        <f t="shared" si="21"/>
        <v>0.2808988764044944</v>
      </c>
      <c r="M37" s="11">
        <f t="shared" si="22"/>
        <v>0.22727272727272727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-0.25530740137481722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0.23500262264307206</v>
      </c>
      <c r="Q37" s="11">
        <f>2*'OddsRatio_working_3-way'!K37*'OddsRatio_working_3-way'!L37*'OddsRatio_working_3-way'!M37</f>
        <v>6.9016922949507217E-2</v>
      </c>
      <c r="R37" s="11">
        <f t="shared" si="23"/>
        <v>0</v>
      </c>
      <c r="S37" s="11">
        <f t="shared" si="24"/>
        <v>-0.92046929065743899</v>
      </c>
      <c r="T37" s="11">
        <f t="shared" si="25"/>
        <v>-0.27032871972318329</v>
      </c>
      <c r="U37" s="11">
        <f>'OddsRatio_working_3-way'!S37-'OddsRatio_working_3-way'!R37^2/3</f>
        <v>-0.92046929065743899</v>
      </c>
      <c r="V37" s="11">
        <f>'OddsRatio_working_3-way'!S37*'OddsRatio_working_3-way'!R37/3-2*'OddsRatio_working_3-way'!R37^3/27-'OddsRatio_working_3-way'!T37</f>
        <v>0.27032871972318329</v>
      </c>
      <c r="W37" s="11">
        <f>'OddsRatio_working_3-way'!V37^2+4*'OddsRatio_working_3-way'!U37^3/27</f>
        <v>-4.2460195261090267E-2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0.16995426735468108</v>
      </c>
      <c r="Y37" s="11">
        <f>IF('OddsRatio_working_3-way'!W37&gt;=0,IF('OddsRatio_working_3-way'!V37+SQRT('OddsRatio_working_3-way'!W37)&gt;0,0,PI()),ACOS('OddsRatio_working_3-way'!V37/(2*'OddsRatio_working_3-way'!X37)))</f>
        <v>0.65129664532174214</v>
      </c>
      <c r="Z37" s="11">
        <f>'OddsRatio_working_3-way'!X37^(1/3)*COS('OddsRatio_working_3-way'!Y37/3)</f>
        <v>0.54091376859585993</v>
      </c>
      <c r="AA37" s="11">
        <f>'OddsRatio_working_3-way'!X37^(1/3)*COS(('OddsRatio_working_3-way'!Y37+2*PI())/3)</f>
        <v>-0.37378424694659185</v>
      </c>
      <c r="AB37" s="11">
        <f>'OddsRatio_working_3-way'!X37^(1/3)*COS(('OddsRatio_working_3-way'!Y37+4*PI())/3)</f>
        <v>-0.16712952164926823</v>
      </c>
      <c r="AC37" s="11">
        <f>'OddsRatio_working_3-way'!X37^(1/3)*SIN('OddsRatio_working_3-way'!Y37/3)</f>
        <v>0.11931216127971797</v>
      </c>
      <c r="AD37" s="11">
        <f>'OddsRatio_working_3-way'!X37^(1/3)*SIN(('OddsRatio_working_3-way'!Y37+2*PI())/3)</f>
        <v>0.40878898422093302</v>
      </c>
      <c r="AE37" s="11">
        <f>'OddsRatio_working_3-way'!X37^(1/3)*SIN(('OddsRatio_working_3-way'!Y37+4*PI())/3)</f>
        <v>-0.52810114550065101</v>
      </c>
      <c r="AF37" s="11">
        <f>-'OddsRatio_working_3-way'!U37/(3*'OddsRatio_working_3-way'!X37^(1/3))*COS(('OddsRatio_working_3-way'!Y37)/3)</f>
        <v>0.54091376859585993</v>
      </c>
      <c r="AG37" s="11">
        <f>-'OddsRatio_working_3-way'!U37/(3*'OddsRatio_working_3-way'!X37^(1/3))*COS(('OddsRatio_working_3-way'!Y37+2*PI())/3)</f>
        <v>-0.37378424694659185</v>
      </c>
      <c r="AH37" s="11">
        <f>-'OddsRatio_working_3-way'!U37/(3*'OddsRatio_working_3-way'!X37^(1/3))*COS(('OddsRatio_working_3-way'!Y37+4*PI())/3)</f>
        <v>-0.16712952164926823</v>
      </c>
      <c r="AI37" s="11">
        <f>'OddsRatio_working_3-way'!U37/(3*'OddsRatio_working_3-way'!X37^(1/3))*SIN(('OddsRatio_working_3-way'!Y37)/3)</f>
        <v>-0.11931216127971797</v>
      </c>
      <c r="AJ37" s="11">
        <f>'OddsRatio_working_3-way'!U37/(3*'OddsRatio_working_3-way'!X37^(1/3))*SIN(('OddsRatio_working_3-way'!Y37+2*PI())/3)</f>
        <v>-0.40878898422093302</v>
      </c>
      <c r="AK37" s="11">
        <f>'OddsRatio_working_3-way'!U37/(3*'OddsRatio_working_3-way'!X37^(1/3))*SIN(('OddsRatio_working_3-way'!Y37+4*PI())/3)</f>
        <v>0.52810114550065101</v>
      </c>
      <c r="AL37" s="11">
        <f>'OddsRatio_working_3-way'!Z37+'OddsRatio_working_3-way'!AF37</f>
        <v>1.0818275371917199</v>
      </c>
      <c r="AM37" s="11">
        <f>'OddsRatio_working_3-way'!AA37+'OddsRatio_working_3-way'!AG37</f>
        <v>-0.74756849389318369</v>
      </c>
      <c r="AN37" s="11">
        <f>'OddsRatio_working_3-way'!AB37+'OddsRatio_working_3-way'!AH37</f>
        <v>-0.33425904329853645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1.0818275371917199</v>
      </c>
      <c r="AS37" s="11">
        <f>IF(('OddsRatio_working_3-way'!X37=0),IF(Q37&gt;0,-Q37^(1/3),(-Q37)^(1/3)),'OddsRatio_working_3-way'!AM37-'OddsRatio_working_3-way'!R37/3)</f>
        <v>-0.74756849389318369</v>
      </c>
      <c r="AT37" s="11">
        <f>IF(('OddsRatio_working_3-way'!X37=0),IF(Q37&gt;0,-Q37^(1/3),(-Q37)^(1/3)),'OddsRatio_working_3-way'!AN37-'OddsRatio_working_3-way'!R37/3)</f>
        <v>-0.33425904329853645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2.09</v>
      </c>
      <c r="B38" s="4">
        <f>IF('True_Odds_Calculator_3-way'!B39="","",'True_Odds_Calculator_3-way'!B39)</f>
        <v>3.37</v>
      </c>
      <c r="C38" s="4">
        <f>IF('True_Odds_Calculator_3-way'!C39="","",'True_Odds_Calculator_3-way'!C39)</f>
        <v>3.72</v>
      </c>
      <c r="D38" s="9">
        <f t="shared" si="13"/>
        <v>0.46155526057181162</v>
      </c>
      <c r="E38" s="9">
        <f t="shared" si="14"/>
        <v>0.28276338455788941</v>
      </c>
      <c r="F38" s="9">
        <f t="shared" si="15"/>
        <v>0.25568135487029908</v>
      </c>
      <c r="G38" s="9">
        <f t="shared" si="16"/>
        <v>1.0702640434937585</v>
      </c>
      <c r="H38" s="9">
        <f t="shared" si="17"/>
        <v>2.1665878074081961</v>
      </c>
      <c r="I38" s="9">
        <f t="shared" si="18"/>
        <v>3.5365257830802084</v>
      </c>
      <c r="J38" s="9">
        <f t="shared" si="19"/>
        <v>3.911118198303023</v>
      </c>
      <c r="K38" s="11">
        <f t="shared" si="20"/>
        <v>0.47846889952153115</v>
      </c>
      <c r="L38" s="11">
        <f t="shared" si="21"/>
        <v>0.29673590504451036</v>
      </c>
      <c r="M38" s="11">
        <f t="shared" si="22"/>
        <v>0.26881720430107525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-0.26817890990431081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0.23586817579552841</v>
      </c>
      <c r="Q38" s="11">
        <f>2*'OddsRatio_working_3-way'!K38*'OddsRatio_working_3-way'!L38*'OddsRatio_working_3-way'!M38</f>
        <v>7.6332742975899148E-2</v>
      </c>
      <c r="R38" s="11">
        <f t="shared" si="23"/>
        <v>0</v>
      </c>
      <c r="S38" s="11">
        <f t="shared" si="24"/>
        <v>-0.8795179899854495</v>
      </c>
      <c r="T38" s="11">
        <f t="shared" si="25"/>
        <v>-0.28463365371697391</v>
      </c>
      <c r="U38" s="11">
        <f>'OddsRatio_working_3-way'!S38-'OddsRatio_working_3-way'!R38^2/3</f>
        <v>-0.8795179899854495</v>
      </c>
      <c r="V38" s="11">
        <f>'OddsRatio_working_3-way'!S38*'OddsRatio_working_3-way'!R38/3-2*'OddsRatio_working_3-way'!R38^3/27-'OddsRatio_working_3-way'!T38</f>
        <v>0.28463365371697391</v>
      </c>
      <c r="W38" s="11">
        <f>'OddsRatio_working_3-way'!V38^2+4*'OddsRatio_working_3-way'!U38^3/27</f>
        <v>-1.9776691702548879E-2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0.15873957330390484</v>
      </c>
      <c r="Y38" s="11">
        <f>IF('OddsRatio_working_3-way'!W38&gt;=0,IF('OddsRatio_working_3-way'!V38+SQRT('OddsRatio_working_3-way'!W38)&gt;0,0,PI()),ACOS('OddsRatio_working_3-way'!V38/(2*'OddsRatio_working_3-way'!X38)))</f>
        <v>0.4588942762431294</v>
      </c>
      <c r="Z38" s="11">
        <f>'OddsRatio_working_3-way'!X38^(1/3)*COS('OddsRatio_working_3-way'!Y38/3)</f>
        <v>0.53513202174687924</v>
      </c>
      <c r="AA38" s="11">
        <f>'OddsRatio_working_3-way'!X38^(1/3)*COS(('OddsRatio_working_3-way'!Y38+2*PI())/3)</f>
        <v>-0.3390138028070292</v>
      </c>
      <c r="AB38" s="11">
        <f>'OddsRatio_working_3-way'!X38^(1/3)*COS(('OddsRatio_working_3-way'!Y38+4*PI())/3)</f>
        <v>-0.19611821893985021</v>
      </c>
      <c r="AC38" s="11">
        <f>'OddsRatio_working_3-way'!X38^(1/3)*SIN('OddsRatio_working_3-way'!Y38/3)</f>
        <v>8.2500803811724657E-2</v>
      </c>
      <c r="AD38" s="11">
        <f>'OddsRatio_working_3-way'!X38^(1/3)*SIN(('OddsRatio_working_3-way'!Y38+2*PI())/3)</f>
        <v>0.42218752330546183</v>
      </c>
      <c r="AE38" s="11">
        <f>'OddsRatio_working_3-way'!X38^(1/3)*SIN(('OddsRatio_working_3-way'!Y38+4*PI())/3)</f>
        <v>-0.50468832711718636</v>
      </c>
      <c r="AF38" s="11">
        <f>-'OddsRatio_working_3-way'!U38/(3*'OddsRatio_working_3-way'!X38^(1/3))*COS(('OddsRatio_working_3-way'!Y38)/3)</f>
        <v>0.53513202174687924</v>
      </c>
      <c r="AG38" s="11">
        <f>-'OddsRatio_working_3-way'!U38/(3*'OddsRatio_working_3-way'!X38^(1/3))*COS(('OddsRatio_working_3-way'!Y38+2*PI())/3)</f>
        <v>-0.3390138028070292</v>
      </c>
      <c r="AH38" s="11">
        <f>-'OddsRatio_working_3-way'!U38/(3*'OddsRatio_working_3-way'!X38^(1/3))*COS(('OddsRatio_working_3-way'!Y38+4*PI())/3)</f>
        <v>-0.19611821893985021</v>
      </c>
      <c r="AI38" s="11">
        <f>'OddsRatio_working_3-way'!U38/(3*'OddsRatio_working_3-way'!X38^(1/3))*SIN(('OddsRatio_working_3-way'!Y38)/3)</f>
        <v>-8.2500803811724657E-2</v>
      </c>
      <c r="AJ38" s="11">
        <f>'OddsRatio_working_3-way'!U38/(3*'OddsRatio_working_3-way'!X38^(1/3))*SIN(('OddsRatio_working_3-way'!Y38+2*PI())/3)</f>
        <v>-0.42218752330546183</v>
      </c>
      <c r="AK38" s="11">
        <f>'OddsRatio_working_3-way'!U38/(3*'OddsRatio_working_3-way'!X38^(1/3))*SIN(('OddsRatio_working_3-way'!Y38+4*PI())/3)</f>
        <v>0.50468832711718636</v>
      </c>
      <c r="AL38" s="11">
        <f>'OddsRatio_working_3-way'!Z38+'OddsRatio_working_3-way'!AF38</f>
        <v>1.0702640434937585</v>
      </c>
      <c r="AM38" s="11">
        <f>'OddsRatio_working_3-way'!AA38+'OddsRatio_working_3-way'!AG38</f>
        <v>-0.67802760561405839</v>
      </c>
      <c r="AN38" s="11">
        <f>'OddsRatio_working_3-way'!AB38+'OddsRatio_working_3-way'!AH38</f>
        <v>-0.39223643787970042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1.0702640434937585</v>
      </c>
      <c r="AS38" s="11">
        <f>IF(('OddsRatio_working_3-way'!X38=0),IF(Q38&gt;0,-Q38^(1/3),(-Q38)^(1/3)),'OddsRatio_working_3-way'!AM38-'OddsRatio_working_3-way'!R38/3)</f>
        <v>-0.67802760561405839</v>
      </c>
      <c r="AT38" s="11">
        <f>IF(('OddsRatio_working_3-way'!X38=0),IF(Q38&gt;0,-Q38^(1/3),(-Q38)^(1/3)),'OddsRatio_working_3-way'!AN38-'OddsRatio_working_3-way'!R38/3)</f>
        <v>-0.39223643787970042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2.85</v>
      </c>
      <c r="C39" s="4">
        <f>IF('True_Odds_Calculator_3-way'!C40="","",'True_Odds_Calculator_3-way'!C40)</f>
        <v>2.65</v>
      </c>
      <c r="D39" s="9">
        <f t="shared" si="13"/>
        <v>0.30158453551303493</v>
      </c>
      <c r="E39" s="9">
        <f t="shared" si="14"/>
        <v>0.33621169859345512</v>
      </c>
      <c r="F39" s="9">
        <f t="shared" si="15"/>
        <v>0.36220376589351005</v>
      </c>
      <c r="G39" s="9">
        <f t="shared" si="16"/>
        <v>1.0671981038965717</v>
      </c>
      <c r="H39" s="9">
        <f t="shared" si="17"/>
        <v>3.3158198854555607</v>
      </c>
      <c r="I39" s="9">
        <f t="shared" si="18"/>
        <v>2.9743164922086578</v>
      </c>
      <c r="J39" s="9">
        <f t="shared" si="19"/>
        <v>2.7608768714293426</v>
      </c>
      <c r="K39" s="11">
        <f t="shared" si="20"/>
        <v>0.31545741324921134</v>
      </c>
      <c r="L39" s="11">
        <f t="shared" si="21"/>
        <v>0.35087719298245612</v>
      </c>
      <c r="M39" s="11">
        <f t="shared" si="22"/>
        <v>0.37735849056603776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-0.27667212791218565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0.23682800835789852</v>
      </c>
      <c r="Q39" s="11">
        <f>2*'OddsRatio_working_3-way'!K39*'OddsRatio_working_3-way'!L39*'OddsRatio_working_3-way'!M39</f>
        <v>8.3537216351992419E-2</v>
      </c>
      <c r="R39" s="11">
        <f t="shared" si="23"/>
        <v>0</v>
      </c>
      <c r="S39" s="11">
        <f t="shared" si="24"/>
        <v>-0.85598795276214645</v>
      </c>
      <c r="T39" s="11">
        <f t="shared" si="25"/>
        <v>-0.30193578580675362</v>
      </c>
      <c r="U39" s="11">
        <f>'OddsRatio_working_3-way'!S39-'OddsRatio_working_3-way'!R39^2/3</f>
        <v>-0.85598795276214645</v>
      </c>
      <c r="V39" s="11">
        <f>'OddsRatio_working_3-way'!S39*'OddsRatio_working_3-way'!R39/3-2*'OddsRatio_working_3-way'!R39^3/27-'OddsRatio_working_3-way'!T39</f>
        <v>0.30193578580675362</v>
      </c>
      <c r="W39" s="11">
        <f>'OddsRatio_working_3-way'!V39^2+4*'OddsRatio_working_3-way'!U39^3/27</f>
        <v>-1.7526381437885513E-3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0.1524121524801503</v>
      </c>
      <c r="Y39" s="11">
        <f>IF('OddsRatio_working_3-way'!W39&gt;=0,IF('OddsRatio_working_3-way'!V39+SQRT('OddsRatio_working_3-way'!W39)&gt;0,0,PI()),ACOS('OddsRatio_working_3-way'!V39/(2*'OddsRatio_working_3-way'!X39)))</f>
        <v>0.13777530250695369</v>
      </c>
      <c r="Z39" s="11">
        <f>'OddsRatio_working_3-way'!X39^(1/3)*COS('OddsRatio_working_3-way'!Y39/3)</f>
        <v>0.53359905194828594</v>
      </c>
      <c r="AA39" s="11">
        <f>'OddsRatio_working_3-way'!X39^(1/3)*COS(('OddsRatio_working_3-way'!Y39+2*PI())/3)</f>
        <v>-0.2880369224825301</v>
      </c>
      <c r="AB39" s="11">
        <f>'OddsRatio_working_3-way'!X39^(1/3)*COS(('OddsRatio_working_3-way'!Y39+4*PI())/3)</f>
        <v>-0.24556212946575595</v>
      </c>
      <c r="AC39" s="11">
        <f>'OddsRatio_working_3-way'!X39^(1/3)*SIN('OddsRatio_working_3-way'!Y39/3)</f>
        <v>2.4522833182008302E-2</v>
      </c>
      <c r="AD39" s="11">
        <f>'OddsRatio_working_3-way'!X39^(1/3)*SIN(('OddsRatio_working_3-way'!Y39+2*PI())/3)</f>
        <v>0.44984891783150388</v>
      </c>
      <c r="AE39" s="11">
        <f>'OddsRatio_working_3-way'!X39^(1/3)*SIN(('OddsRatio_working_3-way'!Y39+4*PI())/3)</f>
        <v>-0.47437175101351203</v>
      </c>
      <c r="AF39" s="11">
        <f>-'OddsRatio_working_3-way'!U39/(3*'OddsRatio_working_3-way'!X39^(1/3))*COS(('OddsRatio_working_3-way'!Y39)/3)</f>
        <v>0.53359905194828583</v>
      </c>
      <c r="AG39" s="11">
        <f>-'OddsRatio_working_3-way'!U39/(3*'OddsRatio_working_3-way'!X39^(1/3))*COS(('OddsRatio_working_3-way'!Y39+2*PI())/3)</f>
        <v>-0.28803692248253004</v>
      </c>
      <c r="AH39" s="11">
        <f>-'OddsRatio_working_3-way'!U39/(3*'OddsRatio_working_3-way'!X39^(1/3))*COS(('OddsRatio_working_3-way'!Y39+4*PI())/3)</f>
        <v>-0.2455621294657559</v>
      </c>
      <c r="AI39" s="11">
        <f>'OddsRatio_working_3-way'!U39/(3*'OddsRatio_working_3-way'!X39^(1/3))*SIN(('OddsRatio_working_3-way'!Y39)/3)</f>
        <v>-2.4522833182008298E-2</v>
      </c>
      <c r="AJ39" s="11">
        <f>'OddsRatio_working_3-way'!U39/(3*'OddsRatio_working_3-way'!X39^(1/3))*SIN(('OddsRatio_working_3-way'!Y39+2*PI())/3)</f>
        <v>-0.44984891783150377</v>
      </c>
      <c r="AK39" s="11">
        <f>'OddsRatio_working_3-way'!U39/(3*'OddsRatio_working_3-way'!X39^(1/3))*SIN(('OddsRatio_working_3-way'!Y39+4*PI())/3)</f>
        <v>0.47437175101351198</v>
      </c>
      <c r="AL39" s="11">
        <f>'OddsRatio_working_3-way'!Z39+'OddsRatio_working_3-way'!AF39</f>
        <v>1.0671981038965717</v>
      </c>
      <c r="AM39" s="11">
        <f>'OddsRatio_working_3-way'!AA39+'OddsRatio_working_3-way'!AG39</f>
        <v>-0.5760738449650602</v>
      </c>
      <c r="AN39" s="11">
        <f>'OddsRatio_working_3-way'!AB39+'OddsRatio_working_3-way'!AH39</f>
        <v>-0.49112425893151185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1.0671981038965717</v>
      </c>
      <c r="AS39" s="11">
        <f>IF(('OddsRatio_working_3-way'!X39=0),IF(Q39&gt;0,-Q39^(1/3),(-Q39)^(1/3)),'OddsRatio_working_3-way'!AM39-'OddsRatio_working_3-way'!R39/3)</f>
        <v>-0.5760738449650602</v>
      </c>
      <c r="AT39" s="11">
        <f>IF(('OddsRatio_working_3-way'!X39=0),IF(Q39&gt;0,-Q39^(1/3),(-Q39)^(1/3)),'OddsRatio_working_3-way'!AN39-'OddsRatio_working_3-way'!R39/3)</f>
        <v>-0.49112425893151185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2.0299999999999998</v>
      </c>
      <c r="B40" s="4">
        <f>IF('True_Odds_Calculator_3-way'!B41="","",'True_Odds_Calculator_3-way'!B41)</f>
        <v>3.33</v>
      </c>
      <c r="C40" s="4">
        <f>IF('True_Odds_Calculator_3-way'!C41="","",'True_Odds_Calculator_3-way'!C41)</f>
        <v>3.96</v>
      </c>
      <c r="D40" s="9">
        <f t="shared" si="13"/>
        <v>0.47494491346491663</v>
      </c>
      <c r="E40" s="9">
        <f t="shared" si="14"/>
        <v>0.28564835321309434</v>
      </c>
      <c r="F40" s="9">
        <f t="shared" si="15"/>
        <v>0.2394067333219892</v>
      </c>
      <c r="G40" s="9">
        <f t="shared" si="16"/>
        <v>1.0733080942336053</v>
      </c>
      <c r="H40" s="9">
        <f t="shared" si="17"/>
        <v>2.1055073370606134</v>
      </c>
      <c r="I40" s="9">
        <f t="shared" si="18"/>
        <v>3.5008078595643002</v>
      </c>
      <c r="J40" s="9">
        <f t="shared" si="19"/>
        <v>4.1769919589314712</v>
      </c>
      <c r="K40" s="11">
        <f t="shared" si="20"/>
        <v>0.49261083743842371</v>
      </c>
      <c r="L40" s="11">
        <f t="shared" si="21"/>
        <v>0.3003003003003003</v>
      </c>
      <c r="M40" s="11">
        <f t="shared" si="22"/>
        <v>0.25252525252525254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-0.26536851824208152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0.23609219011517857</v>
      </c>
      <c r="Q40" s="11">
        <f>2*'OddsRatio_working_3-way'!K40*'OddsRatio_working_3-way'!L40*'OddsRatio_working_3-way'!M40</f>
        <v>7.4712718390879312E-2</v>
      </c>
      <c r="R40" s="11">
        <f t="shared" si="23"/>
        <v>0</v>
      </c>
      <c r="S40" s="11">
        <f t="shared" si="24"/>
        <v>-0.88967670950253519</v>
      </c>
      <c r="T40" s="11">
        <f t="shared" si="25"/>
        <v>-0.28154326250080236</v>
      </c>
      <c r="U40" s="11">
        <f>'OddsRatio_working_3-way'!S40-'OddsRatio_working_3-way'!R40^2/3</f>
        <v>-0.88967670950253519</v>
      </c>
      <c r="V40" s="11">
        <f>'OddsRatio_working_3-way'!S40*'OddsRatio_working_3-way'!R40/3-2*'OddsRatio_working_3-way'!R40^3/27-'OddsRatio_working_3-way'!T40</f>
        <v>0.28154326250080236</v>
      </c>
      <c r="W40" s="11">
        <f>'OddsRatio_working_3-way'!V40^2+4*'OddsRatio_working_3-way'!U40^3/27</f>
        <v>-2.5059471905855599E-2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0.16149774035992834</v>
      </c>
      <c r="Y40" s="11">
        <f>IF('OddsRatio_working_3-way'!W40&gt;=0,IF('OddsRatio_working_3-way'!V40+SQRT('OddsRatio_working_3-way'!W40)&gt;0,0,PI()),ACOS('OddsRatio_working_3-way'!V40/(2*'OddsRatio_working_3-way'!X40)))</f>
        <v>0.51221069798169494</v>
      </c>
      <c r="Z40" s="11">
        <f>'OddsRatio_working_3-way'!X40^(1/3)*COS('OddsRatio_working_3-way'!Y40/3)</f>
        <v>0.53665404711680265</v>
      </c>
      <c r="AA40" s="11">
        <f>'OddsRatio_working_3-way'!X40^(1/3)*COS(('OddsRatio_working_3-way'!Y40+2*PI())/3)</f>
        <v>-0.34845818266958128</v>
      </c>
      <c r="AB40" s="11">
        <f>'OddsRatio_working_3-way'!X40^(1/3)*COS(('OddsRatio_working_3-way'!Y40+4*PI())/3)</f>
        <v>-0.18819586444722142</v>
      </c>
      <c r="AC40" s="11">
        <f>'OddsRatio_working_3-way'!X40^(1/3)*SIN('OddsRatio_working_3-way'!Y40/3)</f>
        <v>9.2527492566632952E-2</v>
      </c>
      <c r="AD40" s="11">
        <f>'OddsRatio_working_3-way'!X40^(1/3)*SIN(('OddsRatio_working_3-way'!Y40+2*PI())/3)</f>
        <v>0.4184922915635656</v>
      </c>
      <c r="AE40" s="11">
        <f>'OddsRatio_working_3-way'!X40^(1/3)*SIN(('OddsRatio_working_3-way'!Y40+4*PI())/3)</f>
        <v>-0.51101978413019855</v>
      </c>
      <c r="AF40" s="11">
        <f>-'OddsRatio_working_3-way'!U40/(3*'OddsRatio_working_3-way'!X40^(1/3))*COS(('OddsRatio_working_3-way'!Y40)/3)</f>
        <v>0.53665404711680265</v>
      </c>
      <c r="AG40" s="11">
        <f>-'OddsRatio_working_3-way'!U40/(3*'OddsRatio_working_3-way'!X40^(1/3))*COS(('OddsRatio_working_3-way'!Y40+2*PI())/3)</f>
        <v>-0.34845818266958128</v>
      </c>
      <c r="AH40" s="11">
        <f>-'OddsRatio_working_3-way'!U40/(3*'OddsRatio_working_3-way'!X40^(1/3))*COS(('OddsRatio_working_3-way'!Y40+4*PI())/3)</f>
        <v>-0.18819586444722142</v>
      </c>
      <c r="AI40" s="11">
        <f>'OddsRatio_working_3-way'!U40/(3*'OddsRatio_working_3-way'!X40^(1/3))*SIN(('OddsRatio_working_3-way'!Y40)/3)</f>
        <v>-9.2527492566632952E-2</v>
      </c>
      <c r="AJ40" s="11">
        <f>'OddsRatio_working_3-way'!U40/(3*'OddsRatio_working_3-way'!X40^(1/3))*SIN(('OddsRatio_working_3-way'!Y40+2*PI())/3)</f>
        <v>-0.4184922915635656</v>
      </c>
      <c r="AK40" s="11">
        <f>'OddsRatio_working_3-way'!U40/(3*'OddsRatio_working_3-way'!X40^(1/3))*SIN(('OddsRatio_working_3-way'!Y40+4*PI())/3)</f>
        <v>0.51101978413019855</v>
      </c>
      <c r="AL40" s="11">
        <f>'OddsRatio_working_3-way'!Z40+'OddsRatio_working_3-way'!AF40</f>
        <v>1.0733080942336053</v>
      </c>
      <c r="AM40" s="11">
        <f>'OddsRatio_working_3-way'!AA40+'OddsRatio_working_3-way'!AG40</f>
        <v>-0.69691636533916257</v>
      </c>
      <c r="AN40" s="11">
        <f>'OddsRatio_working_3-way'!AB40+'OddsRatio_working_3-way'!AH40</f>
        <v>-0.37639172889444283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1.0733080942336053</v>
      </c>
      <c r="AS40" s="11">
        <f>IF(('OddsRatio_working_3-way'!X40=0),IF(Q40&gt;0,-Q40^(1/3),(-Q40)^(1/3)),'OddsRatio_working_3-way'!AM40-'OddsRatio_working_3-way'!R40/3)</f>
        <v>-0.69691636533916257</v>
      </c>
      <c r="AT40" s="11">
        <f>IF(('OddsRatio_working_3-way'!X40=0),IF(Q40&gt;0,-Q40^(1/3),(-Q40)^(1/3)),'OddsRatio_working_3-way'!AN40-'OddsRatio_working_3-way'!R40/3)</f>
        <v>-0.37639172889444283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2.92</v>
      </c>
      <c r="B41" s="4">
        <f>IF('True_Odds_Calculator_3-way'!B42="","",'True_Odds_Calculator_3-way'!B42)</f>
        <v>3.25</v>
      </c>
      <c r="C41" s="4">
        <f>IF('True_Odds_Calculator_3-way'!C42="","",'True_Odds_Calculator_3-way'!C42)</f>
        <v>2.54</v>
      </c>
      <c r="D41" s="9">
        <f t="shared" si="13"/>
        <v>0.32788215301595514</v>
      </c>
      <c r="E41" s="9">
        <f t="shared" si="14"/>
        <v>0.29392756569044914</v>
      </c>
      <c r="F41" s="9">
        <f t="shared" si="15"/>
        <v>0.37819028129359572</v>
      </c>
      <c r="G41" s="9">
        <f t="shared" si="16"/>
        <v>1.0676438940563164</v>
      </c>
      <c r="H41" s="9">
        <f t="shared" si="17"/>
        <v>3.0498762765881278</v>
      </c>
      <c r="I41" s="9">
        <f t="shared" si="18"/>
        <v>3.4021987616267118</v>
      </c>
      <c r="J41" s="9">
        <f t="shared" si="19"/>
        <v>2.6441715968467272</v>
      </c>
      <c r="K41" s="11">
        <f t="shared" si="20"/>
        <v>0.34246575342465752</v>
      </c>
      <c r="L41" s="11">
        <f t="shared" si="21"/>
        <v>0.30769230769230771</v>
      </c>
      <c r="M41" s="11">
        <f t="shared" si="22"/>
        <v>0.39370078740157477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-0.27599711258431991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0.23688424616048387</v>
      </c>
      <c r="Q41" s="11">
        <f>2*'OddsRatio_working_3-way'!K41*'OddsRatio_working_3-way'!L41*'OddsRatio_working_3-way'!M41</f>
        <v>8.2971714942376137E-2</v>
      </c>
      <c r="R41" s="11">
        <f t="shared" si="23"/>
        <v>0</v>
      </c>
      <c r="S41" s="11">
        <f t="shared" si="24"/>
        <v>-0.85828523328523354</v>
      </c>
      <c r="T41" s="11">
        <f t="shared" si="25"/>
        <v>-0.30062530062530068</v>
      </c>
      <c r="U41" s="11">
        <f>'OddsRatio_working_3-way'!S41-'OddsRatio_working_3-way'!R41^2/3</f>
        <v>-0.85828523328523354</v>
      </c>
      <c r="V41" s="11">
        <f>'OddsRatio_working_3-way'!S41*'OddsRatio_working_3-way'!R41/3-2*'OddsRatio_working_3-way'!R41^3/27-'OddsRatio_working_3-way'!T41</f>
        <v>0.30062530062530068</v>
      </c>
      <c r="W41" s="11">
        <f>'OddsRatio_working_3-way'!V41^2+4*'OddsRatio_working_3-way'!U41^3/27</f>
        <v>-3.2924074191089947E-3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0.15302612423632231</v>
      </c>
      <c r="Y41" s="11">
        <f>IF('OddsRatio_working_3-way'!W41&gt;=0,IF('OddsRatio_working_3-way'!V41+SQRT('OddsRatio_working_3-way'!W41)&gt;0,0,PI()),ACOS('OddsRatio_working_3-way'!V41/(2*'OddsRatio_working_3-way'!X41)))</f>
        <v>0.18859877913474077</v>
      </c>
      <c r="Z41" s="11">
        <f>'OddsRatio_working_3-way'!X41^(1/3)*COS('OddsRatio_working_3-way'!Y41/3)</f>
        <v>0.53382194702815833</v>
      </c>
      <c r="AA41" s="11">
        <f>'OddsRatio_working_3-way'!X41^(1/3)*COS(('OddsRatio_working_3-way'!Y41+2*PI())/3)</f>
        <v>-0.29601260533444301</v>
      </c>
      <c r="AB41" s="11">
        <f>'OddsRatio_working_3-way'!X41^(1/3)*COS(('OddsRatio_working_3-way'!Y41+4*PI())/3)</f>
        <v>-0.2378093416937152</v>
      </c>
      <c r="AC41" s="11">
        <f>'OddsRatio_working_3-way'!X41^(1/3)*SIN('OddsRatio_working_3-way'!Y41/3)</f>
        <v>3.3603669930688994E-2</v>
      </c>
      <c r="AD41" s="11">
        <f>'OddsRatio_working_3-way'!X41^(1/3)*SIN(('OddsRatio_working_3-way'!Y41+2*PI())/3)</f>
        <v>0.44550153225871153</v>
      </c>
      <c r="AE41" s="11">
        <f>'OddsRatio_working_3-way'!X41^(1/3)*SIN(('OddsRatio_working_3-way'!Y41+4*PI())/3)</f>
        <v>-0.4791052021894005</v>
      </c>
      <c r="AF41" s="11">
        <f>-'OddsRatio_working_3-way'!U41/(3*'OddsRatio_working_3-way'!X41^(1/3))*COS(('OddsRatio_working_3-way'!Y41)/3)</f>
        <v>0.53382194702815822</v>
      </c>
      <c r="AG41" s="11">
        <f>-'OddsRatio_working_3-way'!U41/(3*'OddsRatio_working_3-way'!X41^(1/3))*COS(('OddsRatio_working_3-way'!Y41+2*PI())/3)</f>
        <v>-0.29601260533444296</v>
      </c>
      <c r="AH41" s="11">
        <f>-'OddsRatio_working_3-way'!U41/(3*'OddsRatio_working_3-way'!X41^(1/3))*COS(('OddsRatio_working_3-way'!Y41+4*PI())/3)</f>
        <v>-0.23780934169371515</v>
      </c>
      <c r="AI41" s="11">
        <f>'OddsRatio_working_3-way'!U41/(3*'OddsRatio_working_3-way'!X41^(1/3))*SIN(('OddsRatio_working_3-way'!Y41)/3)</f>
        <v>-3.3603669930688987E-2</v>
      </c>
      <c r="AJ41" s="11">
        <f>'OddsRatio_working_3-way'!U41/(3*'OddsRatio_working_3-way'!X41^(1/3))*SIN(('OddsRatio_working_3-way'!Y41+2*PI())/3)</f>
        <v>-0.44550153225871142</v>
      </c>
      <c r="AK41" s="11">
        <f>'OddsRatio_working_3-way'!U41/(3*'OddsRatio_working_3-way'!X41^(1/3))*SIN(('OddsRatio_working_3-way'!Y41+4*PI())/3)</f>
        <v>0.47910520218940039</v>
      </c>
      <c r="AL41" s="11">
        <f>'OddsRatio_working_3-way'!Z41+'OddsRatio_working_3-way'!AF41</f>
        <v>1.0676438940563164</v>
      </c>
      <c r="AM41" s="11">
        <f>'OddsRatio_working_3-way'!AA41+'OddsRatio_working_3-way'!AG41</f>
        <v>-0.59202521066888592</v>
      </c>
      <c r="AN41" s="11">
        <f>'OddsRatio_working_3-way'!AB41+'OddsRatio_working_3-way'!AH41</f>
        <v>-0.47561868338743035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1.0676438940563164</v>
      </c>
      <c r="AS41" s="11">
        <f>IF(('OddsRatio_working_3-way'!X41=0),IF(Q41&gt;0,-Q41^(1/3),(-Q41)^(1/3)),'OddsRatio_working_3-way'!AM41-'OddsRatio_working_3-way'!R41/3)</f>
        <v>-0.59202521066888592</v>
      </c>
      <c r="AT41" s="11">
        <f>IF(('OddsRatio_working_3-way'!X41=0),IF(Q41&gt;0,-Q41^(1/3),(-Q41)^(1/3)),'OddsRatio_working_3-way'!AN41-'OddsRatio_working_3-way'!R41/3)</f>
        <v>-0.47561868338743035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2.44</v>
      </c>
      <c r="B42" s="4">
        <f>IF('True_Odds_Calculator_3-way'!B43="","",'True_Odds_Calculator_3-way'!B43)</f>
        <v>3.11</v>
      </c>
      <c r="C42" s="4">
        <f>IF('True_Odds_Calculator_3-way'!C43="","",'True_Odds_Calculator_3-way'!C43)</f>
        <v>3.09</v>
      </c>
      <c r="D42" s="9">
        <f t="shared" si="13"/>
        <v>0.39015096093836549</v>
      </c>
      <c r="E42" s="9">
        <f t="shared" si="14"/>
        <v>0.30391525012346277</v>
      </c>
      <c r="F42" s="9">
        <f t="shared" si="15"/>
        <v>0.30593378893817186</v>
      </c>
      <c r="G42" s="9">
        <f t="shared" si="16"/>
        <v>1.0854933590514442</v>
      </c>
      <c r="H42" s="9">
        <f t="shared" si="17"/>
        <v>2.5631104370340796</v>
      </c>
      <c r="I42" s="9">
        <f t="shared" si="18"/>
        <v>3.2903909875985469</v>
      </c>
      <c r="J42" s="9">
        <f t="shared" si="19"/>
        <v>3.2686811204175177</v>
      </c>
      <c r="K42" s="11">
        <f t="shared" si="20"/>
        <v>0.4098360655737705</v>
      </c>
      <c r="L42" s="11">
        <f t="shared" si="21"/>
        <v>0.32154340836012862</v>
      </c>
      <c r="M42" s="11">
        <f t="shared" si="22"/>
        <v>0.3236245954692557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-0.27082112555034177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0.24053064130074878</v>
      </c>
      <c r="Q42" s="11">
        <f>2*'OddsRatio_working_3-way'!K42*'OddsRatio_working_3-way'!L42*'OddsRatio_working_3-way'!M42</f>
        <v>8.5294553652747809E-2</v>
      </c>
      <c r="R42" s="11">
        <f t="shared" si="23"/>
        <v>0</v>
      </c>
      <c r="S42" s="11">
        <f t="shared" si="24"/>
        <v>-0.88815317051785003</v>
      </c>
      <c r="T42" s="11">
        <f t="shared" si="25"/>
        <v>-0.3149479328077483</v>
      </c>
      <c r="U42" s="11">
        <f>'OddsRatio_working_3-way'!S42-'OddsRatio_working_3-way'!R42^2/3</f>
        <v>-0.88815317051785003</v>
      </c>
      <c r="V42" s="11">
        <f>'OddsRatio_working_3-way'!S42*'OddsRatio_working_3-way'!R42/3-2*'OddsRatio_working_3-way'!R42^3/27-'OddsRatio_working_3-way'!T42</f>
        <v>0.3149479328077483</v>
      </c>
      <c r="W42" s="11">
        <f>'OddsRatio_working_3-way'!V42^2+4*'OddsRatio_working_3-way'!U42^3/27</f>
        <v>-4.5988336323828094E-3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0.16108307950577611</v>
      </c>
      <c r="Y42" s="11">
        <f>IF('OddsRatio_working_3-way'!W42&gt;=0,IF('OddsRatio_working_3-way'!V42+SQRT('OddsRatio_working_3-way'!W42)&gt;0,0,PI()),ACOS('OddsRatio_working_3-way'!V42/(2*'OddsRatio_working_3-way'!X42)))</f>
        <v>0.21208234075285581</v>
      </c>
      <c r="Z42" s="11">
        <f>'OddsRatio_working_3-way'!X42^(1/3)*COS('OddsRatio_working_3-way'!Y42/3)</f>
        <v>0.54274667952572209</v>
      </c>
      <c r="AA42" s="11">
        <f>'OddsRatio_working_3-way'!X42^(1/3)*COS(('OddsRatio_working_3-way'!Y42+2*PI())/3)</f>
        <v>-0.30465733031860487</v>
      </c>
      <c r="AB42" s="11">
        <f>'OddsRatio_working_3-way'!X42^(1/3)*COS(('OddsRatio_working_3-way'!Y42+4*PI())/3)</f>
        <v>-0.23808934920711736</v>
      </c>
      <c r="AC42" s="11">
        <f>'OddsRatio_working_3-way'!X42^(1/3)*SIN('OddsRatio_working_3-way'!Y42/3)</f>
        <v>3.8433041814127267E-2</v>
      </c>
      <c r="AD42" s="11">
        <f>'OddsRatio_working_3-way'!X42^(1/3)*SIN(('OddsRatio_working_3-way'!Y42+2*PI())/3)</f>
        <v>0.45081589138186312</v>
      </c>
      <c r="AE42" s="11">
        <f>'OddsRatio_working_3-way'!X42^(1/3)*SIN(('OddsRatio_working_3-way'!Y42+4*PI())/3)</f>
        <v>-0.48924893319599044</v>
      </c>
      <c r="AF42" s="11">
        <f>-'OddsRatio_working_3-way'!U42/(3*'OddsRatio_working_3-way'!X42^(1/3))*COS(('OddsRatio_working_3-way'!Y42)/3)</f>
        <v>0.54274667952572209</v>
      </c>
      <c r="AG42" s="11">
        <f>-'OddsRatio_working_3-way'!U42/(3*'OddsRatio_working_3-way'!X42^(1/3))*COS(('OddsRatio_working_3-way'!Y42+2*PI())/3)</f>
        <v>-0.30465733031860487</v>
      </c>
      <c r="AH42" s="11">
        <f>-'OddsRatio_working_3-way'!U42/(3*'OddsRatio_working_3-way'!X42^(1/3))*COS(('OddsRatio_working_3-way'!Y42+4*PI())/3)</f>
        <v>-0.23808934920711736</v>
      </c>
      <c r="AI42" s="11">
        <f>'OddsRatio_working_3-way'!U42/(3*'OddsRatio_working_3-way'!X42^(1/3))*SIN(('OddsRatio_working_3-way'!Y42)/3)</f>
        <v>-3.8433041814127267E-2</v>
      </c>
      <c r="AJ42" s="11">
        <f>'OddsRatio_working_3-way'!U42/(3*'OddsRatio_working_3-way'!X42^(1/3))*SIN(('OddsRatio_working_3-way'!Y42+2*PI())/3)</f>
        <v>-0.45081589138186312</v>
      </c>
      <c r="AK42" s="11">
        <f>'OddsRatio_working_3-way'!U42/(3*'OddsRatio_working_3-way'!X42^(1/3))*SIN(('OddsRatio_working_3-way'!Y42+4*PI())/3)</f>
        <v>0.48924893319599044</v>
      </c>
      <c r="AL42" s="11">
        <f>'OddsRatio_working_3-way'!Z42+'OddsRatio_working_3-way'!AF42</f>
        <v>1.0854933590514442</v>
      </c>
      <c r="AM42" s="11">
        <f>'OddsRatio_working_3-way'!AA42+'OddsRatio_working_3-way'!AG42</f>
        <v>-0.60931466063720974</v>
      </c>
      <c r="AN42" s="11">
        <f>'OddsRatio_working_3-way'!AB42+'OddsRatio_working_3-way'!AH42</f>
        <v>-0.47617869841423471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1.0854933590514442</v>
      </c>
      <c r="AS42" s="11">
        <f>IF(('OddsRatio_working_3-way'!X42=0),IF(Q42&gt;0,-Q42^(1/3),(-Q42)^(1/3)),'OddsRatio_working_3-way'!AM42-'OddsRatio_working_3-way'!R42/3)</f>
        <v>-0.60931466063720974</v>
      </c>
      <c r="AT42" s="11">
        <f>IF(('OddsRatio_working_3-way'!X42=0),IF(Q42&gt;0,-Q42^(1/3),(-Q42)^(1/3)),'OddsRatio_working_3-way'!AN42-'OddsRatio_working_3-way'!R42/3)</f>
        <v>-0.47617869841423471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2.41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3.27</v>
      </c>
      <c r="D43" s="9">
        <f t="shared" si="13"/>
        <v>0.4052496580506077</v>
      </c>
      <c r="E43" s="9">
        <f t="shared" si="14"/>
        <v>0.29737517097469612</v>
      </c>
      <c r="F43" s="9">
        <f t="shared" si="15"/>
        <v>0.29737517097469612</v>
      </c>
      <c r="G43" s="9">
        <f t="shared" si="16"/>
        <v>1.0408614659532218</v>
      </c>
      <c r="H43" s="9">
        <f t="shared" si="17"/>
        <v>2.4676146669940429</v>
      </c>
      <c r="I43" s="9">
        <f t="shared" si="18"/>
        <v>3.3627555277138144</v>
      </c>
      <c r="J43" s="9">
        <f t="shared" si="19"/>
        <v>3.3627555277138144</v>
      </c>
      <c r="K43" s="11">
        <f t="shared" si="20"/>
        <v>0.41493775933609955</v>
      </c>
      <c r="L43" s="11">
        <f t="shared" si="21"/>
        <v>0.3058103975535168</v>
      </c>
      <c r="M43" s="11">
        <f t="shared" si="22"/>
        <v>0.3058103975535168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-0.28194102815111077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0.23088962470889962</v>
      </c>
      <c r="Q43" s="11">
        <f>2*'OddsRatio_working_3-way'!K43*'OddsRatio_working_3-way'!L43*'OddsRatio_working_3-way'!M43</f>
        <v>7.7609957885344388E-2</v>
      </c>
      <c r="R43" s="11">
        <f t="shared" si="23"/>
        <v>0</v>
      </c>
      <c r="S43" s="11">
        <f t="shared" si="24"/>
        <v>-0.81892878884285925</v>
      </c>
      <c r="T43" s="11">
        <f t="shared" si="25"/>
        <v>-0.27527018112365009</v>
      </c>
      <c r="U43" s="11">
        <f>'OddsRatio_working_3-way'!S43-'OddsRatio_working_3-way'!R43^2/3</f>
        <v>-0.81892878884285925</v>
      </c>
      <c r="V43" s="11">
        <f>'OddsRatio_working_3-way'!S43*'OddsRatio_working_3-way'!R43/3-2*'OddsRatio_working_3-way'!R43^3/27-'OddsRatio_working_3-way'!T43</f>
        <v>0.27527018112365009</v>
      </c>
      <c r="W43" s="11">
        <f>'OddsRatio_working_3-way'!V43^2+4*'OddsRatio_working_3-way'!U43^3/27</f>
        <v>-5.590768044631711E-3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0.14262226391808436</v>
      </c>
      <c r="Y43" s="11">
        <f>IF('OddsRatio_working_3-way'!W43&gt;=0,IF('OddsRatio_working_3-way'!V43+SQRT('OddsRatio_working_3-way'!W43)&gt;0,0,PI()),ACOS('OddsRatio_working_3-way'!V43/(2*'OddsRatio_working_3-way'!X43)))</f>
        <v>0.2652297785866895</v>
      </c>
      <c r="Z43" s="11">
        <f>'OddsRatio_working_3-way'!X43^(1/3)*COS('OddsRatio_working_3-way'!Y43/3)</f>
        <v>0.52043073297661102</v>
      </c>
      <c r="AA43" s="11">
        <f>'OddsRatio_working_3-way'!X43^(1/3)*COS(('OddsRatio_working_3-way'!Y43+2*PI())/3)</f>
        <v>-0.3001664157959944</v>
      </c>
      <c r="AB43" s="11">
        <f>'OddsRatio_working_3-way'!X43^(1/3)*COS(('OddsRatio_working_3-way'!Y43+4*PI())/3)</f>
        <v>-0.22026431718061679</v>
      </c>
      <c r="AC43" s="11">
        <f>'OddsRatio_working_3-way'!X43^(1/3)*SIN('OddsRatio_working_3-way'!Y43/3)</f>
        <v>4.6131498144404363E-2</v>
      </c>
      <c r="AD43" s="11">
        <f>'OddsRatio_working_3-way'!X43^(1/3)*SIN(('OddsRatio_working_3-way'!Y43+2*PI())/3)</f>
        <v>0.42764048659569881</v>
      </c>
      <c r="AE43" s="11">
        <f>'OddsRatio_working_3-way'!X43^(1/3)*SIN(('OddsRatio_working_3-way'!Y43+4*PI())/3)</f>
        <v>-0.47377198474010307</v>
      </c>
      <c r="AF43" s="11">
        <f>-'OddsRatio_working_3-way'!U43/(3*'OddsRatio_working_3-way'!X43^(1/3))*COS(('OddsRatio_working_3-way'!Y43)/3)</f>
        <v>0.52043073297661091</v>
      </c>
      <c r="AG43" s="11">
        <f>-'OddsRatio_working_3-way'!U43/(3*'OddsRatio_working_3-way'!X43^(1/3))*COS(('OddsRatio_working_3-way'!Y43+2*PI())/3)</f>
        <v>-0.30016641579599435</v>
      </c>
      <c r="AH43" s="11">
        <f>-'OddsRatio_working_3-way'!U43/(3*'OddsRatio_working_3-way'!X43^(1/3))*COS(('OddsRatio_working_3-way'!Y43+4*PI())/3)</f>
        <v>-0.22026431718061676</v>
      </c>
      <c r="AI43" s="11">
        <f>'OddsRatio_working_3-way'!U43/(3*'OddsRatio_working_3-way'!X43^(1/3))*SIN(('OddsRatio_working_3-way'!Y43)/3)</f>
        <v>-4.6131498144404356E-2</v>
      </c>
      <c r="AJ43" s="11">
        <f>'OddsRatio_working_3-way'!U43/(3*'OddsRatio_working_3-way'!X43^(1/3))*SIN(('OddsRatio_working_3-way'!Y43+2*PI())/3)</f>
        <v>-0.4276404865956987</v>
      </c>
      <c r="AK43" s="11">
        <f>'OddsRatio_working_3-way'!U43/(3*'OddsRatio_working_3-way'!X43^(1/3))*SIN(('OddsRatio_working_3-way'!Y43+4*PI())/3)</f>
        <v>0.47377198474010296</v>
      </c>
      <c r="AL43" s="11">
        <f>'OddsRatio_working_3-way'!Z43+'OddsRatio_working_3-way'!AF43</f>
        <v>1.0408614659532218</v>
      </c>
      <c r="AM43" s="11">
        <f>'OddsRatio_working_3-way'!AA43+'OddsRatio_working_3-way'!AG43</f>
        <v>-0.60033283159198869</v>
      </c>
      <c r="AN43" s="11">
        <f>'OddsRatio_working_3-way'!AB43+'OddsRatio_working_3-way'!AH43</f>
        <v>-0.44052863436123357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1.0408614659532218</v>
      </c>
      <c r="AS43" s="11">
        <f>IF(('OddsRatio_working_3-way'!X43=0),IF(Q43&gt;0,-Q43^(1/3),(-Q43)^(1/3)),'OddsRatio_working_3-way'!AM43-'OddsRatio_working_3-way'!R43/3)</f>
        <v>-0.60033283159198869</v>
      </c>
      <c r="AT43" s="11">
        <f>IF(('OddsRatio_working_3-way'!X43=0),IF(Q43&gt;0,-Q43^(1/3),(-Q43)^(1/3)),'OddsRatio_working_3-way'!AN43-'OddsRatio_working_3-way'!R43/3)</f>
        <v>-0.44052863436123357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39.42</v>
      </c>
      <c r="B44" s="4">
        <f>IF('True_Odds_Calculator_3-way'!B45="","",'True_Odds_Calculator_3-way'!B45)</f>
        <v>9.34</v>
      </c>
      <c r="C44" s="4">
        <f>IF('True_Odds_Calculator_3-way'!C45="","",'True_Odds_Calculator_3-way'!C45)</f>
        <v>1.08</v>
      </c>
      <c r="D44" s="9">
        <f t="shared" si="13"/>
        <v>1.8609338198467454E-2</v>
      </c>
      <c r="E44" s="9">
        <f t="shared" si="14"/>
        <v>8.0335880872892729E-2</v>
      </c>
      <c r="F44" s="9">
        <f t="shared" si="15"/>
        <v>0.90105478092863989</v>
      </c>
      <c r="G44" s="9">
        <f t="shared" si="16"/>
        <v>1.3726304599564092</v>
      </c>
      <c r="H44" s="9">
        <f t="shared" si="17"/>
        <v>53.736462271525248</v>
      </c>
      <c r="I44" s="9">
        <f t="shared" si="18"/>
        <v>12.447738036036451</v>
      </c>
      <c r="J44" s="9">
        <f t="shared" si="19"/>
        <v>1.1098104367965129</v>
      </c>
      <c r="K44" s="11">
        <f t="shared" si="20"/>
        <v>2.5367833587011668E-2</v>
      </c>
      <c r="L44" s="11">
        <f t="shared" si="21"/>
        <v>0.10706638115631692</v>
      </c>
      <c r="M44" s="11">
        <f t="shared" si="22"/>
        <v>0.92592592592592582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-6.4465320547896998E-2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0.1177957535506014</v>
      </c>
      <c r="Q44" s="11">
        <f>2*'OddsRatio_working_3-way'!K44*'OddsRatio_working_3-way'!L44*'OddsRatio_working_3-way'!M44</f>
        <v>5.029707666550017E-3</v>
      </c>
      <c r="R44" s="11">
        <f t="shared" si="23"/>
        <v>0</v>
      </c>
      <c r="S44" s="11">
        <f t="shared" si="24"/>
        <v>-1.8272732152643296</v>
      </c>
      <c r="T44" s="11">
        <f t="shared" si="25"/>
        <v>-7.8021913546726288E-2</v>
      </c>
      <c r="U44" s="11">
        <f>'OddsRatio_working_3-way'!S44-'OddsRatio_working_3-way'!R44^2/3</f>
        <v>-1.8272732152643296</v>
      </c>
      <c r="V44" s="11">
        <f>'OddsRatio_working_3-way'!S44*'OddsRatio_working_3-way'!R44/3-2*'OddsRatio_working_3-way'!R44^3/27-'OddsRatio_working_3-way'!T44</f>
        <v>7.8021913546726288E-2</v>
      </c>
      <c r="W44" s="11">
        <f>'OddsRatio_working_3-way'!V44^2+4*'OddsRatio_working_3-way'!U44^3/27</f>
        <v>-0.89778407902435142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0.47536078351549055</v>
      </c>
      <c r="Y44" s="11">
        <f>IF('OddsRatio_working_3-way'!W44&gt;=0,IF('OddsRatio_working_3-way'!V44+SQRT('OddsRatio_working_3-way'!W44)&gt;0,0,PI()),ACOS('OddsRatio_working_3-way'!V44/(2*'OddsRatio_working_3-way'!X44)))</f>
        <v>1.4886379324733541</v>
      </c>
      <c r="Z44" s="11">
        <f>'OddsRatio_working_3-way'!X44^(1/3)*COS('OddsRatio_working_3-way'!Y44/3)</f>
        <v>0.6863152299782046</v>
      </c>
      <c r="AA44" s="11">
        <f>'OddsRatio_working_3-way'!X44^(1/3)*COS(('OddsRatio_working_3-way'!Y44+2*PI())/3)</f>
        <v>-0.66494459055066135</v>
      </c>
      <c r="AB44" s="11">
        <f>'OddsRatio_working_3-way'!X44^(1/3)*COS(('OddsRatio_working_3-way'!Y44+4*PI())/3)</f>
        <v>-2.1370639427543463E-2</v>
      </c>
      <c r="AC44" s="11">
        <f>'OddsRatio_working_3-way'!X44^(1/3)*SIN('OddsRatio_working_3-way'!Y44/3)</f>
        <v>0.37156759392436345</v>
      </c>
      <c r="AD44" s="11">
        <f>'OddsRatio_working_3-way'!X44^(1/3)*SIN(('OddsRatio_working_3-way'!Y44+2*PI())/3)</f>
        <v>0.40858262720310295</v>
      </c>
      <c r="AE44" s="11">
        <f>'OddsRatio_working_3-way'!X44^(1/3)*SIN(('OddsRatio_working_3-way'!Y44+4*PI())/3)</f>
        <v>-0.78015022112746624</v>
      </c>
      <c r="AF44" s="11">
        <f>-'OddsRatio_working_3-way'!U44/(3*'OddsRatio_working_3-way'!X44^(1/3))*COS(('OddsRatio_working_3-way'!Y44)/3)</f>
        <v>0.6863152299782046</v>
      </c>
      <c r="AG44" s="11">
        <f>-'OddsRatio_working_3-way'!U44/(3*'OddsRatio_working_3-way'!X44^(1/3))*COS(('OddsRatio_working_3-way'!Y44+2*PI())/3)</f>
        <v>-0.66494459055066124</v>
      </c>
      <c r="AH44" s="11">
        <f>-'OddsRatio_working_3-way'!U44/(3*'OddsRatio_working_3-way'!X44^(1/3))*COS(('OddsRatio_working_3-way'!Y44+4*PI())/3)</f>
        <v>-2.1370639427543459E-2</v>
      </c>
      <c r="AI44" s="11">
        <f>'OddsRatio_working_3-way'!U44/(3*'OddsRatio_working_3-way'!X44^(1/3))*SIN(('OddsRatio_working_3-way'!Y44)/3)</f>
        <v>-0.37156759392436339</v>
      </c>
      <c r="AJ44" s="11">
        <f>'OddsRatio_working_3-way'!U44/(3*'OddsRatio_working_3-way'!X44^(1/3))*SIN(('OddsRatio_working_3-way'!Y44+2*PI())/3)</f>
        <v>-0.4085826272031029</v>
      </c>
      <c r="AK44" s="11">
        <f>'OddsRatio_working_3-way'!U44/(3*'OddsRatio_working_3-way'!X44^(1/3))*SIN(('OddsRatio_working_3-way'!Y44+4*PI())/3)</f>
        <v>0.78015022112746613</v>
      </c>
      <c r="AL44" s="11">
        <f>'OddsRatio_working_3-way'!Z44+'OddsRatio_working_3-way'!AF44</f>
        <v>1.3726304599564092</v>
      </c>
      <c r="AM44" s="11">
        <f>'OddsRatio_working_3-way'!AA44+'OddsRatio_working_3-way'!AG44</f>
        <v>-1.3298891811013225</v>
      </c>
      <c r="AN44" s="11">
        <f>'OddsRatio_working_3-way'!AB44+'OddsRatio_working_3-way'!AH44</f>
        <v>-4.2741278855086925E-2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1.3726304599564092</v>
      </c>
      <c r="AS44" s="11">
        <f>IF(('OddsRatio_working_3-way'!X44=0),IF(Q44&gt;0,-Q44^(1/3),(-Q44)^(1/3)),'OddsRatio_working_3-way'!AM44-'OddsRatio_working_3-way'!R44/3)</f>
        <v>-1.3298891811013225</v>
      </c>
      <c r="AT44" s="11">
        <f>IF(('OddsRatio_working_3-way'!X44=0),IF(Q44&gt;0,-Q44^(1/3),(-Q44)^(1/3)),'OddsRatio_working_3-way'!AN44-'OddsRatio_working_3-way'!R44/3)</f>
        <v>-4.2741278855086925E-2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2.02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4.16</v>
      </c>
      <c r="D45" s="9">
        <f t="shared" si="13"/>
        <v>0.48343680765133978</v>
      </c>
      <c r="E45" s="9">
        <f t="shared" si="14"/>
        <v>0.2845621337153581</v>
      </c>
      <c r="F45" s="9">
        <f t="shared" si="15"/>
        <v>0.23200105863330198</v>
      </c>
      <c r="G45" s="9">
        <f t="shared" si="16"/>
        <v>1.0475712529275478</v>
      </c>
      <c r="H45" s="9">
        <f t="shared" si="17"/>
        <v>2.068522677986099</v>
      </c>
      <c r="I45" s="9">
        <f t="shared" si="18"/>
        <v>3.514171007026115</v>
      </c>
      <c r="J45" s="9">
        <f t="shared" si="19"/>
        <v>4.3103251592510521</v>
      </c>
      <c r="K45" s="11">
        <f t="shared" si="20"/>
        <v>0.49504950495049505</v>
      </c>
      <c r="L45" s="11">
        <f t="shared" si="21"/>
        <v>0.29411764705882354</v>
      </c>
      <c r="M45" s="11">
        <f t="shared" si="22"/>
        <v>0.24038461538461536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-0.27075399847677062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0.23030442184489941</v>
      </c>
      <c r="Q45" s="11">
        <f>2*'OddsRatio_working_3-way'!K45*'OddsRatio_working_3-way'!L45*'OddsRatio_working_3-way'!M45</f>
        <v>7.0001344025805295E-2</v>
      </c>
      <c r="R45" s="11">
        <f t="shared" si="23"/>
        <v>0</v>
      </c>
      <c r="S45" s="11">
        <f t="shared" si="24"/>
        <v>-0.85060395466203398</v>
      </c>
      <c r="T45" s="11">
        <f t="shared" si="25"/>
        <v>-0.25854223545958482</v>
      </c>
      <c r="U45" s="11">
        <f>'OddsRatio_working_3-way'!S45-'OddsRatio_working_3-way'!R45^2/3</f>
        <v>-0.85060395466203398</v>
      </c>
      <c r="V45" s="11">
        <f>'OddsRatio_working_3-way'!S45*'OddsRatio_working_3-way'!R45/3-2*'OddsRatio_working_3-way'!R45^3/27-'OddsRatio_working_3-way'!T45</f>
        <v>0.25854223545958482</v>
      </c>
      <c r="W45" s="11">
        <f>'OddsRatio_working_3-way'!V45^2+4*'OddsRatio_working_3-way'!U45^3/27</f>
        <v>-2.4331468348953805E-2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0.15097645169478682</v>
      </c>
      <c r="Y45" s="11">
        <f>IF('OddsRatio_working_3-way'!W45&gt;=0,IF('OddsRatio_working_3-way'!V45+SQRT('OddsRatio_working_3-way'!W45)&gt;0,0,PI()),ACOS('OddsRatio_working_3-way'!V45/(2*'OddsRatio_working_3-way'!X45)))</f>
        <v>0.5428621300263814</v>
      </c>
      <c r="Z45" s="11">
        <f>'OddsRatio_working_3-way'!X45^(1/3)*COS('OddsRatio_working_3-way'!Y45/3)</f>
        <v>0.52378562646377402</v>
      </c>
      <c r="AA45" s="11">
        <f>'OddsRatio_working_3-way'!X45^(1/3)*COS(('OddsRatio_working_3-way'!Y45+2*PI())/3)</f>
        <v>-0.34488348618958942</v>
      </c>
      <c r="AB45" s="11">
        <f>'OddsRatio_working_3-way'!X45^(1/3)*COS(('OddsRatio_working_3-way'!Y45+4*PI())/3)</f>
        <v>-0.1789021402741843</v>
      </c>
      <c r="AC45" s="11">
        <f>'OddsRatio_working_3-way'!X45^(1/3)*SIN('OddsRatio_working_3-way'!Y45/3)</f>
        <v>9.582937474471552E-2</v>
      </c>
      <c r="AD45" s="11">
        <f>'OddsRatio_working_3-way'!X45^(1/3)*SIN(('OddsRatio_working_3-way'!Y45+2*PI())/3)</f>
        <v>0.40569697128241744</v>
      </c>
      <c r="AE45" s="11">
        <f>'OddsRatio_working_3-way'!X45^(1/3)*SIN(('OddsRatio_working_3-way'!Y45+4*PI())/3)</f>
        <v>-0.50152634602713286</v>
      </c>
      <c r="AF45" s="11">
        <f>-'OddsRatio_working_3-way'!U45/(3*'OddsRatio_working_3-way'!X45^(1/3))*COS(('OddsRatio_working_3-way'!Y45)/3)</f>
        <v>0.52378562646377391</v>
      </c>
      <c r="AG45" s="11">
        <f>-'OddsRatio_working_3-way'!U45/(3*'OddsRatio_working_3-way'!X45^(1/3))*COS(('OddsRatio_working_3-way'!Y45+2*PI())/3)</f>
        <v>-0.34488348618958936</v>
      </c>
      <c r="AH45" s="11">
        <f>-'OddsRatio_working_3-way'!U45/(3*'OddsRatio_working_3-way'!X45^(1/3))*COS(('OddsRatio_working_3-way'!Y45+4*PI())/3)</f>
        <v>-0.17890214027418427</v>
      </c>
      <c r="AI45" s="11">
        <f>'OddsRatio_working_3-way'!U45/(3*'OddsRatio_working_3-way'!X45^(1/3))*SIN(('OddsRatio_working_3-way'!Y45)/3)</f>
        <v>-9.5829374744715493E-2</v>
      </c>
      <c r="AJ45" s="11">
        <f>'OddsRatio_working_3-way'!U45/(3*'OddsRatio_working_3-way'!X45^(1/3))*SIN(('OddsRatio_working_3-way'!Y45+2*PI())/3)</f>
        <v>-0.40569697128241733</v>
      </c>
      <c r="AK45" s="11">
        <f>'OddsRatio_working_3-way'!U45/(3*'OddsRatio_working_3-way'!X45^(1/3))*SIN(('OddsRatio_working_3-way'!Y45+4*PI())/3)</f>
        <v>0.50152634602713275</v>
      </c>
      <c r="AL45" s="11">
        <f>'OddsRatio_working_3-way'!Z45+'OddsRatio_working_3-way'!AF45</f>
        <v>1.0475712529275478</v>
      </c>
      <c r="AM45" s="11">
        <f>'OddsRatio_working_3-way'!AA45+'OddsRatio_working_3-way'!AG45</f>
        <v>-0.68976697237917883</v>
      </c>
      <c r="AN45" s="11">
        <f>'OddsRatio_working_3-way'!AB45+'OddsRatio_working_3-way'!AH45</f>
        <v>-0.35780428054836855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1.0475712529275478</v>
      </c>
      <c r="AS45" s="11">
        <f>IF(('OddsRatio_working_3-way'!X45=0),IF(Q45&gt;0,-Q45^(1/3),(-Q45)^(1/3)),'OddsRatio_working_3-way'!AM45-'OddsRatio_working_3-way'!R45/3)</f>
        <v>-0.68976697237917883</v>
      </c>
      <c r="AT45" s="11">
        <f>IF(('OddsRatio_working_3-way'!X45=0),IF(Q45&gt;0,-Q45^(1/3),(-Q45)^(1/3)),'OddsRatio_working_3-way'!AN45-'OddsRatio_working_3-way'!R45/3)</f>
        <v>-0.35780428054836855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4.09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1.88</v>
      </c>
      <c r="D46" s="9">
        <f t="shared" si="13"/>
        <v>0.22781618774447399</v>
      </c>
      <c r="E46" s="9">
        <f t="shared" si="14"/>
        <v>0.26335449225375807</v>
      </c>
      <c r="F46" s="9">
        <f t="shared" si="15"/>
        <v>0.50882932000176784</v>
      </c>
      <c r="G46" s="9">
        <f t="shared" si="16"/>
        <v>1.0969267651401295</v>
      </c>
      <c r="H46" s="9">
        <f t="shared" si="17"/>
        <v>4.3895037042830003</v>
      </c>
      <c r="I46" s="9">
        <f t="shared" si="18"/>
        <v>3.7971632511073294</v>
      </c>
      <c r="J46" s="9">
        <f t="shared" si="19"/>
        <v>1.9652955533233141</v>
      </c>
      <c r="K46" s="11">
        <f t="shared" si="20"/>
        <v>0.24449877750611249</v>
      </c>
      <c r="L46" s="11">
        <f t="shared" si="21"/>
        <v>0.28169014084507044</v>
      </c>
      <c r="M46" s="11">
        <f t="shared" si="22"/>
        <v>0.53191489361702127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-0.25402228697576912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0.23885706163318152</v>
      </c>
      <c r="Q46" s="11">
        <f>2*'OddsRatio_working_3-way'!K46*'OddsRatio_working_3-way'!L46*'OddsRatio_working_3-way'!M46</f>
        <v>7.3269037310791874E-2</v>
      </c>
      <c r="R46" s="11">
        <f t="shared" si="23"/>
        <v>0</v>
      </c>
      <c r="S46" s="11">
        <f t="shared" si="24"/>
        <v>-0.9402996267645044</v>
      </c>
      <c r="T46" s="11">
        <f t="shared" si="25"/>
        <v>-0.28843546833267003</v>
      </c>
      <c r="U46" s="11">
        <f>'OddsRatio_working_3-way'!S46-'OddsRatio_working_3-way'!R46^2/3</f>
        <v>-0.9402996267645044</v>
      </c>
      <c r="V46" s="11">
        <f>'OddsRatio_working_3-way'!S46*'OddsRatio_working_3-way'!R46/3-2*'OddsRatio_working_3-way'!R46^3/27-'OddsRatio_working_3-way'!T46</f>
        <v>0.28843546833267003</v>
      </c>
      <c r="W46" s="11">
        <f>'OddsRatio_working_3-way'!V46^2+4*'OddsRatio_working_3-way'!U46^3/27</f>
        <v>-3.9972166359287534E-2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0.17547591412468425</v>
      </c>
      <c r="Y46" s="11">
        <f>IF('OddsRatio_working_3-way'!W46&gt;=0,IF('OddsRatio_working_3-way'!V46+SQRT('OddsRatio_working_3-way'!W46)&gt;0,0,PI()),ACOS('OddsRatio_working_3-way'!V46/(2*'OddsRatio_working_3-way'!X46)))</f>
        <v>0.60611702151527536</v>
      </c>
      <c r="Z46" s="11">
        <f>'OddsRatio_working_3-way'!X46^(1/3)*COS('OddsRatio_working_3-way'!Y46/3)</f>
        <v>0.54846338257006477</v>
      </c>
      <c r="AA46" s="11">
        <f>'OddsRatio_working_3-way'!X46^(1/3)*COS(('OddsRatio_working_3-way'!Y46+2*PI())/3)</f>
        <v>-0.37152426641786651</v>
      </c>
      <c r="AB46" s="11">
        <f>'OddsRatio_working_3-way'!X46^(1/3)*COS(('OddsRatio_working_3-way'!Y46+4*PI())/3)</f>
        <v>-0.17693911615219798</v>
      </c>
      <c r="AC46" s="11">
        <f>'OddsRatio_working_3-way'!X46^(1/3)*SIN('OddsRatio_working_3-way'!Y46/3)</f>
        <v>0.11234378888618744</v>
      </c>
      <c r="AD46" s="11">
        <f>'OddsRatio_working_3-way'!X46^(1/3)*SIN(('OddsRatio_working_3-way'!Y46+2*PI())/3)</f>
        <v>0.41881132790812575</v>
      </c>
      <c r="AE46" s="11">
        <f>'OddsRatio_working_3-way'!X46^(1/3)*SIN(('OddsRatio_working_3-way'!Y46+4*PI())/3)</f>
        <v>-0.53115511679431315</v>
      </c>
      <c r="AF46" s="11">
        <f>-'OddsRatio_working_3-way'!U46/(3*'OddsRatio_working_3-way'!X46^(1/3))*COS(('OddsRatio_working_3-way'!Y46)/3)</f>
        <v>0.54846338257006477</v>
      </c>
      <c r="AG46" s="11">
        <f>-'OddsRatio_working_3-way'!U46/(3*'OddsRatio_working_3-way'!X46^(1/3))*COS(('OddsRatio_working_3-way'!Y46+2*PI())/3)</f>
        <v>-0.37152426641786651</v>
      </c>
      <c r="AH46" s="11">
        <f>-'OddsRatio_working_3-way'!U46/(3*'OddsRatio_working_3-way'!X46^(1/3))*COS(('OddsRatio_working_3-way'!Y46+4*PI())/3)</f>
        <v>-0.17693911615219798</v>
      </c>
      <c r="AI46" s="11">
        <f>'OddsRatio_working_3-way'!U46/(3*'OddsRatio_working_3-way'!X46^(1/3))*SIN(('OddsRatio_working_3-way'!Y46)/3)</f>
        <v>-0.11234378888618744</v>
      </c>
      <c r="AJ46" s="11">
        <f>'OddsRatio_working_3-way'!U46/(3*'OddsRatio_working_3-way'!X46^(1/3))*SIN(('OddsRatio_working_3-way'!Y46+2*PI())/3)</f>
        <v>-0.41881132790812575</v>
      </c>
      <c r="AK46" s="11">
        <f>'OddsRatio_working_3-way'!U46/(3*'OddsRatio_working_3-way'!X46^(1/3))*SIN(('OddsRatio_working_3-way'!Y46+4*PI())/3)</f>
        <v>0.53115511679431315</v>
      </c>
      <c r="AL46" s="11">
        <f>'OddsRatio_working_3-way'!Z46+'OddsRatio_working_3-way'!AF46</f>
        <v>1.0969267651401295</v>
      </c>
      <c r="AM46" s="11">
        <f>'OddsRatio_working_3-way'!AA46+'OddsRatio_working_3-way'!AG46</f>
        <v>-0.74304853283573302</v>
      </c>
      <c r="AN46" s="11">
        <f>'OddsRatio_working_3-way'!AB46+'OddsRatio_working_3-way'!AH46</f>
        <v>-0.35387823230439597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1.0969267651401295</v>
      </c>
      <c r="AS46" s="11">
        <f>IF(('OddsRatio_working_3-way'!X46=0),IF(Q46&gt;0,-Q46^(1/3),(-Q46)^(1/3)),'OddsRatio_working_3-way'!AM46-'OddsRatio_working_3-way'!R46/3)</f>
        <v>-0.74304853283573302</v>
      </c>
      <c r="AT46" s="11">
        <f>IF(('OddsRatio_working_3-way'!X46=0),IF(Q46&gt;0,-Q46^(1/3),(-Q46)^(1/3)),'OddsRatio_working_3-way'!AN46-'OddsRatio_working_3-way'!R46/3)</f>
        <v>-0.35387823230439597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2.91</v>
      </c>
      <c r="B47" s="4">
        <f>IF('True_Odds_Calculator_3-way'!B48="","",'True_Odds_Calculator_3-way'!B48)</f>
        <v>3.28</v>
      </c>
      <c r="C47" s="4">
        <f>IF('True_Odds_Calculator_3-way'!C48="","",'True_Odds_Calculator_3-way'!C48)</f>
        <v>2.46</v>
      </c>
      <c r="D47" s="9">
        <f t="shared" si="13"/>
        <v>0.32537265685299605</v>
      </c>
      <c r="E47" s="9">
        <f t="shared" si="14"/>
        <v>0.28776546015252297</v>
      </c>
      <c r="F47" s="9">
        <f t="shared" si="15"/>
        <v>0.38686188299448088</v>
      </c>
      <c r="G47" s="9">
        <f t="shared" si="16"/>
        <v>1.0855492175571431</v>
      </c>
      <c r="H47" s="9">
        <f t="shared" si="17"/>
        <v>3.0733990055341431</v>
      </c>
      <c r="I47" s="9">
        <f t="shared" si="18"/>
        <v>3.4750522160302864</v>
      </c>
      <c r="J47" s="9">
        <f t="shared" si="19"/>
        <v>2.5849018576334295</v>
      </c>
      <c r="K47" s="11">
        <f t="shared" si="20"/>
        <v>0.3436426116838488</v>
      </c>
      <c r="L47" s="11">
        <f t="shared" si="21"/>
        <v>0.3048780487804878</v>
      </c>
      <c r="M47" s="11">
        <f t="shared" si="22"/>
        <v>0.4065040650406504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-0.27078158762477744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0.24062819205008745</v>
      </c>
      <c r="Q47" s="11">
        <f>2*'OddsRatio_working_3-way'!K47*'OddsRatio_working_3-way'!L47*'OddsRatio_working_3-way'!M47</f>
        <v>8.5178121079676983E-2</v>
      </c>
      <c r="R47" s="11">
        <f t="shared" si="23"/>
        <v>0</v>
      </c>
      <c r="S47" s="11">
        <f t="shared" si="24"/>
        <v>-0.88864310960288184</v>
      </c>
      <c r="T47" s="11">
        <f t="shared" si="25"/>
        <v>-0.31456393260279009</v>
      </c>
      <c r="U47" s="11">
        <f>'OddsRatio_working_3-way'!S47-'OddsRatio_working_3-way'!R47^2/3</f>
        <v>-0.88864310960288184</v>
      </c>
      <c r="V47" s="11">
        <f>'OddsRatio_working_3-way'!S47*'OddsRatio_working_3-way'!R47/3-2*'OddsRatio_working_3-way'!R47^3/27-'OddsRatio_working_3-way'!T47</f>
        <v>0.31456393260279009</v>
      </c>
      <c r="W47" s="11">
        <f>'OddsRatio_working_3-way'!V47^2+4*'OddsRatio_working_3-way'!U47^3/27</f>
        <v>-5.0124263389081103E-3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0.16121638722028289</v>
      </c>
      <c r="Y47" s="11">
        <f>IF('OddsRatio_working_3-way'!W47&gt;=0,IF('OddsRatio_working_3-way'!V47+SQRT('OddsRatio_working_3-way'!W47)&gt;0,0,PI()),ACOS('OddsRatio_working_3-way'!V47/(2*'OddsRatio_working_3-way'!X47)))</f>
        <v>0.2213798180243467</v>
      </c>
      <c r="Z47" s="11">
        <f>'OddsRatio_working_3-way'!X47^(1/3)*COS('OddsRatio_working_3-way'!Y47/3)</f>
        <v>0.54277460877857153</v>
      </c>
      <c r="AA47" s="11">
        <f>'OddsRatio_working_3-way'!X47^(1/3)*COS(('OddsRatio_working_3-way'!Y47+2*PI())/3)</f>
        <v>-0.30613741877286688</v>
      </c>
      <c r="AB47" s="11">
        <f>'OddsRatio_working_3-way'!X47^(1/3)*COS(('OddsRatio_working_3-way'!Y47+4*PI())/3)</f>
        <v>-0.23663719000570474</v>
      </c>
      <c r="AC47" s="11">
        <f>'OddsRatio_working_3-way'!X47^(1/3)*SIN('OddsRatio_working_3-way'!Y47/3)</f>
        <v>4.0125975787461673E-2</v>
      </c>
      <c r="AD47" s="11">
        <f>'OddsRatio_working_3-way'!X47^(1/3)*SIN(('OddsRatio_working_3-way'!Y47+2*PI())/3)</f>
        <v>0.44999361183767228</v>
      </c>
      <c r="AE47" s="11">
        <f>'OddsRatio_working_3-way'!X47^(1/3)*SIN(('OddsRatio_working_3-way'!Y47+4*PI())/3)</f>
        <v>-0.49011958762513391</v>
      </c>
      <c r="AF47" s="11">
        <f>-'OddsRatio_working_3-way'!U47/(3*'OddsRatio_working_3-way'!X47^(1/3))*COS(('OddsRatio_working_3-way'!Y47)/3)</f>
        <v>0.54277460877857153</v>
      </c>
      <c r="AG47" s="11">
        <f>-'OddsRatio_working_3-way'!U47/(3*'OddsRatio_working_3-way'!X47^(1/3))*COS(('OddsRatio_working_3-way'!Y47+2*PI())/3)</f>
        <v>-0.30613741877286688</v>
      </c>
      <c r="AH47" s="11">
        <f>-'OddsRatio_working_3-way'!U47/(3*'OddsRatio_working_3-way'!X47^(1/3))*COS(('OddsRatio_working_3-way'!Y47+4*PI())/3)</f>
        <v>-0.23663719000570474</v>
      </c>
      <c r="AI47" s="11">
        <f>'OddsRatio_working_3-way'!U47/(3*'OddsRatio_working_3-way'!X47^(1/3))*SIN(('OddsRatio_working_3-way'!Y47)/3)</f>
        <v>-4.0125975787461673E-2</v>
      </c>
      <c r="AJ47" s="11">
        <f>'OddsRatio_working_3-way'!U47/(3*'OddsRatio_working_3-way'!X47^(1/3))*SIN(('OddsRatio_working_3-way'!Y47+2*PI())/3)</f>
        <v>-0.44999361183767228</v>
      </c>
      <c r="AK47" s="11">
        <f>'OddsRatio_working_3-way'!U47/(3*'OddsRatio_working_3-way'!X47^(1/3))*SIN(('OddsRatio_working_3-way'!Y47+4*PI())/3)</f>
        <v>0.49011958762513391</v>
      </c>
      <c r="AL47" s="11">
        <f>'OddsRatio_working_3-way'!Z47+'OddsRatio_working_3-way'!AF47</f>
        <v>1.0855492175571431</v>
      </c>
      <c r="AM47" s="11">
        <f>'OddsRatio_working_3-way'!AA47+'OddsRatio_working_3-way'!AG47</f>
        <v>-0.61227483754573375</v>
      </c>
      <c r="AN47" s="11">
        <f>'OddsRatio_working_3-way'!AB47+'OddsRatio_working_3-way'!AH47</f>
        <v>-0.47327438001140948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1.0855492175571431</v>
      </c>
      <c r="AS47" s="11">
        <f>IF(('OddsRatio_working_3-way'!X47=0),IF(Q47&gt;0,-Q47^(1/3),(-Q47)^(1/3)),'OddsRatio_working_3-way'!AM47-'OddsRatio_working_3-way'!R47/3)</f>
        <v>-0.61227483754573375</v>
      </c>
      <c r="AT47" s="11">
        <f>IF(('OddsRatio_working_3-way'!X47=0),IF(Q47&gt;0,-Q47^(1/3),(-Q47)^(1/3)),'OddsRatio_working_3-way'!AN47-'OddsRatio_working_3-way'!R47/3)</f>
        <v>-0.47327438001140948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2.16</v>
      </c>
      <c r="B48" s="4">
        <f>IF('True_Odds_Calculator_3-way'!B49="","",'True_Odds_Calculator_3-way'!B49)</f>
        <v>3.17</v>
      </c>
      <c r="C48" s="4">
        <f>IF('True_Odds_Calculator_3-way'!C49="","",'True_Odds_Calculator_3-way'!C49)</f>
        <v>3.62</v>
      </c>
      <c r="D48" s="9">
        <f t="shared" si="13"/>
        <v>0.44233459088157168</v>
      </c>
      <c r="E48" s="9">
        <f t="shared" si="14"/>
        <v>0.29775742849901021</v>
      </c>
      <c r="F48" s="9">
        <f t="shared" si="15"/>
        <v>0.25990798061941839</v>
      </c>
      <c r="G48" s="9">
        <f t="shared" si="16"/>
        <v>1.0868380005853648</v>
      </c>
      <c r="H48" s="9">
        <f t="shared" si="17"/>
        <v>2.260732080679023</v>
      </c>
      <c r="I48" s="9">
        <f t="shared" si="18"/>
        <v>3.358438461270242</v>
      </c>
      <c r="J48" s="9">
        <f t="shared" si="19"/>
        <v>3.8475155615336556</v>
      </c>
      <c r="K48" s="11">
        <f t="shared" si="20"/>
        <v>0.46296296296296291</v>
      </c>
      <c r="L48" s="11">
        <f t="shared" si="21"/>
        <v>0.31545741324921134</v>
      </c>
      <c r="M48" s="11">
        <f t="shared" si="22"/>
        <v>0.27624309392265195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-0.26607093176450247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0.24004650205044087</v>
      </c>
      <c r="Q48" s="11">
        <f>2*'OddsRatio_working_3-way'!K48*'OddsRatio_working_3-way'!L48*'OddsRatio_working_3-way'!M48</f>
        <v>8.068789984888769E-2</v>
      </c>
      <c r="R48" s="11">
        <f t="shared" si="23"/>
        <v>0</v>
      </c>
      <c r="S48" s="11">
        <f t="shared" si="24"/>
        <v>-0.90218988018918334</v>
      </c>
      <c r="T48" s="11">
        <f t="shared" si="25"/>
        <v>-0.30325710258459948</v>
      </c>
      <c r="U48" s="11">
        <f>'OddsRatio_working_3-way'!S48-'OddsRatio_working_3-way'!R48^2/3</f>
        <v>-0.90218988018918334</v>
      </c>
      <c r="V48" s="11">
        <f>'OddsRatio_working_3-way'!S48*'OddsRatio_working_3-way'!R48/3-2*'OddsRatio_working_3-way'!R48^3/27-'OddsRatio_working_3-way'!T48</f>
        <v>0.30325710258459948</v>
      </c>
      <c r="W48" s="11">
        <f>'OddsRatio_working_3-way'!V48^2+4*'OddsRatio_working_3-way'!U48^3/27</f>
        <v>-1.6825406386009531E-2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0.16491685530443501</v>
      </c>
      <c r="Y48" s="11">
        <f>IF('OddsRatio_working_3-way'!W48&gt;=0,IF('OddsRatio_working_3-way'!V48+SQRT('OddsRatio_working_3-way'!W48)&gt;0,0,PI()),ACOS('OddsRatio_working_3-way'!V48/(2*'OddsRatio_working_3-way'!X48)))</f>
        <v>0.40418244633509892</v>
      </c>
      <c r="Z48" s="11">
        <f>'OddsRatio_working_3-way'!X48^(1/3)*COS('OddsRatio_working_3-way'!Y48/3)</f>
        <v>0.54341900029268253</v>
      </c>
      <c r="AA48" s="11">
        <f>'OddsRatio_working_3-way'!X48^(1/3)*COS(('OddsRatio_working_3-way'!Y48+2*PI())/3)</f>
        <v>-0.33550066440889387</v>
      </c>
      <c r="AB48" s="11">
        <f>'OddsRatio_working_3-way'!X48^(1/3)*COS(('OddsRatio_working_3-way'!Y48+4*PI())/3)</f>
        <v>-0.2079183358837888</v>
      </c>
      <c r="AC48" s="11">
        <f>'OddsRatio_working_3-way'!X48^(1/3)*SIN('OddsRatio_working_3-way'!Y48/3)</f>
        <v>7.365969171780884E-2</v>
      </c>
      <c r="AD48" s="11">
        <f>'OddsRatio_working_3-way'!X48^(1/3)*SIN(('OddsRatio_working_3-way'!Y48+2*PI())/3)</f>
        <v>0.43378481329370205</v>
      </c>
      <c r="AE48" s="11">
        <f>'OddsRatio_working_3-way'!X48^(1/3)*SIN(('OddsRatio_working_3-way'!Y48+4*PI())/3)</f>
        <v>-0.50744450501151073</v>
      </c>
      <c r="AF48" s="11">
        <f>-'OddsRatio_working_3-way'!U48/(3*'OddsRatio_working_3-way'!X48^(1/3))*COS(('OddsRatio_working_3-way'!Y48)/3)</f>
        <v>0.54341900029268242</v>
      </c>
      <c r="AG48" s="11">
        <f>-'OddsRatio_working_3-way'!U48/(3*'OddsRatio_working_3-way'!X48^(1/3))*COS(('OddsRatio_working_3-way'!Y48+2*PI())/3)</f>
        <v>-0.33550066440889381</v>
      </c>
      <c r="AH48" s="11">
        <f>-'OddsRatio_working_3-way'!U48/(3*'OddsRatio_working_3-way'!X48^(1/3))*COS(('OddsRatio_working_3-way'!Y48+4*PI())/3)</f>
        <v>-0.20791833588378875</v>
      </c>
      <c r="AI48" s="11">
        <f>'OddsRatio_working_3-way'!U48/(3*'OddsRatio_working_3-way'!X48^(1/3))*SIN(('OddsRatio_working_3-way'!Y48)/3)</f>
        <v>-7.3659691717808826E-2</v>
      </c>
      <c r="AJ48" s="11">
        <f>'OddsRatio_working_3-way'!U48/(3*'OddsRatio_working_3-way'!X48^(1/3))*SIN(('OddsRatio_working_3-way'!Y48+2*PI())/3)</f>
        <v>-0.43378481329370194</v>
      </c>
      <c r="AK48" s="11">
        <f>'OddsRatio_working_3-way'!U48/(3*'OddsRatio_working_3-way'!X48^(1/3))*SIN(('OddsRatio_working_3-way'!Y48+4*PI())/3)</f>
        <v>0.50744450501151062</v>
      </c>
      <c r="AL48" s="11">
        <f>'OddsRatio_working_3-way'!Z48+'OddsRatio_working_3-way'!AF48</f>
        <v>1.0868380005853648</v>
      </c>
      <c r="AM48" s="11">
        <f>'OddsRatio_working_3-way'!AA48+'OddsRatio_working_3-way'!AG48</f>
        <v>-0.67100132881778762</v>
      </c>
      <c r="AN48" s="11">
        <f>'OddsRatio_working_3-way'!AB48+'OddsRatio_working_3-way'!AH48</f>
        <v>-0.41583667176757755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1.0868380005853648</v>
      </c>
      <c r="AS48" s="11">
        <f>IF(('OddsRatio_working_3-way'!X48=0),IF(Q48&gt;0,-Q48^(1/3),(-Q48)^(1/3)),'OddsRatio_working_3-way'!AM48-'OddsRatio_working_3-way'!R48/3)</f>
        <v>-0.67100132881778762</v>
      </c>
      <c r="AT48" s="11">
        <f>IF(('OddsRatio_working_3-way'!X48=0),IF(Q48&gt;0,-Q48^(1/3),(-Q48)^(1/3)),'OddsRatio_working_3-way'!AN48-'OddsRatio_working_3-way'!R48/3)</f>
        <v>-0.41583667176757755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2.79</v>
      </c>
      <c r="B49" s="4">
        <f>IF('True_Odds_Calculator_3-way'!B50="","",'True_Odds_Calculator_3-way'!B50)</f>
        <v>3.19</v>
      </c>
      <c r="C49" s="4">
        <f>IF('True_Odds_Calculator_3-way'!C50="","",'True_Odds_Calculator_3-way'!C50)</f>
        <v>2.61</v>
      </c>
      <c r="D49" s="9">
        <f t="shared" si="13"/>
        <v>0.33984148671076841</v>
      </c>
      <c r="E49" s="9">
        <f t="shared" si="14"/>
        <v>0.29615262101355738</v>
      </c>
      <c r="F49" s="9">
        <f t="shared" si="15"/>
        <v>0.36400589227567409</v>
      </c>
      <c r="G49" s="9">
        <f t="shared" si="16"/>
        <v>1.0852225320652171</v>
      </c>
      <c r="H49" s="9">
        <f t="shared" si="17"/>
        <v>2.9425483323967385</v>
      </c>
      <c r="I49" s="9">
        <f t="shared" si="18"/>
        <v>3.3766373452228255</v>
      </c>
      <c r="J49" s="9">
        <f t="shared" si="19"/>
        <v>2.7472082766249999</v>
      </c>
      <c r="K49" s="11">
        <f t="shared" si="20"/>
        <v>0.35842293906810035</v>
      </c>
      <c r="L49" s="11">
        <f t="shared" si="21"/>
        <v>0.31347962382445144</v>
      </c>
      <c r="M49" s="11">
        <f t="shared" si="22"/>
        <v>0.38314176245210729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-0.2716987423749726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0.24064476265517015</v>
      </c>
      <c r="Q49" s="11">
        <f>2*'OddsRatio_working_3-way'!K49*'OddsRatio_working_3-way'!L49*'OddsRatio_working_3-way'!M49</f>
        <v>8.6098305064461589E-2</v>
      </c>
      <c r="R49" s="11">
        <f t="shared" si="23"/>
        <v>0</v>
      </c>
      <c r="S49" s="11">
        <f t="shared" si="24"/>
        <v>-0.88570436709292999</v>
      </c>
      <c r="T49" s="11">
        <f t="shared" si="25"/>
        <v>-0.31688886121392845</v>
      </c>
      <c r="U49" s="11">
        <f>'OddsRatio_working_3-way'!S49-'OddsRatio_working_3-way'!R49^2/3</f>
        <v>-0.88570436709292999</v>
      </c>
      <c r="V49" s="11">
        <f>'OddsRatio_working_3-way'!S49*'OddsRatio_working_3-way'!R49/3-2*'OddsRatio_working_3-way'!R49^3/27-'OddsRatio_working_3-way'!T49</f>
        <v>0.31688886121392845</v>
      </c>
      <c r="W49" s="11">
        <f>'OddsRatio_working_3-way'!V49^2+4*'OddsRatio_working_3-way'!U49^3/27</f>
        <v>-2.5163350210076207E-3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0.16041733492866975</v>
      </c>
      <c r="Y49" s="11">
        <f>IF('OddsRatio_working_3-way'!W49&gt;=0,IF('OddsRatio_working_3-way'!V49+SQRT('OddsRatio_working_3-way'!W49)&gt;0,0,PI()),ACOS('OddsRatio_working_3-way'!V49/(2*'OddsRatio_working_3-way'!X49)))</f>
        <v>0.15699595704738534</v>
      </c>
      <c r="Z49" s="11">
        <f>'OddsRatio_working_3-way'!X49^(1/3)*COS('OddsRatio_working_3-way'!Y49/3)</f>
        <v>0.54261126603260867</v>
      </c>
      <c r="AA49" s="11">
        <f>'OddsRatio_working_3-way'!X49^(1/3)*COS(('OddsRatio_working_3-way'!Y49+2*PI())/3)</f>
        <v>-0.2959196992000892</v>
      </c>
      <c r="AB49" s="11">
        <f>'OddsRatio_working_3-way'!X49^(1/3)*COS(('OddsRatio_working_3-way'!Y49+4*PI())/3)</f>
        <v>-0.24669156683251936</v>
      </c>
      <c r="AC49" s="11">
        <f>'OddsRatio_working_3-way'!X49^(1/3)*SIN('OddsRatio_working_3-way'!Y49/3)</f>
        <v>2.842187547411891E-2</v>
      </c>
      <c r="AD49" s="11">
        <f>'OddsRatio_working_3-way'!X49^(1/3)*SIN(('OddsRatio_working_3-way'!Y49+2*PI())/3)</f>
        <v>0.45570420302681591</v>
      </c>
      <c r="AE49" s="11">
        <f>'OddsRatio_working_3-way'!X49^(1/3)*SIN(('OddsRatio_working_3-way'!Y49+4*PI())/3)</f>
        <v>-0.48412607850093486</v>
      </c>
      <c r="AF49" s="11">
        <f>-'OddsRatio_working_3-way'!U49/(3*'OddsRatio_working_3-way'!X49^(1/3))*COS(('OddsRatio_working_3-way'!Y49)/3)</f>
        <v>0.54261126603260856</v>
      </c>
      <c r="AG49" s="11">
        <f>-'OddsRatio_working_3-way'!U49/(3*'OddsRatio_working_3-way'!X49^(1/3))*COS(('OddsRatio_working_3-way'!Y49+2*PI())/3)</f>
        <v>-0.29591969920008915</v>
      </c>
      <c r="AH49" s="11">
        <f>-'OddsRatio_working_3-way'!U49/(3*'OddsRatio_working_3-way'!X49^(1/3))*COS(('OddsRatio_working_3-way'!Y49+4*PI())/3)</f>
        <v>-0.2466915668325193</v>
      </c>
      <c r="AI49" s="11">
        <f>'OddsRatio_working_3-way'!U49/(3*'OddsRatio_working_3-way'!X49^(1/3))*SIN(('OddsRatio_working_3-way'!Y49)/3)</f>
        <v>-2.8421875474118903E-2</v>
      </c>
      <c r="AJ49" s="11">
        <f>'OddsRatio_working_3-way'!U49/(3*'OddsRatio_working_3-way'!X49^(1/3))*SIN(('OddsRatio_working_3-way'!Y49+2*PI())/3)</f>
        <v>-0.45570420302681586</v>
      </c>
      <c r="AK49" s="11">
        <f>'OddsRatio_working_3-way'!U49/(3*'OddsRatio_working_3-way'!X49^(1/3))*SIN(('OddsRatio_working_3-way'!Y49+4*PI())/3)</f>
        <v>0.48412607850093475</v>
      </c>
      <c r="AL49" s="11">
        <f>'OddsRatio_working_3-way'!Z49+'OddsRatio_working_3-way'!AF49</f>
        <v>1.0852225320652171</v>
      </c>
      <c r="AM49" s="11">
        <f>'OddsRatio_working_3-way'!AA49+'OddsRatio_working_3-way'!AG49</f>
        <v>-0.59183939840017841</v>
      </c>
      <c r="AN49" s="11">
        <f>'OddsRatio_working_3-way'!AB49+'OddsRatio_working_3-way'!AH49</f>
        <v>-0.49338313366503866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1.0852225320652171</v>
      </c>
      <c r="AS49" s="11">
        <f>IF(('OddsRatio_working_3-way'!X49=0),IF(Q49&gt;0,-Q49^(1/3),(-Q49)^(1/3)),'OddsRatio_working_3-way'!AM49-'OddsRatio_working_3-way'!R49/3)</f>
        <v>-0.59183939840017841</v>
      </c>
      <c r="AT49" s="11">
        <f>IF(('OddsRatio_working_3-way'!X49=0),IF(Q49&gt;0,-Q49^(1/3),(-Q49)^(1/3)),'OddsRatio_working_3-way'!AN49-'OddsRatio_working_3-way'!R49/3)</f>
        <v>-0.49338313366503866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1.85</v>
      </c>
      <c r="D50" s="9">
        <f t="shared" si="13"/>
        <v>0.22163507088594092</v>
      </c>
      <c r="E50" s="9">
        <f t="shared" si="14"/>
        <v>0.26099530423521983</v>
      </c>
      <c r="F50" s="9">
        <f t="shared" si="15"/>
        <v>0.51736962487883953</v>
      </c>
      <c r="G50" s="9">
        <f t="shared" si="16"/>
        <v>1.0974754102581556</v>
      </c>
      <c r="H50" s="9">
        <f t="shared" si="17"/>
        <v>4.5119213128260984</v>
      </c>
      <c r="I50" s="9">
        <f t="shared" si="18"/>
        <v>3.8314865584660418</v>
      </c>
      <c r="J50" s="9">
        <f t="shared" si="19"/>
        <v>1.932854098719432</v>
      </c>
      <c r="K50" s="11">
        <f t="shared" si="20"/>
        <v>0.23809523809523808</v>
      </c>
      <c r="L50" s="11">
        <f t="shared" si="21"/>
        <v>0.27932960893854747</v>
      </c>
      <c r="M50" s="11">
        <f t="shared" si="22"/>
        <v>0.54054054054054046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-0.25228101205754849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0.23834688639157908</v>
      </c>
      <c r="Q50" s="11">
        <f>2*'OddsRatio_working_3-way'!K50*'OddsRatio_working_3-way'!L50*'OddsRatio_working_3-way'!M50</f>
        <v>7.1899513240295337E-2</v>
      </c>
      <c r="R50" s="11">
        <f t="shared" si="23"/>
        <v>0</v>
      </c>
      <c r="S50" s="11">
        <f t="shared" si="24"/>
        <v>-0.94476744186046446</v>
      </c>
      <c r="T50" s="11">
        <f t="shared" si="25"/>
        <v>-0.28499772001823959</v>
      </c>
      <c r="U50" s="11">
        <f>'OddsRatio_working_3-way'!S50-'OddsRatio_working_3-way'!R50^2/3</f>
        <v>-0.94476744186046446</v>
      </c>
      <c r="V50" s="11">
        <f>'OddsRatio_working_3-way'!S50*'OddsRatio_working_3-way'!R50/3-2*'OddsRatio_working_3-way'!R50^3/27-'OddsRatio_working_3-way'!T50</f>
        <v>0.28499772001823959</v>
      </c>
      <c r="W50" s="11">
        <f>'OddsRatio_working_3-way'!V50^2+4*'OddsRatio_working_3-way'!U50^3/27</f>
        <v>-4.3707519971941194E-2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0.17672805407428674</v>
      </c>
      <c r="Y50" s="11">
        <f>IF('OddsRatio_working_3-way'!W50&gt;=0,IF('OddsRatio_working_3-way'!V50+SQRT('OddsRatio_working_3-way'!W50)&gt;0,0,PI()),ACOS('OddsRatio_working_3-way'!V50/(2*'OddsRatio_working_3-way'!X50)))</f>
        <v>0.63289737629408915</v>
      </c>
      <c r="Z50" s="11">
        <f>'OddsRatio_working_3-way'!X50^(1/3)*COS('OddsRatio_working_3-way'!Y50/3)</f>
        <v>0.54873770512907782</v>
      </c>
      <c r="AA50" s="11">
        <f>'OddsRatio_working_3-way'!X50^(1/3)*COS(('OddsRatio_working_3-way'!Y50+2*PI())/3)</f>
        <v>-0.37613848797889515</v>
      </c>
      <c r="AB50" s="11">
        <f>'OddsRatio_working_3-way'!X50^(1/3)*COS(('OddsRatio_working_3-way'!Y50+4*PI())/3)</f>
        <v>-0.17259921715018287</v>
      </c>
      <c r="AC50" s="11">
        <f>'OddsRatio_working_3-way'!X50^(1/3)*SIN('OddsRatio_working_3-way'!Y50/3)</f>
        <v>0.11751345280361737</v>
      </c>
      <c r="AD50" s="11">
        <f>'OddsRatio_working_3-way'!X50^(1/3)*SIN(('OddsRatio_working_3-way'!Y50+2*PI())/3)</f>
        <v>0.41646406625434729</v>
      </c>
      <c r="AE50" s="11">
        <f>'OddsRatio_working_3-way'!X50^(1/3)*SIN(('OddsRatio_working_3-way'!Y50+4*PI())/3)</f>
        <v>-0.53397751905796453</v>
      </c>
      <c r="AF50" s="11">
        <f>-'OddsRatio_working_3-way'!U50/(3*'OddsRatio_working_3-way'!X50^(1/3))*COS(('OddsRatio_working_3-way'!Y50)/3)</f>
        <v>0.54873770512907794</v>
      </c>
      <c r="AG50" s="11">
        <f>-'OddsRatio_working_3-way'!U50/(3*'OddsRatio_working_3-way'!X50^(1/3))*COS(('OddsRatio_working_3-way'!Y50+2*PI())/3)</f>
        <v>-0.37613848797889521</v>
      </c>
      <c r="AH50" s="11">
        <f>-'OddsRatio_working_3-way'!U50/(3*'OddsRatio_working_3-way'!X50^(1/3))*COS(('OddsRatio_working_3-way'!Y50+4*PI())/3)</f>
        <v>-0.17259921715018289</v>
      </c>
      <c r="AI50" s="11">
        <f>'OddsRatio_working_3-way'!U50/(3*'OddsRatio_working_3-way'!X50^(1/3))*SIN(('OddsRatio_working_3-way'!Y50)/3)</f>
        <v>-0.1175134528036174</v>
      </c>
      <c r="AJ50" s="11">
        <f>'OddsRatio_working_3-way'!U50/(3*'OddsRatio_working_3-way'!X50^(1/3))*SIN(('OddsRatio_working_3-way'!Y50+2*PI())/3)</f>
        <v>-0.41646406625434734</v>
      </c>
      <c r="AK50" s="11">
        <f>'OddsRatio_working_3-way'!U50/(3*'OddsRatio_working_3-way'!X50^(1/3))*SIN(('OddsRatio_working_3-way'!Y50+4*PI())/3)</f>
        <v>0.53397751905796453</v>
      </c>
      <c r="AL50" s="11">
        <f>'OddsRatio_working_3-way'!Z50+'OddsRatio_working_3-way'!AF50</f>
        <v>1.0974754102581556</v>
      </c>
      <c r="AM50" s="11">
        <f>'OddsRatio_working_3-way'!AA50+'OddsRatio_working_3-way'!AG50</f>
        <v>-0.75227697595779031</v>
      </c>
      <c r="AN50" s="11">
        <f>'OddsRatio_working_3-way'!AB50+'OddsRatio_working_3-way'!AH50</f>
        <v>-0.34519843430036579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1.0974754102581556</v>
      </c>
      <c r="AS50" s="11">
        <f>IF(('OddsRatio_working_3-way'!X50=0),IF(Q50&gt;0,-Q50^(1/3),(-Q50)^(1/3)),'OddsRatio_working_3-way'!AM50-'OddsRatio_working_3-way'!R50/3)</f>
        <v>-0.75227697595779031</v>
      </c>
      <c r="AT50" s="11">
        <f>IF(('OddsRatio_working_3-way'!X50=0),IF(Q50&gt;0,-Q50^(1/3),(-Q50)^(1/3)),'OddsRatio_working_3-way'!AN50-'OddsRatio_working_3-way'!R50/3)</f>
        <v>-0.34519843430036579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1.61</v>
      </c>
      <c r="B51" s="4">
        <f>IF('True_Odds_Calculator_3-way'!B52="","",'True_Odds_Calculator_3-way'!B52)</f>
        <v>4.18</v>
      </c>
      <c r="C51" s="4">
        <f>IF('True_Odds_Calculator_3-way'!C52="","",'True_Odds_Calculator_3-way'!C52)</f>
        <v>4.87</v>
      </c>
      <c r="D51" s="9">
        <f t="shared" si="13"/>
        <v>0.59376883428717431</v>
      </c>
      <c r="E51" s="9">
        <f t="shared" si="14"/>
        <v>0.21898180300697073</v>
      </c>
      <c r="F51" s="9">
        <f t="shared" si="15"/>
        <v>0.1872493627058549</v>
      </c>
      <c r="G51" s="9">
        <f t="shared" si="16"/>
        <v>1.121569021850475</v>
      </c>
      <c r="H51" s="9">
        <f t="shared" si="17"/>
        <v>1.6841571033287903</v>
      </c>
      <c r="I51" s="9">
        <f t="shared" si="18"/>
        <v>4.5665894894845103</v>
      </c>
      <c r="J51" s="9">
        <f t="shared" si="19"/>
        <v>5.3404721145613383</v>
      </c>
      <c r="K51" s="11">
        <f t="shared" si="20"/>
        <v>0.6211180124223602</v>
      </c>
      <c r="L51" s="11">
        <f t="shared" si="21"/>
        <v>0.23923444976076558</v>
      </c>
      <c r="M51" s="11">
        <f t="shared" si="22"/>
        <v>0.20533880903490759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-0.22905343074594886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0.23372095414535232</v>
      </c>
      <c r="Q51" s="11">
        <f>2*'OddsRatio_working_3-way'!K51*'OddsRatio_working_3-way'!L51*'OddsRatio_working_3-way'!M51</f>
        <v>6.1023747818629855E-2</v>
      </c>
      <c r="R51" s="11">
        <f t="shared" si="23"/>
        <v>0</v>
      </c>
      <c r="S51" s="11">
        <f t="shared" si="24"/>
        <v>-1.0203774437440336</v>
      </c>
      <c r="T51" s="11">
        <f t="shared" si="25"/>
        <v>-0.26641708713943435</v>
      </c>
      <c r="U51" s="11">
        <f>'OddsRatio_working_3-way'!S51-'OddsRatio_working_3-way'!R51^2/3</f>
        <v>-1.0203774437440336</v>
      </c>
      <c r="V51" s="11">
        <f>'OddsRatio_working_3-way'!S51*'OddsRatio_working_3-way'!R51/3-2*'OddsRatio_working_3-way'!R51^3/27-'OddsRatio_working_3-way'!T51</f>
        <v>0.26641708713943435</v>
      </c>
      <c r="W51" s="11">
        <f>'OddsRatio_working_3-way'!V51^2+4*'OddsRatio_working_3-way'!U51^3/27</f>
        <v>-8.6412530258926673E-2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0.19836241741997626</v>
      </c>
      <c r="Y51" s="11">
        <f>IF('OddsRatio_working_3-way'!W51&gt;=0,IF('OddsRatio_working_3-way'!V51+SQRT('OddsRatio_working_3-way'!W51)&gt;0,0,PI()),ACOS('OddsRatio_working_3-way'!V51/(2*'OddsRatio_working_3-way'!X51)))</f>
        <v>0.83450945792299913</v>
      </c>
      <c r="Z51" s="11">
        <f>'OddsRatio_working_3-way'!X51^(1/3)*COS('OddsRatio_working_3-way'!Y51/3)</f>
        <v>0.56078451092523751</v>
      </c>
      <c r="AA51" s="11">
        <f>'OddsRatio_working_3-way'!X51^(1/3)*COS(('OddsRatio_working_3-way'!Y51+2*PI())/3)</f>
        <v>-0.4190822340687349</v>
      </c>
      <c r="AB51" s="11">
        <f>'OddsRatio_working_3-way'!X51^(1/3)*COS(('OddsRatio_working_3-way'!Y51+4*PI())/3)</f>
        <v>-0.14170227685650233</v>
      </c>
      <c r="AC51" s="11">
        <f>'OddsRatio_working_3-way'!X51^(1/3)*SIN('OddsRatio_working_3-way'!Y51/3)</f>
        <v>0.16014539296428934</v>
      </c>
      <c r="AD51" s="11">
        <f>'OddsRatio_working_3-way'!X51^(1/3)*SIN(('OddsRatio_working_3-way'!Y51+2*PI())/3)</f>
        <v>0.40558093602794326</v>
      </c>
      <c r="AE51" s="11">
        <f>'OddsRatio_working_3-way'!X51^(1/3)*SIN(('OddsRatio_working_3-way'!Y51+4*PI())/3)</f>
        <v>-0.56572632899223252</v>
      </c>
      <c r="AF51" s="11">
        <f>-'OddsRatio_working_3-way'!U51/(3*'OddsRatio_working_3-way'!X51^(1/3))*COS(('OddsRatio_working_3-way'!Y51)/3)</f>
        <v>0.56078451092523751</v>
      </c>
      <c r="AG51" s="11">
        <f>-'OddsRatio_working_3-way'!U51/(3*'OddsRatio_working_3-way'!X51^(1/3))*COS(('OddsRatio_working_3-way'!Y51+2*PI())/3)</f>
        <v>-0.4190822340687349</v>
      </c>
      <c r="AH51" s="11">
        <f>-'OddsRatio_working_3-way'!U51/(3*'OddsRatio_working_3-way'!X51^(1/3))*COS(('OddsRatio_working_3-way'!Y51+4*PI())/3)</f>
        <v>-0.14170227685650233</v>
      </c>
      <c r="AI51" s="11">
        <f>'OddsRatio_working_3-way'!U51/(3*'OddsRatio_working_3-way'!X51^(1/3))*SIN(('OddsRatio_working_3-way'!Y51)/3)</f>
        <v>-0.16014539296428934</v>
      </c>
      <c r="AJ51" s="11">
        <f>'OddsRatio_working_3-way'!U51/(3*'OddsRatio_working_3-way'!X51^(1/3))*SIN(('OddsRatio_working_3-way'!Y51+2*PI())/3)</f>
        <v>-0.40558093602794326</v>
      </c>
      <c r="AK51" s="11">
        <f>'OddsRatio_working_3-way'!U51/(3*'OddsRatio_working_3-way'!X51^(1/3))*SIN(('OddsRatio_working_3-way'!Y51+4*PI())/3)</f>
        <v>0.56572632899223252</v>
      </c>
      <c r="AL51" s="11">
        <f>'OddsRatio_working_3-way'!Z51+'OddsRatio_working_3-way'!AF51</f>
        <v>1.121569021850475</v>
      </c>
      <c r="AM51" s="11">
        <f>'OddsRatio_working_3-way'!AA51+'OddsRatio_working_3-way'!AG51</f>
        <v>-0.83816446813746981</v>
      </c>
      <c r="AN51" s="11">
        <f>'OddsRatio_working_3-way'!AB51+'OddsRatio_working_3-way'!AH51</f>
        <v>-0.28340455371300466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1.121569021850475</v>
      </c>
      <c r="AS51" s="11">
        <f>IF(('OddsRatio_working_3-way'!X51=0),IF(Q51&gt;0,-Q51^(1/3),(-Q51)^(1/3)),'OddsRatio_working_3-way'!AM51-'OddsRatio_working_3-way'!R51/3)</f>
        <v>-0.83816446813746981</v>
      </c>
      <c r="AT51" s="11">
        <f>IF(('OddsRatio_working_3-way'!X51=0),IF(Q51&gt;0,-Q51^(1/3),(-Q51)^(1/3)),'OddsRatio_working_3-way'!AN51-'OddsRatio_working_3-way'!R51/3)</f>
        <v>-0.28340455371300466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4.32</v>
      </c>
      <c r="B52" s="4">
        <f>IF('True_Odds_Calculator_3-way'!B53="","",'True_Odds_Calculator_3-way'!B53)</f>
        <v>3.88</v>
      </c>
      <c r="C52" s="4">
        <f>IF('True_Odds_Calculator_3-way'!C53="","",'True_Odds_Calculator_3-way'!C53)</f>
        <v>1.74</v>
      </c>
      <c r="D52" s="9">
        <f t="shared" si="13"/>
        <v>0.21322913474741628</v>
      </c>
      <c r="E52" s="9">
        <f t="shared" si="14"/>
        <v>0.23805090164467571</v>
      </c>
      <c r="F52" s="9">
        <f t="shared" si="15"/>
        <v>0.5487199636079082</v>
      </c>
      <c r="G52" s="9">
        <f t="shared" si="16"/>
        <v>1.111382722448393</v>
      </c>
      <c r="H52" s="9">
        <f t="shared" si="17"/>
        <v>4.6897906385286641</v>
      </c>
      <c r="I52" s="9">
        <f t="shared" si="18"/>
        <v>4.2007822406513711</v>
      </c>
      <c r="J52" s="9">
        <f t="shared" si="19"/>
        <v>1.8224232146118109</v>
      </c>
      <c r="K52" s="11">
        <f t="shared" si="20"/>
        <v>0.23148148148148145</v>
      </c>
      <c r="L52" s="11">
        <f t="shared" si="21"/>
        <v>0.25773195876288663</v>
      </c>
      <c r="M52" s="11">
        <f t="shared" si="22"/>
        <v>0.57471264367816088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-0.2426037840186438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0.23795495341294604</v>
      </c>
      <c r="Q52" s="11">
        <f>2*'OddsRatio_working_3-way'!K52*'OddsRatio_working_3-way'!L52*'OddsRatio_working_3-way'!M52</f>
        <v>6.8574914528226533E-2</v>
      </c>
      <c r="R52" s="11">
        <f t="shared" si="23"/>
        <v>0</v>
      </c>
      <c r="S52" s="11">
        <f t="shared" si="24"/>
        <v>-0.98083776547631873</v>
      </c>
      <c r="T52" s="11">
        <f t="shared" si="25"/>
        <v>-0.28266218025254147</v>
      </c>
      <c r="U52" s="11">
        <f>'OddsRatio_working_3-way'!S52-'OddsRatio_working_3-way'!R52^2/3</f>
        <v>-0.98083776547631873</v>
      </c>
      <c r="V52" s="11">
        <f>'OddsRatio_working_3-way'!S52*'OddsRatio_working_3-way'!R52/3-2*'OddsRatio_working_3-way'!R52^3/27-'OddsRatio_working_3-way'!T52</f>
        <v>0.28266218025254147</v>
      </c>
      <c r="W52" s="11">
        <f>'OddsRatio_working_3-way'!V52^2+4*'OddsRatio_working_3-way'!U52^3/27</f>
        <v>-5.9895845028254027E-2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0.18694501409062392</v>
      </c>
      <c r="Y52" s="11">
        <f>IF('OddsRatio_working_3-way'!W52&gt;=0,IF('OddsRatio_working_3-way'!V52+SQRT('OddsRatio_working_3-way'!W52)&gt;0,0,PI()),ACOS('OddsRatio_working_3-way'!V52/(2*'OddsRatio_working_3-way'!X52)))</f>
        <v>0.7136104461491567</v>
      </c>
      <c r="Z52" s="11">
        <f>'OddsRatio_working_3-way'!X52^(1/3)*COS('OddsRatio_working_3-way'!Y52/3)</f>
        <v>0.55569136122419649</v>
      </c>
      <c r="AA52" s="11">
        <f>'OddsRatio_working_3-way'!X52^(1/3)*COS(('OddsRatio_working_3-way'!Y52+2*PI())/3)</f>
        <v>-0.3945280471662585</v>
      </c>
      <c r="AB52" s="11">
        <f>'OddsRatio_working_3-way'!X52^(1/3)*COS(('OddsRatio_working_3-way'!Y52+4*PI())/3)</f>
        <v>-0.16116331405793805</v>
      </c>
      <c r="AC52" s="11">
        <f>'OddsRatio_working_3-way'!X52^(1/3)*SIN('OddsRatio_working_3-way'!Y52/3)</f>
        <v>0.13473319147945401</v>
      </c>
      <c r="AD52" s="11">
        <f>'OddsRatio_working_3-way'!X52^(1/3)*SIN(('OddsRatio_working_3-way'!Y52+2*PI())/3)</f>
        <v>0.41387623974398208</v>
      </c>
      <c r="AE52" s="11">
        <f>'OddsRatio_working_3-way'!X52^(1/3)*SIN(('OddsRatio_working_3-way'!Y52+4*PI())/3)</f>
        <v>-0.54860943122343608</v>
      </c>
      <c r="AF52" s="11">
        <f>-'OddsRatio_working_3-way'!U52/(3*'OddsRatio_working_3-way'!X52^(1/3))*COS(('OddsRatio_working_3-way'!Y52)/3)</f>
        <v>0.55569136122419638</v>
      </c>
      <c r="AG52" s="11">
        <f>-'OddsRatio_working_3-way'!U52/(3*'OddsRatio_working_3-way'!X52^(1/3))*COS(('OddsRatio_working_3-way'!Y52+2*PI())/3)</f>
        <v>-0.39452804716625844</v>
      </c>
      <c r="AH52" s="11">
        <f>-'OddsRatio_working_3-way'!U52/(3*'OddsRatio_working_3-way'!X52^(1/3))*COS(('OddsRatio_working_3-way'!Y52+4*PI())/3)</f>
        <v>-0.16116331405793802</v>
      </c>
      <c r="AI52" s="11">
        <f>'OddsRatio_working_3-way'!U52/(3*'OddsRatio_working_3-way'!X52^(1/3))*SIN(('OddsRatio_working_3-way'!Y52)/3)</f>
        <v>-0.13473319147945398</v>
      </c>
      <c r="AJ52" s="11">
        <f>'OddsRatio_working_3-way'!U52/(3*'OddsRatio_working_3-way'!X52^(1/3))*SIN(('OddsRatio_working_3-way'!Y52+2*PI())/3)</f>
        <v>-0.41387623974398197</v>
      </c>
      <c r="AK52" s="11">
        <f>'OddsRatio_working_3-way'!U52/(3*'OddsRatio_working_3-way'!X52^(1/3))*SIN(('OddsRatio_working_3-way'!Y52+4*PI())/3)</f>
        <v>0.54860943122343597</v>
      </c>
      <c r="AL52" s="11">
        <f>'OddsRatio_working_3-way'!Z52+'OddsRatio_working_3-way'!AF52</f>
        <v>1.111382722448393</v>
      </c>
      <c r="AM52" s="11">
        <f>'OddsRatio_working_3-way'!AA52+'OddsRatio_working_3-way'!AG52</f>
        <v>-0.78905609433251689</v>
      </c>
      <c r="AN52" s="11">
        <f>'OddsRatio_working_3-way'!AB52+'OddsRatio_working_3-way'!AH52</f>
        <v>-0.32232662811587609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1.111382722448393</v>
      </c>
      <c r="AS52" s="11">
        <f>IF(('OddsRatio_working_3-way'!X52=0),IF(Q52&gt;0,-Q52^(1/3),(-Q52)^(1/3)),'OddsRatio_working_3-way'!AM52-'OddsRatio_working_3-way'!R52/3)</f>
        <v>-0.78905609433251689</v>
      </c>
      <c r="AT52" s="11">
        <f>IF(('OddsRatio_working_3-way'!X52=0),IF(Q52&gt;0,-Q52^(1/3),(-Q52)^(1/3)),'OddsRatio_working_3-way'!AN52-'OddsRatio_working_3-way'!R52/3)</f>
        <v>-0.32232662811587609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1.63</v>
      </c>
      <c r="B53" s="4">
        <f>IF('True_Odds_Calculator_3-way'!B54="","",'True_Odds_Calculator_3-way'!B54)</f>
        <v>3.84</v>
      </c>
      <c r="C53" s="4">
        <f>IF('True_Odds_Calculator_3-way'!C54="","",'True_Odds_Calculator_3-way'!C54)</f>
        <v>4.62</v>
      </c>
      <c r="D53" s="9">
        <f t="shared" si="13"/>
        <v>0.57651409166095513</v>
      </c>
      <c r="E53" s="9">
        <f t="shared" si="14"/>
        <v>0.23194519639453842</v>
      </c>
      <c r="F53" s="9">
        <f t="shared" si="15"/>
        <v>0.19154071194450642</v>
      </c>
      <c r="G53" s="9">
        <f t="shared" si="16"/>
        <v>1.1659729818048188</v>
      </c>
      <c r="H53" s="9">
        <f t="shared" si="17"/>
        <v>1.7345629785370358</v>
      </c>
      <c r="I53" s="9">
        <f t="shared" si="18"/>
        <v>4.3113632683256844</v>
      </c>
      <c r="J53" s="9">
        <f t="shared" si="19"/>
        <v>5.2208221941334445</v>
      </c>
      <c r="K53" s="11">
        <f t="shared" si="20"/>
        <v>0.61349693251533743</v>
      </c>
      <c r="L53" s="11">
        <f t="shared" si="21"/>
        <v>0.26041666666666669</v>
      </c>
      <c r="M53" s="11">
        <f t="shared" si="22"/>
        <v>0.21645021645021645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-0.2239786670384829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0.24518022025690739</v>
      </c>
      <c r="Q53" s="11">
        <f>2*'OddsRatio_working_3-way'!K53*'OddsRatio_working_3-way'!L53*'OddsRatio_working_3-way'!M53</f>
        <v>6.9162262413796152E-2</v>
      </c>
      <c r="R53" s="11">
        <f t="shared" si="23"/>
        <v>0</v>
      </c>
      <c r="S53" s="11">
        <f t="shared" si="24"/>
        <v>-1.0946588061209497</v>
      </c>
      <c r="T53" s="11">
        <f t="shared" si="25"/>
        <v>-0.30878950807361055</v>
      </c>
      <c r="U53" s="11">
        <f>'OddsRatio_working_3-way'!S53-'OddsRatio_working_3-way'!R53^2/3</f>
        <v>-1.0946588061209497</v>
      </c>
      <c r="V53" s="11">
        <f>'OddsRatio_working_3-way'!S53*'OddsRatio_working_3-way'!R53/3-2*'OddsRatio_working_3-way'!R53^3/27-'OddsRatio_working_3-way'!T53</f>
        <v>0.30878950807361055</v>
      </c>
      <c r="W53" s="11">
        <f>'OddsRatio_working_3-way'!V53^2+4*'OddsRatio_working_3-way'!U53^3/27</f>
        <v>-9.8975774134082026E-2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0.22041253051404791</v>
      </c>
      <c r="Y53" s="11">
        <f>IF('OddsRatio_working_3-way'!W53&gt;=0,IF('OddsRatio_working_3-way'!V53+SQRT('OddsRatio_working_3-way'!W53)&gt;0,0,PI()),ACOS('OddsRatio_working_3-way'!V53/(2*'OddsRatio_working_3-way'!X53)))</f>
        <v>0.79472530020438847</v>
      </c>
      <c r="Z53" s="11">
        <f>'OddsRatio_working_3-way'!X53^(1/3)*COS('OddsRatio_working_3-way'!Y53/3)</f>
        <v>0.58298649090240939</v>
      </c>
      <c r="AA53" s="11">
        <f>'OddsRatio_working_3-way'!X53^(1/3)*COS(('OddsRatio_working_3-way'!Y53+2*PI())/3)</f>
        <v>-0.4284595372868551</v>
      </c>
      <c r="AB53" s="11">
        <f>'OddsRatio_working_3-way'!X53^(1/3)*COS(('OddsRatio_working_3-way'!Y53+4*PI())/3)</f>
        <v>-0.15452695361555424</v>
      </c>
      <c r="AC53" s="11">
        <f>'OddsRatio_working_3-way'!X53^(1/3)*SIN('OddsRatio_working_3-way'!Y53/3)</f>
        <v>0.15815505092243526</v>
      </c>
      <c r="AD53" s="11">
        <f>'OddsRatio_working_3-way'!X53^(1/3)*SIN(('OddsRatio_working_3-way'!Y53+2*PI())/3)</f>
        <v>0.42580358572341448</v>
      </c>
      <c r="AE53" s="11">
        <f>'OddsRatio_working_3-way'!X53^(1/3)*SIN(('OddsRatio_working_3-way'!Y53+4*PI())/3)</f>
        <v>-0.58395863664584968</v>
      </c>
      <c r="AF53" s="11">
        <f>-'OddsRatio_working_3-way'!U53/(3*'OddsRatio_working_3-way'!X53^(1/3))*COS(('OddsRatio_working_3-way'!Y53)/3)</f>
        <v>0.5829864909024095</v>
      </c>
      <c r="AG53" s="11">
        <f>-'OddsRatio_working_3-way'!U53/(3*'OddsRatio_working_3-way'!X53^(1/3))*COS(('OddsRatio_working_3-way'!Y53+2*PI())/3)</f>
        <v>-0.42845953728685515</v>
      </c>
      <c r="AH53" s="11">
        <f>-'OddsRatio_working_3-way'!U53/(3*'OddsRatio_working_3-way'!X53^(1/3))*COS(('OddsRatio_working_3-way'!Y53+4*PI())/3)</f>
        <v>-0.15452695361555427</v>
      </c>
      <c r="AI53" s="11">
        <f>'OddsRatio_working_3-way'!U53/(3*'OddsRatio_working_3-way'!X53^(1/3))*SIN(('OddsRatio_working_3-way'!Y53)/3)</f>
        <v>-0.15815505092243529</v>
      </c>
      <c r="AJ53" s="11">
        <f>'OddsRatio_working_3-way'!U53/(3*'OddsRatio_working_3-way'!X53^(1/3))*SIN(('OddsRatio_working_3-way'!Y53+2*PI())/3)</f>
        <v>-0.42580358572341459</v>
      </c>
      <c r="AK53" s="11">
        <f>'OddsRatio_working_3-way'!U53/(3*'OddsRatio_working_3-way'!X53^(1/3))*SIN(('OddsRatio_working_3-way'!Y53+4*PI())/3)</f>
        <v>0.58395863664584979</v>
      </c>
      <c r="AL53" s="11">
        <f>'OddsRatio_working_3-way'!Z53+'OddsRatio_working_3-way'!AF53</f>
        <v>1.1659729818048188</v>
      </c>
      <c r="AM53" s="11">
        <f>'OddsRatio_working_3-way'!AA53+'OddsRatio_working_3-way'!AG53</f>
        <v>-0.8569190745737103</v>
      </c>
      <c r="AN53" s="11">
        <f>'OddsRatio_working_3-way'!AB53+'OddsRatio_working_3-way'!AH53</f>
        <v>-0.30905390723110848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1.1659729818048188</v>
      </c>
      <c r="AS53" s="11">
        <f>IF(('OddsRatio_working_3-way'!X53=0),IF(Q53&gt;0,-Q53^(1/3),(-Q53)^(1/3)),'OddsRatio_working_3-way'!AM53-'OddsRatio_working_3-way'!R53/3)</f>
        <v>-0.8569190745737103</v>
      </c>
      <c r="AT53" s="11">
        <f>IF(('OddsRatio_working_3-way'!X53=0),IF(Q53&gt;0,-Q53^(1/3),(-Q53)^(1/3)),'OddsRatio_working_3-way'!AN53-'OddsRatio_working_3-way'!R53/3)</f>
        <v>-0.30905390723110848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1.76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4.09</v>
      </c>
      <c r="D54" s="9">
        <f t="shared" si="13"/>
        <v>0.54155041346947363</v>
      </c>
      <c r="E54" s="9">
        <f t="shared" si="14"/>
        <v>0.23332043211204212</v>
      </c>
      <c r="F54" s="9">
        <f t="shared" si="15"/>
        <v>0.22512915441848416</v>
      </c>
      <c r="G54" s="9">
        <f t="shared" si="16"/>
        <v>1.1138817830590537</v>
      </c>
      <c r="H54" s="9">
        <f t="shared" si="17"/>
        <v>1.8465501551248811</v>
      </c>
      <c r="I54" s="9">
        <f t="shared" si="18"/>
        <v>4.28595126002421</v>
      </c>
      <c r="J54" s="9">
        <f t="shared" si="19"/>
        <v>4.441894709652475</v>
      </c>
      <c r="K54" s="11">
        <f t="shared" si="20"/>
        <v>0.56818181818181823</v>
      </c>
      <c r="L54" s="11">
        <f t="shared" si="21"/>
        <v>0.25316455696202528</v>
      </c>
      <c r="M54" s="11">
        <f t="shared" si="22"/>
        <v>0.24449877750611249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-0.2436469707755029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0.23915300446512727</v>
      </c>
      <c r="Q54" s="11">
        <f>2*'OddsRatio_working_3-way'!K54*'OddsRatio_working_3-way'!L54*'OddsRatio_working_3-way'!M54</f>
        <v>7.0339118960331556E-2</v>
      </c>
      <c r="R54" s="11">
        <f t="shared" si="23"/>
        <v>0</v>
      </c>
      <c r="S54" s="11">
        <f t="shared" si="24"/>
        <v>-0.98155541890764408</v>
      </c>
      <c r="T54" s="11">
        <f t="shared" si="25"/>
        <v>-0.28869277026695417</v>
      </c>
      <c r="U54" s="11">
        <f>'OddsRatio_working_3-way'!S54-'OddsRatio_working_3-way'!R54^2/3</f>
        <v>-0.98155541890764408</v>
      </c>
      <c r="V54" s="11">
        <f>'OddsRatio_working_3-way'!S54*'OddsRatio_working_3-way'!R54/3-2*'OddsRatio_working_3-way'!R54^3/27-'OddsRatio_working_3-way'!T54</f>
        <v>0.28869277026695417</v>
      </c>
      <c r="W54" s="11">
        <f>'OddsRatio_working_3-way'!V54^2+4*'OddsRatio_working_3-way'!U54^3/27</f>
        <v>-5.6757312476188468E-2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0.18715022580843768</v>
      </c>
      <c r="Y54" s="11">
        <f>IF('OddsRatio_working_3-way'!W54&gt;=0,IF('OddsRatio_working_3-way'!V54+SQRT('OddsRatio_working_3-way'!W54)&gt;0,0,PI()),ACOS('OddsRatio_working_3-way'!V54/(2*'OddsRatio_working_3-way'!X54)))</f>
        <v>0.68993687835287476</v>
      </c>
      <c r="Z54" s="11">
        <f>'OddsRatio_working_3-way'!X54^(1/3)*COS('OddsRatio_working_3-way'!Y54/3)</f>
        <v>0.55694089152952686</v>
      </c>
      <c r="AA54" s="11">
        <f>'OddsRatio_working_3-way'!X54^(1/3)*COS(('OddsRatio_working_3-way'!Y54+2*PI())/3)</f>
        <v>-0.39139292906030948</v>
      </c>
      <c r="AB54" s="11">
        <f>'OddsRatio_working_3-way'!X54^(1/3)*COS(('OddsRatio_working_3-way'!Y54+4*PI())/3)</f>
        <v>-0.1655479624692173</v>
      </c>
      <c r="AC54" s="11">
        <f>'OddsRatio_working_3-way'!X54^(1/3)*SIN('OddsRatio_working_3-way'!Y54/3)</f>
        <v>0.13039165225648916</v>
      </c>
      <c r="AD54" s="11">
        <f>'OddsRatio_working_3-way'!X54^(1/3)*SIN(('OddsRatio_working_3-way'!Y54+2*PI())/3)</f>
        <v>0.41712913434267923</v>
      </c>
      <c r="AE54" s="11">
        <f>'OddsRatio_working_3-way'!X54^(1/3)*SIN(('OddsRatio_working_3-way'!Y54+4*PI())/3)</f>
        <v>-0.54752078659916825</v>
      </c>
      <c r="AF54" s="11">
        <f>-'OddsRatio_working_3-way'!U54/(3*'OddsRatio_working_3-way'!X54^(1/3))*COS(('OddsRatio_working_3-way'!Y54)/3)</f>
        <v>0.55694089152952686</v>
      </c>
      <c r="AG54" s="11">
        <f>-'OddsRatio_working_3-way'!U54/(3*'OddsRatio_working_3-way'!X54^(1/3))*COS(('OddsRatio_working_3-way'!Y54+2*PI())/3)</f>
        <v>-0.39139292906030948</v>
      </c>
      <c r="AH54" s="11">
        <f>-'OddsRatio_working_3-way'!U54/(3*'OddsRatio_working_3-way'!X54^(1/3))*COS(('OddsRatio_working_3-way'!Y54+4*PI())/3)</f>
        <v>-0.1655479624692173</v>
      </c>
      <c r="AI54" s="11">
        <f>'OddsRatio_working_3-way'!U54/(3*'OddsRatio_working_3-way'!X54^(1/3))*SIN(('OddsRatio_working_3-way'!Y54)/3)</f>
        <v>-0.13039165225648916</v>
      </c>
      <c r="AJ54" s="11">
        <f>'OddsRatio_working_3-way'!U54/(3*'OddsRatio_working_3-way'!X54^(1/3))*SIN(('OddsRatio_working_3-way'!Y54+2*PI())/3)</f>
        <v>-0.41712913434267923</v>
      </c>
      <c r="AK54" s="11">
        <f>'OddsRatio_working_3-way'!U54/(3*'OddsRatio_working_3-way'!X54^(1/3))*SIN(('OddsRatio_working_3-way'!Y54+4*PI())/3)</f>
        <v>0.54752078659916825</v>
      </c>
      <c r="AL54" s="11">
        <f>'OddsRatio_working_3-way'!Z54+'OddsRatio_working_3-way'!AF54</f>
        <v>1.1138817830590537</v>
      </c>
      <c r="AM54" s="11">
        <f>'OddsRatio_working_3-way'!AA54+'OddsRatio_working_3-way'!AG54</f>
        <v>-0.78278585812061896</v>
      </c>
      <c r="AN54" s="11">
        <f>'OddsRatio_working_3-way'!AB54+'OddsRatio_working_3-way'!AH54</f>
        <v>-0.33109592493843459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1.1138817830590537</v>
      </c>
      <c r="AS54" s="11">
        <f>IF(('OddsRatio_working_3-way'!X54=0),IF(Q54&gt;0,-Q54^(1/3),(-Q54)^(1/3)),'OddsRatio_working_3-way'!AM54-'OddsRatio_working_3-way'!R54/3)</f>
        <v>-0.78278585812061896</v>
      </c>
      <c r="AT54" s="11">
        <f>IF(('OddsRatio_working_3-way'!X54=0),IF(Q54&gt;0,-Q54^(1/3),(-Q54)^(1/3)),'OddsRatio_working_3-way'!AN54-'OddsRatio_working_3-way'!R54/3)</f>
        <v>-0.33109592493843459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1.65</v>
      </c>
      <c r="B55" s="4">
        <f>IF('True_Odds_Calculator_3-way'!B56="","",'True_Odds_Calculator_3-way'!B56)</f>
        <v>4.04</v>
      </c>
      <c r="C55" s="4">
        <f>IF('True_Odds_Calculator_3-way'!C56="","",'True_Odds_Calculator_3-way'!C56)</f>
        <v>4.7</v>
      </c>
      <c r="D55" s="9">
        <f t="shared" si="13"/>
        <v>0.57864866106021851</v>
      </c>
      <c r="E55" s="9">
        <f t="shared" si="14"/>
        <v>0.22698544852523966</v>
      </c>
      <c r="F55" s="9">
        <f t="shared" si="15"/>
        <v>0.19436589041454194</v>
      </c>
      <c r="G55" s="9">
        <f t="shared" si="16"/>
        <v>1.1202528801335383</v>
      </c>
      <c r="H55" s="9">
        <f t="shared" si="17"/>
        <v>1.7281643720867998</v>
      </c>
      <c r="I55" s="9">
        <f t="shared" si="18"/>
        <v>4.4055687556059562</v>
      </c>
      <c r="J55" s="9">
        <f t="shared" si="19"/>
        <v>5.1449356564940913</v>
      </c>
      <c r="K55" s="11">
        <f t="shared" si="20"/>
        <v>0.60606060606060608</v>
      </c>
      <c r="L55" s="11">
        <f t="shared" si="21"/>
        <v>0.24752475247524752</v>
      </c>
      <c r="M55" s="11">
        <f t="shared" si="22"/>
        <v>0.21276595744680851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-0.23335950616338241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0.23587465129491672</v>
      </c>
      <c r="Q55" s="11">
        <f>2*'OddsRatio_working_3-way'!K55*'OddsRatio_working_3-way'!L55*'OddsRatio_working_3-way'!M55</f>
        <v>6.3836170851127666E-2</v>
      </c>
      <c r="R55" s="11">
        <f t="shared" si="23"/>
        <v>0</v>
      </c>
      <c r="S55" s="11">
        <f t="shared" si="24"/>
        <v>-1.0107779844621945</v>
      </c>
      <c r="T55" s="11">
        <f t="shared" si="25"/>
        <v>-0.27355290513185238</v>
      </c>
      <c r="U55" s="11">
        <f>'OddsRatio_working_3-way'!S55-'OddsRatio_working_3-way'!R55^2/3</f>
        <v>-1.0107779844621945</v>
      </c>
      <c r="V55" s="11">
        <f>'OddsRatio_working_3-way'!S55*'OddsRatio_working_3-way'!R55/3-2*'OddsRatio_working_3-way'!R55^3/27-'OddsRatio_working_3-way'!T55</f>
        <v>0.27355290513185238</v>
      </c>
      <c r="W55" s="11">
        <f>'OddsRatio_working_3-way'!V55^2+4*'OddsRatio_working_3-way'!U55^3/27</f>
        <v>-7.8158985909894355E-2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0.19556979432926916</v>
      </c>
      <c r="Y55" s="11">
        <f>IF('OddsRatio_working_3-way'!W55&gt;=0,IF('OddsRatio_working_3-way'!V55+SQRT('OddsRatio_working_3-way'!W55)&gt;0,0,PI()),ACOS('OddsRatio_working_3-way'!V55/(2*'OddsRatio_working_3-way'!X55)))</f>
        <v>0.79627486320786911</v>
      </c>
      <c r="Z55" s="11">
        <f>'OddsRatio_working_3-way'!X55^(1/3)*COS('OddsRatio_working_3-way'!Y55/3)</f>
        <v>0.56012644006676904</v>
      </c>
      <c r="AA55" s="11">
        <f>'OddsRatio_working_3-way'!X55^(1/3)*COS(('OddsRatio_working_3-way'!Y55+2*PI())/3)</f>
        <v>-0.41192782661583582</v>
      </c>
      <c r="AB55" s="11">
        <f>'OddsRatio_working_3-way'!X55^(1/3)*COS(('OddsRatio_working_3-way'!Y55+4*PI())/3)</f>
        <v>-0.14819861345093291</v>
      </c>
      <c r="AC55" s="11">
        <f>'OddsRatio_working_3-way'!X55^(1/3)*SIN('OddsRatio_working_3-way'!Y55/3)</f>
        <v>0.15226413221392482</v>
      </c>
      <c r="AD55" s="11">
        <f>'OddsRatio_working_3-way'!X55^(1/3)*SIN(('OddsRatio_working_3-way'!Y55+2*PI())/3)</f>
        <v>0.40895166032220154</v>
      </c>
      <c r="AE55" s="11">
        <f>'OddsRatio_working_3-way'!X55^(1/3)*SIN(('OddsRatio_working_3-way'!Y55+4*PI())/3)</f>
        <v>-0.5612157925361263</v>
      </c>
      <c r="AF55" s="11">
        <f>-'OddsRatio_working_3-way'!U55/(3*'OddsRatio_working_3-way'!X55^(1/3))*COS(('OddsRatio_working_3-way'!Y55)/3)</f>
        <v>0.56012644006676915</v>
      </c>
      <c r="AG55" s="11">
        <f>-'OddsRatio_working_3-way'!U55/(3*'OddsRatio_working_3-way'!X55^(1/3))*COS(('OddsRatio_working_3-way'!Y55+2*PI())/3)</f>
        <v>-0.41192782661583588</v>
      </c>
      <c r="AH55" s="11">
        <f>-'OddsRatio_working_3-way'!U55/(3*'OddsRatio_working_3-way'!X55^(1/3))*COS(('OddsRatio_working_3-way'!Y55+4*PI())/3)</f>
        <v>-0.14819861345093294</v>
      </c>
      <c r="AI55" s="11">
        <f>'OddsRatio_working_3-way'!U55/(3*'OddsRatio_working_3-way'!X55^(1/3))*SIN(('OddsRatio_working_3-way'!Y55)/3)</f>
        <v>-0.15226413221392485</v>
      </c>
      <c r="AJ55" s="11">
        <f>'OddsRatio_working_3-way'!U55/(3*'OddsRatio_working_3-way'!X55^(1/3))*SIN(('OddsRatio_working_3-way'!Y55+2*PI())/3)</f>
        <v>-0.40895166032220165</v>
      </c>
      <c r="AK55" s="11">
        <f>'OddsRatio_working_3-way'!U55/(3*'OddsRatio_working_3-way'!X55^(1/3))*SIN(('OddsRatio_working_3-way'!Y55+4*PI())/3)</f>
        <v>0.56121579253612641</v>
      </c>
      <c r="AL55" s="11">
        <f>'OddsRatio_working_3-way'!Z55+'OddsRatio_working_3-way'!AF55</f>
        <v>1.1202528801335383</v>
      </c>
      <c r="AM55" s="11">
        <f>'OddsRatio_working_3-way'!AA55+'OddsRatio_working_3-way'!AG55</f>
        <v>-0.82385565323167165</v>
      </c>
      <c r="AN55" s="11">
        <f>'OddsRatio_working_3-way'!AB55+'OddsRatio_working_3-way'!AH55</f>
        <v>-0.29639722690186587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1.1202528801335383</v>
      </c>
      <c r="AS55" s="11">
        <f>IF(('OddsRatio_working_3-way'!X55=0),IF(Q55&gt;0,-Q55^(1/3),(-Q55)^(1/3)),'OddsRatio_working_3-way'!AM55-'OddsRatio_working_3-way'!R55/3)</f>
        <v>-0.82385565323167165</v>
      </c>
      <c r="AT55" s="11">
        <f>IF(('OddsRatio_working_3-way'!X55=0),IF(Q55&gt;0,-Q55^(1/3),(-Q55)^(1/3)),'OddsRatio_working_3-way'!AN55-'OddsRatio_working_3-way'!R55/3)</f>
        <v>-0.29639722690186587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4.62</v>
      </c>
      <c r="B56" s="4">
        <f>IF('True_Odds_Calculator_3-way'!B57="","",'True_Odds_Calculator_3-way'!B57)</f>
        <v>3.95</v>
      </c>
      <c r="C56" s="4">
        <f>IF('True_Odds_Calculator_3-way'!C57="","",'True_Odds_Calculator_3-way'!C57)</f>
        <v>1.68</v>
      </c>
      <c r="D56" s="9">
        <f t="shared" si="13"/>
        <v>0.19843215458516925</v>
      </c>
      <c r="E56" s="9">
        <f t="shared" si="14"/>
        <v>0.23299907748928808</v>
      </c>
      <c r="F56" s="9">
        <f t="shared" si="15"/>
        <v>0.56856876792554278</v>
      </c>
      <c r="G56" s="9">
        <f t="shared" si="16"/>
        <v>1.1158855885489452</v>
      </c>
      <c r="H56" s="9">
        <f t="shared" si="17"/>
        <v>5.0395058305471814</v>
      </c>
      <c r="I56" s="9">
        <f t="shared" si="18"/>
        <v>4.2918624862193893</v>
      </c>
      <c r="J56" s="9">
        <f t="shared" si="19"/>
        <v>1.7588022002132828</v>
      </c>
      <c r="K56" s="11">
        <f t="shared" si="20"/>
        <v>0.21645021645021645</v>
      </c>
      <c r="L56" s="11">
        <f t="shared" si="21"/>
        <v>0.25316455696202528</v>
      </c>
      <c r="M56" s="11">
        <f t="shared" si="22"/>
        <v>0.59523809523809523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-0.23685968441845484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0.23647740645932327</v>
      </c>
      <c r="Q56" s="11">
        <f>2*'OddsRatio_working_3-way'!K56*'OddsRatio_working_3-way'!L56*'OddsRatio_working_3-way'!M56</f>
        <v>6.523514660946847E-2</v>
      </c>
      <c r="R56" s="11">
        <f t="shared" si="23"/>
        <v>0</v>
      </c>
      <c r="S56" s="11">
        <f t="shared" si="24"/>
        <v>-0.99838605729771979</v>
      </c>
      <c r="T56" s="11">
        <f t="shared" si="25"/>
        <v>-0.27541684339247435</v>
      </c>
      <c r="U56" s="11">
        <f>'OddsRatio_working_3-way'!S56-'OddsRatio_working_3-way'!R56^2/3</f>
        <v>-0.99838605729771979</v>
      </c>
      <c r="V56" s="11">
        <f>'OddsRatio_working_3-way'!S56*'OddsRatio_working_3-way'!R56/3-2*'OddsRatio_working_3-way'!R56^3/27-'OddsRatio_working_3-way'!T56</f>
        <v>0.27541684339247435</v>
      </c>
      <c r="W56" s="11">
        <f>'OddsRatio_working_3-way'!V56^2+4*'OddsRatio_working_3-way'!U56^3/27</f>
        <v>-7.1577559727174472E-2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0.19198437263970811</v>
      </c>
      <c r="Y56" s="11">
        <f>IF('OddsRatio_working_3-way'!W56&gt;=0,IF('OddsRatio_working_3-way'!V56+SQRT('OddsRatio_working_3-way'!W56)&gt;0,0,PI()),ACOS('OddsRatio_working_3-way'!V56/(2*'OddsRatio_working_3-way'!X56)))</f>
        <v>0.77089154999073906</v>
      </c>
      <c r="Z56" s="11">
        <f>'OddsRatio_working_3-way'!X56^(1/3)*COS('OddsRatio_working_3-way'!Y56/3)</f>
        <v>0.55794279427447269</v>
      </c>
      <c r="AA56" s="11">
        <f>'OddsRatio_working_3-way'!X56^(1/3)*COS(('OddsRatio_working_3-way'!Y56+2*PI())/3)</f>
        <v>-0.40594144503171053</v>
      </c>
      <c r="AB56" s="11">
        <f>'OddsRatio_working_3-way'!X56^(1/3)*COS(('OddsRatio_working_3-way'!Y56+4*PI())/3)</f>
        <v>-0.15200134924276207</v>
      </c>
      <c r="AC56" s="11">
        <f>'OddsRatio_working_3-way'!X56^(1/3)*SIN('OddsRatio_working_3-way'!Y56/3)</f>
        <v>0.14661238266178869</v>
      </c>
      <c r="AD56" s="11">
        <f>'OddsRatio_working_3-way'!X56^(1/3)*SIN(('OddsRatio_working_3-way'!Y56+2*PI())/3)</f>
        <v>0.40988644236927391</v>
      </c>
      <c r="AE56" s="11">
        <f>'OddsRatio_working_3-way'!X56^(1/3)*SIN(('OddsRatio_working_3-way'!Y56+4*PI())/3)</f>
        <v>-0.55649882503106263</v>
      </c>
      <c r="AF56" s="11">
        <f>-'OddsRatio_working_3-way'!U56/(3*'OddsRatio_working_3-way'!X56^(1/3))*COS(('OddsRatio_working_3-way'!Y56)/3)</f>
        <v>0.55794279427447258</v>
      </c>
      <c r="AG56" s="11">
        <f>-'OddsRatio_working_3-way'!U56/(3*'OddsRatio_working_3-way'!X56^(1/3))*COS(('OddsRatio_working_3-way'!Y56+2*PI())/3)</f>
        <v>-0.40594144503171042</v>
      </c>
      <c r="AH56" s="11">
        <f>-'OddsRatio_working_3-way'!U56/(3*'OddsRatio_working_3-way'!X56^(1/3))*COS(('OddsRatio_working_3-way'!Y56+4*PI())/3)</f>
        <v>-0.15200134924276204</v>
      </c>
      <c r="AI56" s="11">
        <f>'OddsRatio_working_3-way'!U56/(3*'OddsRatio_working_3-way'!X56^(1/3))*SIN(('OddsRatio_working_3-way'!Y56)/3)</f>
        <v>-0.14661238266178866</v>
      </c>
      <c r="AJ56" s="11">
        <f>'OddsRatio_working_3-way'!U56/(3*'OddsRatio_working_3-way'!X56^(1/3))*SIN(('OddsRatio_working_3-way'!Y56+2*PI())/3)</f>
        <v>-0.4098864423692738</v>
      </c>
      <c r="AK56" s="11">
        <f>'OddsRatio_working_3-way'!U56/(3*'OddsRatio_working_3-way'!X56^(1/3))*SIN(('OddsRatio_working_3-way'!Y56+4*PI())/3)</f>
        <v>0.55649882503106252</v>
      </c>
      <c r="AL56" s="11">
        <f>'OddsRatio_working_3-way'!Z56+'OddsRatio_working_3-way'!AF56</f>
        <v>1.1158855885489452</v>
      </c>
      <c r="AM56" s="11">
        <f>'OddsRatio_working_3-way'!AA56+'OddsRatio_working_3-way'!AG56</f>
        <v>-0.81188289006342096</v>
      </c>
      <c r="AN56" s="11">
        <f>'OddsRatio_working_3-way'!AB56+'OddsRatio_working_3-way'!AH56</f>
        <v>-0.30400269848552408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1.1158855885489452</v>
      </c>
      <c r="AS56" s="11">
        <f>IF(('OddsRatio_working_3-way'!X56=0),IF(Q56&gt;0,-Q56^(1/3),(-Q56)^(1/3)),'OddsRatio_working_3-way'!AM56-'OddsRatio_working_3-way'!R56/3)</f>
        <v>-0.81188289006342096</v>
      </c>
      <c r="AT56" s="11">
        <f>IF(('OddsRatio_working_3-way'!X56=0),IF(Q56&gt;0,-Q56^(1/3),(-Q56)^(1/3)),'OddsRatio_working_3-way'!AN56-'OddsRatio_working_3-way'!R56/3)</f>
        <v>-0.30400269848552408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3.27</v>
      </c>
      <c r="C57" s="4">
        <f>IF('True_Odds_Calculator_3-way'!C58="","",'True_Odds_Calculator_3-way'!C58)</f>
        <v>2.54</v>
      </c>
      <c r="D57" s="9">
        <f t="shared" si="13"/>
        <v>0.34306022219454513</v>
      </c>
      <c r="E57" s="9">
        <f t="shared" si="14"/>
        <v>0.28585913801904894</v>
      </c>
      <c r="F57" s="9">
        <f t="shared" si="15"/>
        <v>0.37108063978640565</v>
      </c>
      <c r="G57" s="9">
        <f t="shared" si="16"/>
        <v>1.1005402900538317</v>
      </c>
      <c r="H57" s="9">
        <f t="shared" si="17"/>
        <v>2.9149401046936667</v>
      </c>
      <c r="I57" s="9">
        <f t="shared" si="18"/>
        <v>3.4982264584221983</v>
      </c>
      <c r="J57" s="9">
        <f t="shared" si="19"/>
        <v>2.6948320466829014</v>
      </c>
      <c r="K57" s="11">
        <f t="shared" si="20"/>
        <v>0.36496350364963503</v>
      </c>
      <c r="L57" s="11">
        <f t="shared" si="21"/>
        <v>0.3058103975535168</v>
      </c>
      <c r="M57" s="11">
        <f t="shared" si="22"/>
        <v>0.39370078740157477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-0.26727835776705489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0.24387144468389252</v>
      </c>
      <c r="Q57" s="11">
        <f>2*'OddsRatio_working_3-way'!K57*'OddsRatio_working_3-way'!L57*'OddsRatio_working_3-way'!M57</f>
        <v>8.788160168788918E-2</v>
      </c>
      <c r="R57" s="11">
        <f t="shared" si="23"/>
        <v>0</v>
      </c>
      <c r="S57" s="11">
        <f t="shared" si="24"/>
        <v>-0.91242495921213884</v>
      </c>
      <c r="T57" s="11">
        <f t="shared" si="25"/>
        <v>-0.32880178710347341</v>
      </c>
      <c r="U57" s="11">
        <f>'OddsRatio_working_3-way'!S57-'OddsRatio_working_3-way'!R57^2/3</f>
        <v>-0.91242495921213884</v>
      </c>
      <c r="V57" s="11">
        <f>'OddsRatio_working_3-way'!S57*'OddsRatio_working_3-way'!R57/3-2*'OddsRatio_working_3-way'!R57^3/27-'OddsRatio_working_3-way'!T57</f>
        <v>0.32880178710347341</v>
      </c>
      <c r="W57" s="11">
        <f>'OddsRatio_working_3-way'!V57^2+4*'OddsRatio_working_3-way'!U57^3/27</f>
        <v>-4.42440613040887E-3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0.16773119964160418</v>
      </c>
      <c r="Y57" s="11">
        <f>IF('OddsRatio_working_3-way'!W57&gt;=0,IF('OddsRatio_working_3-way'!V57+SQRT('OddsRatio_working_3-way'!W57)&gt;0,0,PI()),ACOS('OddsRatio_working_3-way'!V57/(2*'OddsRatio_working_3-way'!X57)))</f>
        <v>0.19960497162869384</v>
      </c>
      <c r="Z57" s="11">
        <f>'OddsRatio_working_3-way'!X57^(1/3)*COS('OddsRatio_working_3-way'!Y57/3)</f>
        <v>0.55027014502691585</v>
      </c>
      <c r="AA57" s="11">
        <f>'OddsRatio_working_3-way'!X57^(1/3)*COS(('OddsRatio_working_3-way'!Y57+2*PI())/3)</f>
        <v>-0.30688905528849708</v>
      </c>
      <c r="AB57" s="11">
        <f>'OddsRatio_working_3-way'!X57^(1/3)*COS(('OddsRatio_working_3-way'!Y57+4*PI())/3)</f>
        <v>-0.24338108973841885</v>
      </c>
      <c r="AC57" s="11">
        <f>'OddsRatio_working_3-way'!X57^(1/3)*SIN('OddsRatio_working_3-way'!Y57/3)</f>
        <v>3.6666341006023159E-2</v>
      </c>
      <c r="AD57" s="11">
        <f>'OddsRatio_working_3-way'!X57^(1/3)*SIN(('OddsRatio_working_3-way'!Y57+2*PI())/3)</f>
        <v>0.45821475403444478</v>
      </c>
      <c r="AE57" s="11">
        <f>'OddsRatio_working_3-way'!X57^(1/3)*SIN(('OddsRatio_working_3-way'!Y57+4*PI())/3)</f>
        <v>-0.49488109504046796</v>
      </c>
      <c r="AF57" s="11">
        <f>-'OddsRatio_working_3-way'!U57/(3*'OddsRatio_working_3-way'!X57^(1/3))*COS(('OddsRatio_working_3-way'!Y57)/3)</f>
        <v>0.55027014502691596</v>
      </c>
      <c r="AG57" s="11">
        <f>-'OddsRatio_working_3-way'!U57/(3*'OddsRatio_working_3-way'!X57^(1/3))*COS(('OddsRatio_working_3-way'!Y57+2*PI())/3)</f>
        <v>-0.30688905528849714</v>
      </c>
      <c r="AH57" s="11">
        <f>-'OddsRatio_working_3-way'!U57/(3*'OddsRatio_working_3-way'!X57^(1/3))*COS(('OddsRatio_working_3-way'!Y57+4*PI())/3)</f>
        <v>-0.2433810897384189</v>
      </c>
      <c r="AI57" s="11">
        <f>'OddsRatio_working_3-way'!U57/(3*'OddsRatio_working_3-way'!X57^(1/3))*SIN(('OddsRatio_working_3-way'!Y57)/3)</f>
        <v>-3.6666341006023166E-2</v>
      </c>
      <c r="AJ57" s="11">
        <f>'OddsRatio_working_3-way'!U57/(3*'OddsRatio_working_3-way'!X57^(1/3))*SIN(('OddsRatio_working_3-way'!Y57+2*PI())/3)</f>
        <v>-0.45821475403444489</v>
      </c>
      <c r="AK57" s="11">
        <f>'OddsRatio_working_3-way'!U57/(3*'OddsRatio_working_3-way'!X57^(1/3))*SIN(('OddsRatio_working_3-way'!Y57+4*PI())/3)</f>
        <v>0.49488109504046801</v>
      </c>
      <c r="AL57" s="11">
        <f>'OddsRatio_working_3-way'!Z57+'OddsRatio_working_3-way'!AF57</f>
        <v>1.1005402900538317</v>
      </c>
      <c r="AM57" s="11">
        <f>'OddsRatio_working_3-way'!AA57+'OddsRatio_working_3-way'!AG57</f>
        <v>-0.61377811057699416</v>
      </c>
      <c r="AN57" s="11">
        <f>'OddsRatio_working_3-way'!AB57+'OddsRatio_working_3-way'!AH57</f>
        <v>-0.48676217947683775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1.1005402900538317</v>
      </c>
      <c r="AS57" s="11">
        <f>IF(('OddsRatio_working_3-way'!X57=0),IF(Q57&gt;0,-Q57^(1/3),(-Q57)^(1/3)),'OddsRatio_working_3-way'!AM57-'OddsRatio_working_3-way'!R57/3)</f>
        <v>-0.61377811057699416</v>
      </c>
      <c r="AT57" s="11">
        <f>IF(('OddsRatio_working_3-way'!X57=0),IF(Q57&gt;0,-Q57^(1/3),(-Q57)^(1/3)),'OddsRatio_working_3-way'!AN57-'OddsRatio_working_3-way'!R57/3)</f>
        <v>-0.48676217947683775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3.26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2.09</v>
      </c>
      <c r="D58" s="9">
        <f t="shared" si="13"/>
        <v>0.28593816039181275</v>
      </c>
      <c r="E58" s="9">
        <f t="shared" si="14"/>
        <v>0.26042994912862899</v>
      </c>
      <c r="F58" s="9">
        <f t="shared" si="15"/>
        <v>0.45363189047955799</v>
      </c>
      <c r="G58" s="9">
        <f t="shared" si="16"/>
        <v>1.1049821603572145</v>
      </c>
      <c r="H58" s="9">
        <f t="shared" si="17"/>
        <v>3.4972596824073046</v>
      </c>
      <c r="I58" s="9">
        <f t="shared" si="18"/>
        <v>3.8398041521180417</v>
      </c>
      <c r="J58" s="9">
        <f t="shared" si="19"/>
        <v>2.2044305547893641</v>
      </c>
      <c r="K58" s="11">
        <f t="shared" si="20"/>
        <v>0.30674846625766872</v>
      </c>
      <c r="L58" s="11">
        <f t="shared" si="21"/>
        <v>0.28011204481792717</v>
      </c>
      <c r="M58" s="11">
        <f t="shared" si="22"/>
        <v>0.47846889952153115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-0.26027709936236199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0.24338264380810298</v>
      </c>
      <c r="Q58" s="11">
        <f>2*'OddsRatio_working_3-way'!K58*'OddsRatio_working_3-way'!L58*'OddsRatio_working_3-way'!M58</f>
        <v>8.222386615138616E-2</v>
      </c>
      <c r="R58" s="11">
        <f t="shared" si="23"/>
        <v>0</v>
      </c>
      <c r="S58" s="11">
        <f t="shared" si="24"/>
        <v>-0.93509050317662301</v>
      </c>
      <c r="T58" s="11">
        <f t="shared" si="25"/>
        <v>-0.31590895377588624</v>
      </c>
      <c r="U58" s="11">
        <f>'OddsRatio_working_3-way'!S58-'OddsRatio_working_3-way'!R58^2/3</f>
        <v>-0.93509050317662301</v>
      </c>
      <c r="V58" s="11">
        <f>'OddsRatio_working_3-way'!S58*'OddsRatio_working_3-way'!R58/3-2*'OddsRatio_working_3-way'!R58^3/27-'OddsRatio_working_3-way'!T58</f>
        <v>0.31590895377588624</v>
      </c>
      <c r="W58" s="11">
        <f>'OddsRatio_working_3-way'!V58^2+4*'OddsRatio_working_3-way'!U58^3/27</f>
        <v>-2.1333052686410905E-2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0.17401976882109252</v>
      </c>
      <c r="Y58" s="11">
        <f>IF('OddsRatio_working_3-way'!W58&gt;=0,IF('OddsRatio_working_3-way'!V58+SQRT('OddsRatio_working_3-way'!W58)&gt;0,0,PI()),ACOS('OddsRatio_working_3-way'!V58/(2*'OddsRatio_working_3-way'!X58)))</f>
        <v>0.43307107266792566</v>
      </c>
      <c r="Z58" s="11">
        <f>'OddsRatio_working_3-way'!X58^(1/3)*COS('OddsRatio_working_3-way'!Y58/3)</f>
        <v>0.55249108017860726</v>
      </c>
      <c r="AA58" s="11">
        <f>'OddsRatio_working_3-way'!X58^(1/3)*COS(('OddsRatio_working_3-way'!Y58+2*PI())/3)</f>
        <v>-0.34580005494249338</v>
      </c>
      <c r="AB58" s="11">
        <f>'OddsRatio_working_3-way'!X58^(1/3)*COS(('OddsRatio_working_3-way'!Y58+4*PI())/3)</f>
        <v>-0.20669102523611399</v>
      </c>
      <c r="AC58" s="11">
        <f>'OddsRatio_working_3-way'!X58^(1/3)*SIN('OddsRatio_working_3-way'!Y58/3)</f>
        <v>8.0314635747685922E-2</v>
      </c>
      <c r="AD58" s="11">
        <f>'OddsRatio_working_3-way'!X58^(1/3)*SIN(('OddsRatio_working_3-way'!Y58+2*PI())/3)</f>
        <v>0.43831399292513612</v>
      </c>
      <c r="AE58" s="11">
        <f>'OddsRatio_working_3-way'!X58^(1/3)*SIN(('OddsRatio_working_3-way'!Y58+4*PI())/3)</f>
        <v>-0.51862862867282189</v>
      </c>
      <c r="AF58" s="11">
        <f>-'OddsRatio_working_3-way'!U58/(3*'OddsRatio_working_3-way'!X58^(1/3))*COS(('OddsRatio_working_3-way'!Y58)/3)</f>
        <v>0.55249108017860726</v>
      </c>
      <c r="AG58" s="11">
        <f>-'OddsRatio_working_3-way'!U58/(3*'OddsRatio_working_3-way'!X58^(1/3))*COS(('OddsRatio_working_3-way'!Y58+2*PI())/3)</f>
        <v>-0.34580005494249338</v>
      </c>
      <c r="AH58" s="11">
        <f>-'OddsRatio_working_3-way'!U58/(3*'OddsRatio_working_3-way'!X58^(1/3))*COS(('OddsRatio_working_3-way'!Y58+4*PI())/3)</f>
        <v>-0.20669102523611399</v>
      </c>
      <c r="AI58" s="11">
        <f>'OddsRatio_working_3-way'!U58/(3*'OddsRatio_working_3-way'!X58^(1/3))*SIN(('OddsRatio_working_3-way'!Y58)/3)</f>
        <v>-8.0314635747685922E-2</v>
      </c>
      <c r="AJ58" s="11">
        <f>'OddsRatio_working_3-way'!U58/(3*'OddsRatio_working_3-way'!X58^(1/3))*SIN(('OddsRatio_working_3-way'!Y58+2*PI())/3)</f>
        <v>-0.43831399292513612</v>
      </c>
      <c r="AK58" s="11">
        <f>'OddsRatio_working_3-way'!U58/(3*'OddsRatio_working_3-way'!X58^(1/3))*SIN(('OddsRatio_working_3-way'!Y58+4*PI())/3)</f>
        <v>0.51862862867282189</v>
      </c>
      <c r="AL58" s="11">
        <f>'OddsRatio_working_3-way'!Z58+'OddsRatio_working_3-way'!AF58</f>
        <v>1.1049821603572145</v>
      </c>
      <c r="AM58" s="11">
        <f>'OddsRatio_working_3-way'!AA58+'OddsRatio_working_3-way'!AG58</f>
        <v>-0.69160010988498677</v>
      </c>
      <c r="AN58" s="11">
        <f>'OddsRatio_working_3-way'!AB58+'OddsRatio_working_3-way'!AH58</f>
        <v>-0.41338205047222798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1.1049821603572145</v>
      </c>
      <c r="AS58" s="11">
        <f>IF(('OddsRatio_working_3-way'!X58=0),IF(Q58&gt;0,-Q58^(1/3),(-Q58)^(1/3)),'OddsRatio_working_3-way'!AM58-'OddsRatio_working_3-way'!R58/3)</f>
        <v>-0.69160010988498677</v>
      </c>
      <c r="AT58" s="11">
        <f>IF(('OddsRatio_working_3-way'!X58=0),IF(Q58&gt;0,-Q58^(1/3),(-Q58)^(1/3)),'OddsRatio_working_3-way'!AN58-'OddsRatio_working_3-way'!R58/3)</f>
        <v>-0.41338205047222798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1.77</v>
      </c>
      <c r="B59" s="4">
        <f>IF('True_Odds_Calculator_3-way'!B60="","",'True_Odds_Calculator_3-way'!B60)</f>
        <v>3.81</v>
      </c>
      <c r="C59" s="4">
        <f>IF('True_Odds_Calculator_3-way'!C60="","",'True_Odds_Calculator_3-way'!C60)</f>
        <v>4.22</v>
      </c>
      <c r="D59" s="9">
        <f t="shared" si="13"/>
        <v>0.53894014065948492</v>
      </c>
      <c r="E59" s="9">
        <f t="shared" si="14"/>
        <v>0.24260090010221402</v>
      </c>
      <c r="F59" s="9">
        <f t="shared" si="15"/>
        <v>0.21845895923830105</v>
      </c>
      <c r="G59" s="9">
        <f t="shared" si="16"/>
        <v>1.1110306932637397</v>
      </c>
      <c r="H59" s="9">
        <f t="shared" si="17"/>
        <v>1.8554936338130796</v>
      </c>
      <c r="I59" s="9">
        <f t="shared" si="18"/>
        <v>4.1219962480711088</v>
      </c>
      <c r="J59" s="9">
        <f t="shared" si="19"/>
        <v>4.5775188323092415</v>
      </c>
      <c r="K59" s="11">
        <f t="shared" si="20"/>
        <v>0.56497175141242939</v>
      </c>
      <c r="L59" s="11">
        <f t="shared" si="21"/>
        <v>0.26246719160104987</v>
      </c>
      <c r="M59" s="11">
        <f t="shared" si="22"/>
        <v>0.23696682464454977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-0.24481736754549988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0.23894514992999966</v>
      </c>
      <c r="Q59" s="11">
        <f>2*'OddsRatio_working_3-way'!K59*'OddsRatio_working_3-way'!L59*'OddsRatio_working_3-way'!M59</f>
        <v>7.0277985273529298E-2</v>
      </c>
      <c r="R59" s="11">
        <f t="shared" si="23"/>
        <v>0</v>
      </c>
      <c r="S59" s="11">
        <f t="shared" si="24"/>
        <v>-0.97601388465869832</v>
      </c>
      <c r="T59" s="11">
        <f t="shared" si="25"/>
        <v>-0.28706290725255829</v>
      </c>
      <c r="U59" s="11">
        <f>'OddsRatio_working_3-way'!S59-'OddsRatio_working_3-way'!R59^2/3</f>
        <v>-0.97601388465869832</v>
      </c>
      <c r="V59" s="11">
        <f>'OddsRatio_working_3-way'!S59*'OddsRatio_working_3-way'!R59/3-2*'OddsRatio_working_3-way'!R59^3/27-'OddsRatio_working_3-way'!T59</f>
        <v>0.28706290725255829</v>
      </c>
      <c r="W59" s="11">
        <f>'OddsRatio_working_3-way'!V59^2+4*'OddsRatio_working_3-way'!U59^3/27</f>
        <v>-5.5336199152658166E-2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0.18556758329039386</v>
      </c>
      <c r="Y59" s="11">
        <f>IF('OddsRatio_working_3-way'!W59&gt;=0,IF('OddsRatio_working_3-way'!V59+SQRT('OddsRatio_working_3-way'!W59)&gt;0,0,PI()),ACOS('OddsRatio_working_3-way'!V59/(2*'OddsRatio_working_3-way'!X59)))</f>
        <v>0.6864944769771385</v>
      </c>
      <c r="Z59" s="11">
        <f>'OddsRatio_working_3-way'!X59^(1/3)*COS('OddsRatio_working_3-way'!Y59/3)</f>
        <v>0.55551534663186997</v>
      </c>
      <c r="AA59" s="11">
        <f>'OddsRatio_working_3-way'!X59^(1/3)*COS(('OddsRatio_working_3-way'!Y59+2*PI())/3)</f>
        <v>-0.3898089825766019</v>
      </c>
      <c r="AB59" s="11">
        <f>'OddsRatio_working_3-way'!X59^(1/3)*COS(('OddsRatio_working_3-way'!Y59+4*PI())/3)</f>
        <v>-0.1657063640552682</v>
      </c>
      <c r="AC59" s="11">
        <f>'OddsRatio_working_3-way'!X59^(1/3)*SIN('OddsRatio_working_3-way'!Y59/3)</f>
        <v>0.12938570712939207</v>
      </c>
      <c r="AD59" s="11">
        <f>'OddsRatio_working_3-way'!X59^(1/3)*SIN(('OddsRatio_working_3-way'!Y59+2*PI())/3)</f>
        <v>0.41639754881062158</v>
      </c>
      <c r="AE59" s="11">
        <f>'OddsRatio_working_3-way'!X59^(1/3)*SIN(('OddsRatio_working_3-way'!Y59+4*PI())/3)</f>
        <v>-0.54578325594001365</v>
      </c>
      <c r="AF59" s="11">
        <f>-'OddsRatio_working_3-way'!U59/(3*'OddsRatio_working_3-way'!X59^(1/3))*COS(('OddsRatio_working_3-way'!Y59)/3)</f>
        <v>0.55551534663186986</v>
      </c>
      <c r="AG59" s="11">
        <f>-'OddsRatio_working_3-way'!U59/(3*'OddsRatio_working_3-way'!X59^(1/3))*COS(('OddsRatio_working_3-way'!Y59+2*PI())/3)</f>
        <v>-0.38980898257660179</v>
      </c>
      <c r="AH59" s="11">
        <f>-'OddsRatio_working_3-way'!U59/(3*'OddsRatio_working_3-way'!X59^(1/3))*COS(('OddsRatio_working_3-way'!Y59+4*PI())/3)</f>
        <v>-0.16570636405526817</v>
      </c>
      <c r="AI59" s="11">
        <f>'OddsRatio_working_3-way'!U59/(3*'OddsRatio_working_3-way'!X59^(1/3))*SIN(('OddsRatio_working_3-way'!Y59)/3)</f>
        <v>-0.12938570712939204</v>
      </c>
      <c r="AJ59" s="11">
        <f>'OddsRatio_working_3-way'!U59/(3*'OddsRatio_working_3-way'!X59^(1/3))*SIN(('OddsRatio_working_3-way'!Y59+2*PI())/3)</f>
        <v>-0.41639754881062152</v>
      </c>
      <c r="AK59" s="11">
        <f>'OddsRatio_working_3-way'!U59/(3*'OddsRatio_working_3-way'!X59^(1/3))*SIN(('OddsRatio_working_3-way'!Y59+4*PI())/3)</f>
        <v>0.54578325594001353</v>
      </c>
      <c r="AL59" s="11">
        <f>'OddsRatio_working_3-way'!Z59+'OddsRatio_working_3-way'!AF59</f>
        <v>1.1110306932637397</v>
      </c>
      <c r="AM59" s="11">
        <f>'OddsRatio_working_3-way'!AA59+'OddsRatio_working_3-way'!AG59</f>
        <v>-0.7796179651532037</v>
      </c>
      <c r="AN59" s="11">
        <f>'OddsRatio_working_3-way'!AB59+'OddsRatio_working_3-way'!AH59</f>
        <v>-0.33141272811053635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1.1110306932637397</v>
      </c>
      <c r="AS59" s="11">
        <f>IF(('OddsRatio_working_3-way'!X59=0),IF(Q59&gt;0,-Q59^(1/3),(-Q59)^(1/3)),'OddsRatio_working_3-way'!AM59-'OddsRatio_working_3-way'!R59/3)</f>
        <v>-0.7796179651532037</v>
      </c>
      <c r="AT59" s="11">
        <f>IF(('OddsRatio_working_3-way'!X59=0),IF(Q59&gt;0,-Q59^(1/3),(-Q59)^(1/3)),'OddsRatio_working_3-way'!AN59-'OddsRatio_working_3-way'!R59/3)</f>
        <v>-0.33141272811053635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3.3</v>
      </c>
      <c r="C60" s="4">
        <f>IF('True_Odds_Calculator_3-way'!C61="","",'True_Odds_Calculator_3-way'!C61)</f>
        <v>3.58</v>
      </c>
      <c r="D60" s="9">
        <f t="shared" si="13"/>
        <v>0.43808441882702326</v>
      </c>
      <c r="E60" s="9">
        <f t="shared" si="14"/>
        <v>0.29255685075734622</v>
      </c>
      <c r="F60" s="9">
        <f t="shared" si="15"/>
        <v>0.26935873041563041</v>
      </c>
      <c r="G60" s="9">
        <f t="shared" si="16"/>
        <v>1.0513648104132289</v>
      </c>
      <c r="H60" s="9">
        <f t="shared" si="17"/>
        <v>2.2826650687041394</v>
      </c>
      <c r="I60" s="9">
        <f t="shared" si="18"/>
        <v>3.4181390639504263</v>
      </c>
      <c r="J60" s="9">
        <f t="shared" si="19"/>
        <v>3.712521210866131</v>
      </c>
      <c r="K60" s="11">
        <f t="shared" si="20"/>
        <v>0.4504504504504504</v>
      </c>
      <c r="L60" s="11">
        <f t="shared" si="21"/>
        <v>0.30303030303030304</v>
      </c>
      <c r="M60" s="11">
        <f t="shared" si="22"/>
        <v>0.27932960893854747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-0.27603072854469501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0.23258403146671305</v>
      </c>
      <c r="Q60" s="11">
        <f>2*'OddsRatio_working_3-way'!K60*'OddsRatio_working_3-way'!L60*'OddsRatio_working_3-way'!M60</f>
        <v>7.6257059497282953E-2</v>
      </c>
      <c r="R60" s="11">
        <f t="shared" si="23"/>
        <v>0</v>
      </c>
      <c r="S60" s="11">
        <f t="shared" si="24"/>
        <v>-0.84260195483653533</v>
      </c>
      <c r="T60" s="11">
        <f t="shared" si="25"/>
        <v>-0.27626293601197877</v>
      </c>
      <c r="U60" s="11">
        <f>'OddsRatio_working_3-way'!S60-'OddsRatio_working_3-way'!R60^2/3</f>
        <v>-0.84260195483653533</v>
      </c>
      <c r="V60" s="11">
        <f>'OddsRatio_working_3-way'!S60*'OddsRatio_working_3-way'!R60/3-2*'OddsRatio_working_3-way'!R60^3/27-'OddsRatio_working_3-way'!T60</f>
        <v>0.27626293601197877</v>
      </c>
      <c r="W60" s="11">
        <f>'OddsRatio_working_3-way'!V60^2+4*'OddsRatio_working_3-way'!U60^3/27</f>
        <v>-1.2305293362257566E-2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0.14885101878742402</v>
      </c>
      <c r="Y60" s="11">
        <f>IF('OddsRatio_working_3-way'!W60&gt;=0,IF('OddsRatio_working_3-way'!V60+SQRT('OddsRatio_working_3-way'!W60)&gt;0,0,PI()),ACOS('OddsRatio_working_3-way'!V60/(2*'OddsRatio_working_3-way'!X60)))</f>
        <v>0.38182891725552981</v>
      </c>
      <c r="Z60" s="11">
        <f>'OddsRatio_working_3-way'!X60^(1/3)*COS('OddsRatio_working_3-way'!Y60/3)</f>
        <v>0.52568240520661447</v>
      </c>
      <c r="AA60" s="11">
        <f>'OddsRatio_working_3-way'!X60^(1/3)*COS(('OddsRatio_working_3-way'!Y60+2*PI())/3)</f>
        <v>-0.32109920936010811</v>
      </c>
      <c r="AB60" s="11">
        <f>'OddsRatio_working_3-way'!X60^(1/3)*COS(('OddsRatio_working_3-way'!Y60+4*PI())/3)</f>
        <v>-0.20458319584650647</v>
      </c>
      <c r="AC60" s="11">
        <f>'OddsRatio_working_3-way'!X60^(1/3)*SIN('OddsRatio_working_3-way'!Y60/3)</f>
        <v>6.7270551766980005E-2</v>
      </c>
      <c r="AD60" s="11">
        <f>'OddsRatio_working_3-way'!X60^(1/3)*SIN(('OddsRatio_working_3-way'!Y60+2*PI())/3)</f>
        <v>0.42161904134794315</v>
      </c>
      <c r="AE60" s="11">
        <f>'OddsRatio_working_3-way'!X60^(1/3)*SIN(('OddsRatio_working_3-way'!Y60+4*PI())/3)</f>
        <v>-0.48888959311492314</v>
      </c>
      <c r="AF60" s="11">
        <f>-'OddsRatio_working_3-way'!U60/(3*'OddsRatio_working_3-way'!X60^(1/3))*COS(('OddsRatio_working_3-way'!Y60)/3)</f>
        <v>0.52568240520661447</v>
      </c>
      <c r="AG60" s="11">
        <f>-'OddsRatio_working_3-way'!U60/(3*'OddsRatio_working_3-way'!X60^(1/3))*COS(('OddsRatio_working_3-way'!Y60+2*PI())/3)</f>
        <v>-0.32109920936010811</v>
      </c>
      <c r="AH60" s="11">
        <f>-'OddsRatio_working_3-way'!U60/(3*'OddsRatio_working_3-way'!X60^(1/3))*COS(('OddsRatio_working_3-way'!Y60+4*PI())/3)</f>
        <v>-0.20458319584650647</v>
      </c>
      <c r="AI60" s="11">
        <f>'OddsRatio_working_3-way'!U60/(3*'OddsRatio_working_3-way'!X60^(1/3))*SIN(('OddsRatio_working_3-way'!Y60)/3)</f>
        <v>-6.7270551766980005E-2</v>
      </c>
      <c r="AJ60" s="11">
        <f>'OddsRatio_working_3-way'!U60/(3*'OddsRatio_working_3-way'!X60^(1/3))*SIN(('OddsRatio_working_3-way'!Y60+2*PI())/3)</f>
        <v>-0.42161904134794315</v>
      </c>
      <c r="AK60" s="11">
        <f>'OddsRatio_working_3-way'!U60/(3*'OddsRatio_working_3-way'!X60^(1/3))*SIN(('OddsRatio_working_3-way'!Y60+4*PI())/3)</f>
        <v>0.48888959311492314</v>
      </c>
      <c r="AL60" s="11">
        <f>'OddsRatio_working_3-way'!Z60+'OddsRatio_working_3-way'!AF60</f>
        <v>1.0513648104132289</v>
      </c>
      <c r="AM60" s="11">
        <f>'OddsRatio_working_3-way'!AA60+'OddsRatio_working_3-way'!AG60</f>
        <v>-0.64219841872021621</v>
      </c>
      <c r="AN60" s="11">
        <f>'OddsRatio_working_3-way'!AB60+'OddsRatio_working_3-way'!AH60</f>
        <v>-0.40916639169301294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1.0513648104132289</v>
      </c>
      <c r="AS60" s="11">
        <f>IF(('OddsRatio_working_3-way'!X60=0),IF(Q60&gt;0,-Q60^(1/3),(-Q60)^(1/3)),'OddsRatio_working_3-way'!AM60-'OddsRatio_working_3-way'!R60/3)</f>
        <v>-0.64219841872021621</v>
      </c>
      <c r="AT60" s="11">
        <f>IF(('OddsRatio_working_3-way'!X60=0),IF(Q60&gt;0,-Q60^(1/3),(-Q60)^(1/3)),'OddsRatio_working_3-way'!AN60-'OddsRatio_working_3-way'!R60/3)</f>
        <v>-0.40916639169301294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1.88</v>
      </c>
      <c r="B61" s="4">
        <f>IF('True_Odds_Calculator_3-way'!B62="","",'True_Odds_Calculator_3-way'!B62)</f>
        <v>3.43</v>
      </c>
      <c r="C61" s="4">
        <f>IF('True_Odds_Calculator_3-way'!C62="","",'True_Odds_Calculator_3-way'!C62)</f>
        <v>4.68</v>
      </c>
      <c r="D61" s="9">
        <f t="shared" si="13"/>
        <v>0.51694033604845624</v>
      </c>
      <c r="E61" s="9">
        <f t="shared" si="14"/>
        <v>0.27929982888827137</v>
      </c>
      <c r="F61" s="9">
        <f t="shared" si="15"/>
        <v>0.20375983506327244</v>
      </c>
      <c r="G61" s="9">
        <f t="shared" si="16"/>
        <v>1.0618854789019934</v>
      </c>
      <c r="H61" s="9">
        <f t="shared" si="17"/>
        <v>1.9344592214337544</v>
      </c>
      <c r="I61" s="9">
        <f t="shared" si="18"/>
        <v>3.5803817137318443</v>
      </c>
      <c r="J61" s="9">
        <f t="shared" si="19"/>
        <v>4.9077385623593353</v>
      </c>
      <c r="K61" s="11">
        <f t="shared" si="20"/>
        <v>0.53191489361702127</v>
      </c>
      <c r="L61" s="11">
        <f t="shared" si="21"/>
        <v>0.29154518950437314</v>
      </c>
      <c r="M61" s="11">
        <f t="shared" si="22"/>
        <v>0.21367521367521369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-0.26075878094983618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0.23162175789184036</v>
      </c>
      <c r="Q61" s="11">
        <f>2*'OddsRatio_working_3-way'!K61*'OddsRatio_working_3-way'!L61*'OddsRatio_working_3-way'!M61</f>
        <v>6.6272319854603828E-2</v>
      </c>
      <c r="R61" s="11">
        <f t="shared" si="23"/>
        <v>0</v>
      </c>
      <c r="S61" s="11">
        <f t="shared" si="24"/>
        <v>-0.88826062557946572</v>
      </c>
      <c r="T61" s="11">
        <f t="shared" si="25"/>
        <v>-0.25415182420013327</v>
      </c>
      <c r="U61" s="11">
        <f>'OddsRatio_working_3-way'!S61-'OddsRatio_working_3-way'!R61^2/3</f>
        <v>-0.88826062557946572</v>
      </c>
      <c r="V61" s="11">
        <f>'OddsRatio_working_3-way'!S61*'OddsRatio_working_3-way'!R61/3-2*'OddsRatio_working_3-way'!R61^3/27-'OddsRatio_working_3-way'!T61</f>
        <v>0.25415182420013327</v>
      </c>
      <c r="W61" s="11">
        <f>'OddsRatio_working_3-way'!V61^2+4*'OddsRatio_working_3-way'!U61^3/27</f>
        <v>-3.9235560949455822E-2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0.16111231384791114</v>
      </c>
      <c r="Y61" s="11">
        <f>IF('OddsRatio_working_3-way'!W61&gt;=0,IF('OddsRatio_working_3-way'!V61+SQRT('OddsRatio_working_3-way'!W61)&gt;0,0,PI()),ACOS('OddsRatio_working_3-way'!V61/(2*'OddsRatio_working_3-way'!X61)))</f>
        <v>0.66203784897861151</v>
      </c>
      <c r="Z61" s="11">
        <f>'OddsRatio_working_3-way'!X61^(1/3)*COS('OddsRatio_working_3-way'!Y61/3)</f>
        <v>0.53094273945099668</v>
      </c>
      <c r="AA61" s="11">
        <f>'OddsRatio_working_3-way'!X61^(1/3)*COS(('OddsRatio_working_3-way'!Y61+2*PI())/3)</f>
        <v>-0.36862180337979605</v>
      </c>
      <c r="AB61" s="11">
        <f>'OddsRatio_working_3-way'!X61^(1/3)*COS(('OddsRatio_working_3-way'!Y61+4*PI())/3)</f>
        <v>-0.16232093607120074</v>
      </c>
      <c r="AC61" s="11">
        <f>'OddsRatio_working_3-way'!X61^(1/3)*SIN('OddsRatio_working_3-way'!Y61/3)</f>
        <v>0.11910786127467098</v>
      </c>
      <c r="AD61" s="11">
        <f>'OddsRatio_working_3-way'!X61^(1/3)*SIN(('OddsRatio_working_3-way'!Y61+2*PI())/3)</f>
        <v>0.40025596968213001</v>
      </c>
      <c r="AE61" s="11">
        <f>'OddsRatio_working_3-way'!X61^(1/3)*SIN(('OddsRatio_working_3-way'!Y61+4*PI())/3)</f>
        <v>-0.51936383095680083</v>
      </c>
      <c r="AF61" s="11">
        <f>-'OddsRatio_working_3-way'!U61/(3*'OddsRatio_working_3-way'!X61^(1/3))*COS(('OddsRatio_working_3-way'!Y61)/3)</f>
        <v>0.53094273945099668</v>
      </c>
      <c r="AG61" s="11">
        <f>-'OddsRatio_working_3-way'!U61/(3*'OddsRatio_working_3-way'!X61^(1/3))*COS(('OddsRatio_working_3-way'!Y61+2*PI())/3)</f>
        <v>-0.36862180337979605</v>
      </c>
      <c r="AH61" s="11">
        <f>-'OddsRatio_working_3-way'!U61/(3*'OddsRatio_working_3-way'!X61^(1/3))*COS(('OddsRatio_working_3-way'!Y61+4*PI())/3)</f>
        <v>-0.16232093607120074</v>
      </c>
      <c r="AI61" s="11">
        <f>'OddsRatio_working_3-way'!U61/(3*'OddsRatio_working_3-way'!X61^(1/3))*SIN(('OddsRatio_working_3-way'!Y61)/3)</f>
        <v>-0.11910786127467098</v>
      </c>
      <c r="AJ61" s="11">
        <f>'OddsRatio_working_3-way'!U61/(3*'OddsRatio_working_3-way'!X61^(1/3))*SIN(('OddsRatio_working_3-way'!Y61+2*PI())/3)</f>
        <v>-0.40025596968213001</v>
      </c>
      <c r="AK61" s="11">
        <f>'OddsRatio_working_3-way'!U61/(3*'OddsRatio_working_3-way'!X61^(1/3))*SIN(('OddsRatio_working_3-way'!Y61+4*PI())/3)</f>
        <v>0.51936383095680083</v>
      </c>
      <c r="AL61" s="11">
        <f>'OddsRatio_working_3-way'!Z61+'OddsRatio_working_3-way'!AF61</f>
        <v>1.0618854789019934</v>
      </c>
      <c r="AM61" s="11">
        <f>'OddsRatio_working_3-way'!AA61+'OddsRatio_working_3-way'!AG61</f>
        <v>-0.73724360675959211</v>
      </c>
      <c r="AN61" s="11">
        <f>'OddsRatio_working_3-way'!AB61+'OddsRatio_working_3-way'!AH61</f>
        <v>-0.32464187214240148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1.0618854789019934</v>
      </c>
      <c r="AS61" s="11">
        <f>IF(('OddsRatio_working_3-way'!X61=0),IF(Q61&gt;0,-Q61^(1/3),(-Q61)^(1/3)),'OddsRatio_working_3-way'!AM61-'OddsRatio_working_3-way'!R61/3)</f>
        <v>-0.73724360675959211</v>
      </c>
      <c r="AT61" s="11">
        <f>IF(('OddsRatio_working_3-way'!X61=0),IF(Q61&gt;0,-Q61^(1/3),(-Q61)^(1/3)),'OddsRatio_working_3-way'!AN61-'OddsRatio_working_3-way'!R61/3)</f>
        <v>-0.32464187214240148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4.6399999999999997</v>
      </c>
      <c r="B62" s="4">
        <f>IF('True_Odds_Calculator_3-way'!B63="","",'True_Odds_Calculator_3-way'!B63)</f>
        <v>3.77</v>
      </c>
      <c r="C62" s="4">
        <f>IF('True_Odds_Calculator_3-way'!C63="","",'True_Odds_Calculator_3-way'!C63)</f>
        <v>1.8</v>
      </c>
      <c r="D62" s="9">
        <f t="shared" si="13"/>
        <v>0.20555545598716929</v>
      </c>
      <c r="E62" s="9">
        <f t="shared" si="14"/>
        <v>0.25373488332321908</v>
      </c>
      <c r="F62" s="9">
        <f t="shared" si="15"/>
        <v>0.54070966068961157</v>
      </c>
      <c r="G62" s="9">
        <f t="shared" si="16"/>
        <v>1.0617767091599064</v>
      </c>
      <c r="H62" s="9">
        <f t="shared" si="17"/>
        <v>4.8648672213420578</v>
      </c>
      <c r="I62" s="9">
        <f t="shared" si="18"/>
        <v>3.9411214843729403</v>
      </c>
      <c r="J62" s="9">
        <f t="shared" si="19"/>
        <v>1.8494213673279254</v>
      </c>
      <c r="K62" s="11">
        <f t="shared" si="20"/>
        <v>0.21551724137931036</v>
      </c>
      <c r="L62" s="11">
        <f t="shared" si="21"/>
        <v>0.26525198938992045</v>
      </c>
      <c r="M62" s="11">
        <f t="shared" si="22"/>
        <v>0.55555555555555558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-0.25617650944642623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0.22898309907822398</v>
      </c>
      <c r="Q62" s="11">
        <f>2*'OddsRatio_working_3-way'!K62*'OddsRatio_working_3-way'!L62*'OddsRatio_working_3-way'!M62</f>
        <v>6.3518196692988624E-2</v>
      </c>
      <c r="R62" s="11">
        <f t="shared" si="23"/>
        <v>0</v>
      </c>
      <c r="S62" s="11">
        <f t="shared" si="24"/>
        <v>-0.89384893085254113</v>
      </c>
      <c r="T62" s="11">
        <f t="shared" si="25"/>
        <v>-0.24794699884952598</v>
      </c>
      <c r="U62" s="11">
        <f>'OddsRatio_working_3-way'!S62-'OddsRatio_working_3-way'!R62^2/3</f>
        <v>-0.89384893085254113</v>
      </c>
      <c r="V62" s="11">
        <f>'OddsRatio_working_3-way'!S62*'OddsRatio_working_3-way'!R62/3-2*'OddsRatio_working_3-way'!R62^3/27-'OddsRatio_working_3-way'!T62</f>
        <v>0.24794699884952598</v>
      </c>
      <c r="W62" s="11">
        <f>'OddsRatio_working_3-way'!V62^2+4*'OddsRatio_working_3-way'!U62^3/27</f>
        <v>-4.4323000650615195E-2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0.16263510913168627</v>
      </c>
      <c r="Y62" s="11">
        <f>IF('OddsRatio_working_3-way'!W62&gt;=0,IF('OddsRatio_working_3-way'!V62+SQRT('OddsRatio_working_3-way'!W62)&gt;0,0,PI()),ACOS('OddsRatio_working_3-way'!V62/(2*'OddsRatio_working_3-way'!X62)))</f>
        <v>0.70396779160722422</v>
      </c>
      <c r="Z62" s="11">
        <f>'OddsRatio_working_3-way'!X62^(1/3)*COS('OddsRatio_working_3-way'!Y62/3)</f>
        <v>0.5308883545799532</v>
      </c>
      <c r="AA62" s="11">
        <f>'OddsRatio_working_3-way'!X62^(1/3)*COS(('OddsRatio_working_3-way'!Y62+2*PI())/3)</f>
        <v>-0.37535504545904219</v>
      </c>
      <c r="AB62" s="11">
        <f>'OddsRatio_working_3-way'!X62^(1/3)*COS(('OddsRatio_working_3-way'!Y62+4*PI())/3)</f>
        <v>-0.15553330912091112</v>
      </c>
      <c r="AC62" s="11">
        <f>'OddsRatio_working_3-way'!X62^(1/3)*SIN('OddsRatio_working_3-way'!Y62/3)</f>
        <v>0.12691413864855089</v>
      </c>
      <c r="AD62" s="11">
        <f>'OddsRatio_working_3-way'!X62^(1/3)*SIN(('OddsRatio_working_3-way'!Y62+2*PI())/3)</f>
        <v>0.39630573231528471</v>
      </c>
      <c r="AE62" s="11">
        <f>'OddsRatio_working_3-way'!X62^(1/3)*SIN(('OddsRatio_working_3-way'!Y62+4*PI())/3)</f>
        <v>-0.52321987096383571</v>
      </c>
      <c r="AF62" s="11">
        <f>-'OddsRatio_working_3-way'!U62/(3*'OddsRatio_working_3-way'!X62^(1/3))*COS(('OddsRatio_working_3-way'!Y62)/3)</f>
        <v>0.5308883545799532</v>
      </c>
      <c r="AG62" s="11">
        <f>-'OddsRatio_working_3-way'!U62/(3*'OddsRatio_working_3-way'!X62^(1/3))*COS(('OddsRatio_working_3-way'!Y62+2*PI())/3)</f>
        <v>-0.37535504545904219</v>
      </c>
      <c r="AH62" s="11">
        <f>-'OddsRatio_working_3-way'!U62/(3*'OddsRatio_working_3-way'!X62^(1/3))*COS(('OddsRatio_working_3-way'!Y62+4*PI())/3)</f>
        <v>-0.15553330912091112</v>
      </c>
      <c r="AI62" s="11">
        <f>'OddsRatio_working_3-way'!U62/(3*'OddsRatio_working_3-way'!X62^(1/3))*SIN(('OddsRatio_working_3-way'!Y62)/3)</f>
        <v>-0.12691413864855089</v>
      </c>
      <c r="AJ62" s="11">
        <f>'OddsRatio_working_3-way'!U62/(3*'OddsRatio_working_3-way'!X62^(1/3))*SIN(('OddsRatio_working_3-way'!Y62+2*PI())/3)</f>
        <v>-0.39630573231528471</v>
      </c>
      <c r="AK62" s="11">
        <f>'OddsRatio_working_3-way'!U62/(3*'OddsRatio_working_3-way'!X62^(1/3))*SIN(('OddsRatio_working_3-way'!Y62+4*PI())/3)</f>
        <v>0.52321987096383571</v>
      </c>
      <c r="AL62" s="11">
        <f>'OddsRatio_working_3-way'!Z62+'OddsRatio_working_3-way'!AF62</f>
        <v>1.0617767091599064</v>
      </c>
      <c r="AM62" s="11">
        <f>'OddsRatio_working_3-way'!AA62+'OddsRatio_working_3-way'!AG62</f>
        <v>-0.75071009091808438</v>
      </c>
      <c r="AN62" s="11">
        <f>'OddsRatio_working_3-way'!AB62+'OddsRatio_working_3-way'!AH62</f>
        <v>-0.31106661824182225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1.0617767091599064</v>
      </c>
      <c r="AS62" s="11">
        <f>IF(('OddsRatio_working_3-way'!X62=0),IF(Q62&gt;0,-Q62^(1/3),(-Q62)^(1/3)),'OddsRatio_working_3-way'!AM62-'OddsRatio_working_3-way'!R62/3)</f>
        <v>-0.75071009091808438</v>
      </c>
      <c r="AT62" s="11">
        <f>IF(('OddsRatio_working_3-way'!X62=0),IF(Q62&gt;0,-Q62^(1/3),(-Q62)^(1/3)),'OddsRatio_working_3-way'!AN62-'OddsRatio_working_3-way'!R62/3)</f>
        <v>-0.31106661824182225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1.35</v>
      </c>
      <c r="B63" s="4">
        <f>IF('True_Odds_Calculator_3-way'!B64="","",'True_Odds_Calculator_3-way'!B64)</f>
        <v>5.35</v>
      </c>
      <c r="C63" s="4">
        <f>IF('True_Odds_Calculator_3-way'!C64="","",'True_Odds_Calculator_3-way'!C64)</f>
        <v>9.07</v>
      </c>
      <c r="D63" s="9">
        <f t="shared" si="13"/>
        <v>0.72380462495784326</v>
      </c>
      <c r="E63" s="9">
        <f t="shared" si="14"/>
        <v>0.17413722865315584</v>
      </c>
      <c r="F63" s="9">
        <f t="shared" si="15"/>
        <v>0.10205814638900103</v>
      </c>
      <c r="G63" s="9">
        <f t="shared" si="16"/>
        <v>1.0902522804735488</v>
      </c>
      <c r="H63" s="9">
        <f t="shared" si="17"/>
        <v>1.3815882981657424</v>
      </c>
      <c r="I63" s="9">
        <f t="shared" si="18"/>
        <v>5.742597420059937</v>
      </c>
      <c r="J63" s="9">
        <f t="shared" si="19"/>
        <v>9.7983359034215383</v>
      </c>
      <c r="K63" s="11">
        <f t="shared" si="20"/>
        <v>0.7407407407407407</v>
      </c>
      <c r="L63" s="11">
        <f t="shared" si="21"/>
        <v>0.18691588785046731</v>
      </c>
      <c r="M63" s="11">
        <f t="shared" si="22"/>
        <v>0.11025358324145534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-0.18755817507994255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0.19493779965294353</v>
      </c>
      <c r="Q63" s="11">
        <f>2*'OddsRatio_working_3-way'!K63*'OddsRatio_working_3-way'!L63*'OddsRatio_working_3-way'!M63</f>
        <v>3.0530587259662265E-2</v>
      </c>
      <c r="R63" s="11">
        <f t="shared" si="23"/>
        <v>0</v>
      </c>
      <c r="S63" s="11">
        <f t="shared" si="24"/>
        <v>-1.0393457900187799</v>
      </c>
      <c r="T63" s="11">
        <f t="shared" si="25"/>
        <v>-0.16277929365994989</v>
      </c>
      <c r="U63" s="11">
        <f>'OddsRatio_working_3-way'!S63-'OddsRatio_working_3-way'!R63^2/3</f>
        <v>-1.0393457900187799</v>
      </c>
      <c r="V63" s="11">
        <f>'OddsRatio_working_3-way'!S63*'OddsRatio_working_3-way'!R63/3-2*'OddsRatio_working_3-way'!R63^3/27-'OddsRatio_working_3-way'!T63</f>
        <v>0.16277929365994989</v>
      </c>
      <c r="W63" s="11">
        <f>'OddsRatio_working_3-way'!V63^2+4*'OddsRatio_working_3-way'!U63^3/27</f>
        <v>-0.13983513185244539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0.20391924277571111</v>
      </c>
      <c r="Y63" s="11">
        <f>IF('OddsRatio_working_3-way'!W63&gt;=0,IF('OddsRatio_working_3-way'!V63+SQRT('OddsRatio_working_3-way'!W63)&gt;0,0,PI()),ACOS('OddsRatio_working_3-way'!V63/(2*'OddsRatio_working_3-way'!X63)))</f>
        <v>1.1602319579896863</v>
      </c>
      <c r="Z63" s="11">
        <f>'OddsRatio_working_3-way'!X63^(1/3)*COS('OddsRatio_working_3-way'!Y63/3)</f>
        <v>0.54512614023677453</v>
      </c>
      <c r="AA63" s="11">
        <f>'OddsRatio_working_3-way'!X63^(1/3)*COS(('OddsRatio_working_3-way'!Y63+2*PI())/3)</f>
        <v>-0.46482478218715134</v>
      </c>
      <c r="AB63" s="11">
        <f>'OddsRatio_working_3-way'!X63^(1/3)*COS(('OddsRatio_working_3-way'!Y63+4*PI())/3)</f>
        <v>-8.0301358049623045E-2</v>
      </c>
      <c r="AC63" s="11">
        <f>'OddsRatio_working_3-way'!X63^(1/3)*SIN('OddsRatio_working_3-way'!Y63/3)</f>
        <v>0.22200470243551859</v>
      </c>
      <c r="AD63" s="11">
        <f>'OddsRatio_working_3-way'!X63^(1/3)*SIN(('OddsRatio_working_3-way'!Y63+2*PI())/3)</f>
        <v>0.36109073449424595</v>
      </c>
      <c r="AE63" s="11">
        <f>'OddsRatio_working_3-way'!X63^(1/3)*SIN(('OddsRatio_working_3-way'!Y63+4*PI())/3)</f>
        <v>-0.58309543692976451</v>
      </c>
      <c r="AF63" s="11">
        <f>-'OddsRatio_working_3-way'!U63/(3*'OddsRatio_working_3-way'!X63^(1/3))*COS(('OddsRatio_working_3-way'!Y63)/3)</f>
        <v>0.54512614023677441</v>
      </c>
      <c r="AG63" s="11">
        <f>-'OddsRatio_working_3-way'!U63/(3*'OddsRatio_working_3-way'!X63^(1/3))*COS(('OddsRatio_working_3-way'!Y63+2*PI())/3)</f>
        <v>-0.46482478218715123</v>
      </c>
      <c r="AH63" s="11">
        <f>-'OddsRatio_working_3-way'!U63/(3*'OddsRatio_working_3-way'!X63^(1/3))*COS(('OddsRatio_working_3-way'!Y63+4*PI())/3)</f>
        <v>-8.0301358049623031E-2</v>
      </c>
      <c r="AI63" s="11">
        <f>'OddsRatio_working_3-way'!U63/(3*'OddsRatio_working_3-way'!X63^(1/3))*SIN(('OddsRatio_working_3-way'!Y63)/3)</f>
        <v>-0.22200470243551854</v>
      </c>
      <c r="AJ63" s="11">
        <f>'OddsRatio_working_3-way'!U63/(3*'OddsRatio_working_3-way'!X63^(1/3))*SIN(('OddsRatio_working_3-way'!Y63+2*PI())/3)</f>
        <v>-0.36109073449424589</v>
      </c>
      <c r="AK63" s="11">
        <f>'OddsRatio_working_3-way'!U63/(3*'OddsRatio_working_3-way'!X63^(1/3))*SIN(('OddsRatio_working_3-way'!Y63+4*PI())/3)</f>
        <v>0.5830954369297644</v>
      </c>
      <c r="AL63" s="11">
        <f>'OddsRatio_working_3-way'!Z63+'OddsRatio_working_3-way'!AF63</f>
        <v>1.0902522804735488</v>
      </c>
      <c r="AM63" s="11">
        <f>'OddsRatio_working_3-way'!AA63+'OddsRatio_working_3-way'!AG63</f>
        <v>-0.92964956437430257</v>
      </c>
      <c r="AN63" s="11">
        <f>'OddsRatio_working_3-way'!AB63+'OddsRatio_working_3-way'!AH63</f>
        <v>-0.16060271609924609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1.0902522804735488</v>
      </c>
      <c r="AS63" s="11">
        <f>IF(('OddsRatio_working_3-way'!X63=0),IF(Q63&gt;0,-Q63^(1/3),(-Q63)^(1/3)),'OddsRatio_working_3-way'!AM63-'OddsRatio_working_3-way'!R63/3)</f>
        <v>-0.92964956437430257</v>
      </c>
      <c r="AT63" s="11">
        <f>IF(('OddsRatio_working_3-way'!X63=0),IF(Q63&gt;0,-Q63^(1/3),(-Q63)^(1/3)),'OddsRatio_working_3-way'!AN63-'OddsRatio_working_3-way'!R63/3)</f>
        <v>-0.16060271609924609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2.16</v>
      </c>
      <c r="B64" s="4">
        <f>IF('True_Odds_Calculator_3-way'!B65="","",'True_Odds_Calculator_3-way'!B65)</f>
        <v>3.43</v>
      </c>
      <c r="C64" s="4">
        <f>IF('True_Odds_Calculator_3-way'!C65="","",'True_Odds_Calculator_3-way'!C65)</f>
        <v>3.51</v>
      </c>
      <c r="D64" s="9">
        <f t="shared" si="13"/>
        <v>0.44799580375695414</v>
      </c>
      <c r="E64" s="9">
        <f t="shared" si="14"/>
        <v>0.27923829914097359</v>
      </c>
      <c r="F64" s="9">
        <f t="shared" si="15"/>
        <v>0.27276589710207239</v>
      </c>
      <c r="G64" s="9">
        <f t="shared" si="16"/>
        <v>1.0622101422061192</v>
      </c>
      <c r="H64" s="9">
        <f t="shared" si="17"/>
        <v>2.2321637649590982</v>
      </c>
      <c r="I64" s="9">
        <f t="shared" si="18"/>
        <v>3.5811706455608712</v>
      </c>
      <c r="J64" s="9">
        <f t="shared" si="19"/>
        <v>3.6661474569373591</v>
      </c>
      <c r="K64" s="11">
        <f t="shared" si="20"/>
        <v>0.46296296296296291</v>
      </c>
      <c r="L64" s="11">
        <f t="shared" si="21"/>
        <v>0.29154518950437314</v>
      </c>
      <c r="M64" s="11">
        <f t="shared" si="22"/>
        <v>0.28490028490028491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-0.2720714659490171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0.23457128521376441</v>
      </c>
      <c r="Q64" s="11">
        <f>2*'OddsRatio_working_3-way'!K64*'OddsRatio_working_3-way'!L64*'OddsRatio_working_3-way'!M64</f>
        <v>7.6908618102873569E-2</v>
      </c>
      <c r="R64" s="11">
        <f t="shared" si="23"/>
        <v>0</v>
      </c>
      <c r="S64" s="11">
        <f t="shared" si="24"/>
        <v>-0.86216790281756428</v>
      </c>
      <c r="T64" s="11">
        <f t="shared" si="25"/>
        <v>-0.28267800092379153</v>
      </c>
      <c r="U64" s="11">
        <f>'OddsRatio_working_3-way'!S64-'OddsRatio_working_3-way'!R64^2/3</f>
        <v>-0.86216790281756428</v>
      </c>
      <c r="V64" s="11">
        <f>'OddsRatio_working_3-way'!S64*'OddsRatio_working_3-way'!R64/3-2*'OddsRatio_working_3-way'!R64^3/27-'OddsRatio_working_3-way'!T64</f>
        <v>0.28267800092379153</v>
      </c>
      <c r="W64" s="11">
        <f>'OddsRatio_working_3-way'!V64^2+4*'OddsRatio_working_3-way'!U64^3/27</f>
        <v>-1.5038077934633076E-2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0.15406567604507515</v>
      </c>
      <c r="Y64" s="11">
        <f>IF('OddsRatio_working_3-way'!W64&gt;=0,IF('OddsRatio_working_3-way'!V64+SQRT('OddsRatio_working_3-way'!W64)&gt;0,0,PI()),ACOS('OddsRatio_working_3-way'!V64/(2*'OddsRatio_working_3-way'!X64)))</f>
        <v>0.40931293195607066</v>
      </c>
      <c r="Z64" s="11">
        <f>'OddsRatio_working_3-way'!X64^(1/3)*COS('OddsRatio_working_3-way'!Y64/3)</f>
        <v>0.5311050711030596</v>
      </c>
      <c r="AA64" s="11">
        <f>'OddsRatio_working_3-way'!X64^(1/3)*COS(('OddsRatio_working_3-way'!Y64+2*PI())/3)</f>
        <v>-0.3286994142618157</v>
      </c>
      <c r="AB64" s="11">
        <f>'OddsRatio_working_3-way'!X64^(1/3)*COS(('OddsRatio_working_3-way'!Y64+4*PI())/3)</f>
        <v>-0.20240565684124379</v>
      </c>
      <c r="AC64" s="11">
        <f>'OddsRatio_working_3-way'!X64^(1/3)*SIN('OddsRatio_working_3-way'!Y64/3)</f>
        <v>7.2915734843736521E-2</v>
      </c>
      <c r="AD64" s="11">
        <f>'OddsRatio_working_3-way'!X64^(1/3)*SIN(('OddsRatio_working_3-way'!Y64+2*PI())/3)</f>
        <v>0.42349261623212192</v>
      </c>
      <c r="AE64" s="11">
        <f>'OddsRatio_working_3-way'!X64^(1/3)*SIN(('OddsRatio_working_3-way'!Y64+4*PI())/3)</f>
        <v>-0.49640835107585846</v>
      </c>
      <c r="AF64" s="11">
        <f>-'OddsRatio_working_3-way'!U64/(3*'OddsRatio_working_3-way'!X64^(1/3))*COS(('OddsRatio_working_3-way'!Y64)/3)</f>
        <v>0.5311050711030596</v>
      </c>
      <c r="AG64" s="11">
        <f>-'OddsRatio_working_3-way'!U64/(3*'OddsRatio_working_3-way'!X64^(1/3))*COS(('OddsRatio_working_3-way'!Y64+2*PI())/3)</f>
        <v>-0.3286994142618157</v>
      </c>
      <c r="AH64" s="11">
        <f>-'OddsRatio_working_3-way'!U64/(3*'OddsRatio_working_3-way'!X64^(1/3))*COS(('OddsRatio_working_3-way'!Y64+4*PI())/3)</f>
        <v>-0.20240565684124379</v>
      </c>
      <c r="AI64" s="11">
        <f>'OddsRatio_working_3-way'!U64/(3*'OddsRatio_working_3-way'!X64^(1/3))*SIN(('OddsRatio_working_3-way'!Y64)/3)</f>
        <v>-7.2915734843736521E-2</v>
      </c>
      <c r="AJ64" s="11">
        <f>'OddsRatio_working_3-way'!U64/(3*'OddsRatio_working_3-way'!X64^(1/3))*SIN(('OddsRatio_working_3-way'!Y64+2*PI())/3)</f>
        <v>-0.42349261623212192</v>
      </c>
      <c r="AK64" s="11">
        <f>'OddsRatio_working_3-way'!U64/(3*'OddsRatio_working_3-way'!X64^(1/3))*SIN(('OddsRatio_working_3-way'!Y64+4*PI())/3)</f>
        <v>0.49640835107585846</v>
      </c>
      <c r="AL64" s="11">
        <f>'OddsRatio_working_3-way'!Z64+'OddsRatio_working_3-way'!AF64</f>
        <v>1.0622101422061192</v>
      </c>
      <c r="AM64" s="11">
        <f>'OddsRatio_working_3-way'!AA64+'OddsRatio_working_3-way'!AG64</f>
        <v>-0.65739882852363141</v>
      </c>
      <c r="AN64" s="11">
        <f>'OddsRatio_working_3-way'!AB64+'OddsRatio_working_3-way'!AH64</f>
        <v>-0.40481131368248757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1.0622101422061192</v>
      </c>
      <c r="AS64" s="11">
        <f>IF(('OddsRatio_working_3-way'!X64=0),IF(Q64&gt;0,-Q64^(1/3),(-Q64)^(1/3)),'OddsRatio_working_3-way'!AM64-'OddsRatio_working_3-way'!R64/3)</f>
        <v>-0.65739882852363141</v>
      </c>
      <c r="AT64" s="11">
        <f>IF(('OddsRatio_working_3-way'!X64=0),IF(Q64&gt;0,-Q64^(1/3),(-Q64)^(1/3)),'OddsRatio_working_3-way'!AN64-'OddsRatio_working_3-way'!R64/3)</f>
        <v>-0.40481131368248757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1.75</v>
      </c>
      <c r="B65" s="4">
        <f>IF('True_Odds_Calculator_3-way'!B66="","",'True_Odds_Calculator_3-way'!B66)</f>
        <v>3.44</v>
      </c>
      <c r="C65" s="4">
        <f>IF('True_Odds_Calculator_3-way'!C66="","",'True_Odds_Calculator_3-way'!C66)</f>
        <v>5.5</v>
      </c>
      <c r="D65" s="9">
        <f t="shared" si="13"/>
        <v>0.55323286649491776</v>
      </c>
      <c r="E65" s="9">
        <f t="shared" si="14"/>
        <v>0.27569076371593304</v>
      </c>
      <c r="F65" s="9">
        <f t="shared" si="15"/>
        <v>0.17107636978914925</v>
      </c>
      <c r="G65" s="9">
        <f t="shared" si="16"/>
        <v>1.076742810155481</v>
      </c>
      <c r="H65" s="9">
        <f t="shared" si="17"/>
        <v>1.8075571076166106</v>
      </c>
      <c r="I65" s="9">
        <f t="shared" si="18"/>
        <v>3.6272524567793738</v>
      </c>
      <c r="J65" s="9">
        <f t="shared" si="19"/>
        <v>5.8453426456996658</v>
      </c>
      <c r="K65" s="11">
        <f t="shared" si="20"/>
        <v>0.5714285714285714</v>
      </c>
      <c r="L65" s="11">
        <f t="shared" si="21"/>
        <v>0.29069767441860467</v>
      </c>
      <c r="M65" s="11">
        <f t="shared" si="22"/>
        <v>0.18181818181818182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-0.24871639987919059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0.23225611597704621</v>
      </c>
      <c r="Q65" s="11">
        <f>2*'OddsRatio_working_3-way'!K65*'OddsRatio_working_3-way'!L65*'OddsRatio_working_3-way'!M65</f>
        <v>6.0404711567502267E-2</v>
      </c>
      <c r="R65" s="11">
        <f t="shared" si="23"/>
        <v>0</v>
      </c>
      <c r="S65" s="11">
        <f t="shared" si="24"/>
        <v>-0.93381906496660594</v>
      </c>
      <c r="T65" s="11">
        <f t="shared" si="25"/>
        <v>-0.24286581663630843</v>
      </c>
      <c r="U65" s="11">
        <f>'OddsRatio_working_3-way'!S65-'OddsRatio_working_3-way'!R65^2/3</f>
        <v>-0.93381906496660594</v>
      </c>
      <c r="V65" s="11">
        <f>'OddsRatio_working_3-way'!S65*'OddsRatio_working_3-way'!R65/3-2*'OddsRatio_working_3-way'!R65^3/27-'OddsRatio_working_3-way'!T65</f>
        <v>0.24286581663630843</v>
      </c>
      <c r="W65" s="11">
        <f>'OddsRatio_working_3-way'!V65^2+4*'OddsRatio_working_3-way'!U65^3/27</f>
        <v>-6.1654280507881062E-2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0.17366496868849374</v>
      </c>
      <c r="Y65" s="11">
        <f>IF('OddsRatio_working_3-way'!W65&gt;=0,IF('OddsRatio_working_3-way'!V65+SQRT('OddsRatio_working_3-way'!W65)&gt;0,0,PI()),ACOS('OddsRatio_working_3-way'!V65/(2*'OddsRatio_working_3-way'!X65)))</f>
        <v>0.79646719583342207</v>
      </c>
      <c r="Z65" s="11">
        <f>'OddsRatio_working_3-way'!X65^(1/3)*COS('OddsRatio_working_3-way'!Y65/3)</f>
        <v>0.53837140507774051</v>
      </c>
      <c r="AA65" s="11">
        <f>'OddsRatio_working_3-way'!X65^(1/3)*COS(('OddsRatio_working_3-way'!Y65+2*PI())/3)</f>
        <v>-0.39596085344635712</v>
      </c>
      <c r="AB65" s="11">
        <f>'OddsRatio_working_3-way'!X65^(1/3)*COS(('OddsRatio_working_3-way'!Y65+4*PI())/3)</f>
        <v>-0.14241055163138358</v>
      </c>
      <c r="AC65" s="11">
        <f>'OddsRatio_working_3-way'!X65^(1/3)*SIN('OddsRatio_working_3-way'!Y65/3)</f>
        <v>0.14638733500598586</v>
      </c>
      <c r="AD65" s="11">
        <f>'OddsRatio_working_3-way'!X65^(1/3)*SIN(('OddsRatio_working_3-way'!Y65+2*PI())/3)</f>
        <v>0.39304964596545294</v>
      </c>
      <c r="AE65" s="11">
        <f>'OddsRatio_working_3-way'!X65^(1/3)*SIN(('OddsRatio_working_3-way'!Y65+4*PI())/3)</f>
        <v>-0.53943698097143877</v>
      </c>
      <c r="AF65" s="11">
        <f>-'OddsRatio_working_3-way'!U65/(3*'OddsRatio_working_3-way'!X65^(1/3))*COS(('OddsRatio_working_3-way'!Y65)/3)</f>
        <v>0.53837140507774051</v>
      </c>
      <c r="AG65" s="11">
        <f>-'OddsRatio_working_3-way'!U65/(3*'OddsRatio_working_3-way'!X65^(1/3))*COS(('OddsRatio_working_3-way'!Y65+2*PI())/3)</f>
        <v>-0.39596085344635712</v>
      </c>
      <c r="AH65" s="11">
        <f>-'OddsRatio_working_3-way'!U65/(3*'OddsRatio_working_3-way'!X65^(1/3))*COS(('OddsRatio_working_3-way'!Y65+4*PI())/3)</f>
        <v>-0.14241055163138358</v>
      </c>
      <c r="AI65" s="11">
        <f>'OddsRatio_working_3-way'!U65/(3*'OddsRatio_working_3-way'!X65^(1/3))*SIN(('OddsRatio_working_3-way'!Y65)/3)</f>
        <v>-0.14638733500598586</v>
      </c>
      <c r="AJ65" s="11">
        <f>'OddsRatio_working_3-way'!U65/(3*'OddsRatio_working_3-way'!X65^(1/3))*SIN(('OddsRatio_working_3-way'!Y65+2*PI())/3)</f>
        <v>-0.39304964596545294</v>
      </c>
      <c r="AK65" s="11">
        <f>'OddsRatio_working_3-way'!U65/(3*'OddsRatio_working_3-way'!X65^(1/3))*SIN(('OddsRatio_working_3-way'!Y65+4*PI())/3)</f>
        <v>0.53943698097143877</v>
      </c>
      <c r="AL65" s="11">
        <f>'OddsRatio_working_3-way'!Z65+'OddsRatio_working_3-way'!AF65</f>
        <v>1.076742810155481</v>
      </c>
      <c r="AM65" s="11">
        <f>'OddsRatio_working_3-way'!AA65+'OddsRatio_working_3-way'!AG65</f>
        <v>-0.79192170689271424</v>
      </c>
      <c r="AN65" s="11">
        <f>'OddsRatio_working_3-way'!AB65+'OddsRatio_working_3-way'!AH65</f>
        <v>-0.28482110326276716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1.076742810155481</v>
      </c>
      <c r="AS65" s="11">
        <f>IF(('OddsRatio_working_3-way'!X65=0),IF(Q65&gt;0,-Q65^(1/3),(-Q65)^(1/3)),'OddsRatio_working_3-way'!AM65-'OddsRatio_working_3-way'!R65/3)</f>
        <v>-0.79192170689271424</v>
      </c>
      <c r="AT65" s="11">
        <f>IF(('OddsRatio_working_3-way'!X65=0),IF(Q65&gt;0,-Q65^(1/3),(-Q65)^(1/3)),'OddsRatio_working_3-way'!AN65-'OddsRatio_working_3-way'!R65/3)</f>
        <v>-0.28482110326276716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1.48</v>
      </c>
      <c r="B66" s="4">
        <f>IF('True_Odds_Calculator_3-way'!B67="","",'True_Odds_Calculator_3-way'!B67)</f>
        <v>4.0599999999999996</v>
      </c>
      <c r="C66" s="4">
        <f>IF('True_Odds_Calculator_3-way'!C67="","",'True_Odds_Calculator_3-way'!C67)</f>
        <v>8.2100000000000009</v>
      </c>
      <c r="D66" s="9">
        <f t="shared" si="13"/>
        <v>0.6564890002335555</v>
      </c>
      <c r="E66" s="9">
        <f t="shared" si="14"/>
        <v>0.23064064957543731</v>
      </c>
      <c r="F66" s="9">
        <f t="shared" si="15"/>
        <v>0.11287035019100707</v>
      </c>
      <c r="G66" s="9">
        <f t="shared" si="16"/>
        <v>1.0901141008082242</v>
      </c>
      <c r="H66" s="9">
        <f t="shared" si="17"/>
        <v>1.5232547683879478</v>
      </c>
      <c r="I66" s="9">
        <f t="shared" si="18"/>
        <v>4.3357491484731652</v>
      </c>
      <c r="J66" s="9">
        <f t="shared" si="19"/>
        <v>8.859722666827297</v>
      </c>
      <c r="K66" s="11">
        <f t="shared" si="20"/>
        <v>0.67567567567567566</v>
      </c>
      <c r="L66" s="11">
        <f t="shared" si="21"/>
        <v>0.24630541871921185</v>
      </c>
      <c r="M66" s="11">
        <f t="shared" si="22"/>
        <v>0.12180267965895249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-0.21466785782800724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0.21791019942979287</v>
      </c>
      <c r="Q66" s="11">
        <f>2*'OddsRatio_working_3-way'!K66*'OddsRatio_working_3-way'!L66*'OddsRatio_working_3-way'!M66</f>
        <v>4.0541432452054486E-2</v>
      </c>
      <c r="R66" s="11">
        <f t="shared" si="23"/>
        <v>0</v>
      </c>
      <c r="S66" s="11">
        <f t="shared" si="24"/>
        <v>-1.0151039919743523</v>
      </c>
      <c r="T66" s="11">
        <f t="shared" si="25"/>
        <v>-0.18885655664639114</v>
      </c>
      <c r="U66" s="11">
        <f>'OddsRatio_working_3-way'!S66-'OddsRatio_working_3-way'!R66^2/3</f>
        <v>-1.0151039919743523</v>
      </c>
      <c r="V66" s="11">
        <f>'OddsRatio_working_3-way'!S66*'OddsRatio_working_3-way'!R66/3-2*'OddsRatio_working_3-way'!R66^3/27-'OddsRatio_working_3-way'!T66</f>
        <v>0.18885655664639114</v>
      </c>
      <c r="W66" s="11">
        <f>'OddsRatio_working_3-way'!V66^2+4*'OddsRatio_working_3-way'!U66^3/27</f>
        <v>-0.11929613631923774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0.19682665933986768</v>
      </c>
      <c r="Y66" s="11">
        <f>IF('OddsRatio_working_3-way'!W66&gt;=0,IF('OddsRatio_working_3-way'!V66+SQRT('OddsRatio_working_3-way'!W66)&gt;0,0,PI()),ACOS('OddsRatio_working_3-way'!V66/(2*'OddsRatio_working_3-way'!X66)))</f>
        <v>1.0704225808605305</v>
      </c>
      <c r="Z66" s="11">
        <f>'OddsRatio_working_3-way'!X66^(1/3)*COS('OddsRatio_working_3-way'!Y66/3)</f>
        <v>0.54505705040411212</v>
      </c>
      <c r="AA66" s="11">
        <f>'OddsRatio_working_3-way'!X66^(1/3)*COS(('OddsRatio_working_3-way'!Y66+2*PI())/3)</f>
        <v>-0.44848478922003543</v>
      </c>
      <c r="AB66" s="11">
        <f>'OddsRatio_working_3-way'!X66^(1/3)*COS(('OddsRatio_working_3-way'!Y66+4*PI())/3)</f>
        <v>-9.6572261184076885E-2</v>
      </c>
      <c r="AC66" s="11">
        <f>'OddsRatio_working_3-way'!X66^(1/3)*SIN('OddsRatio_working_3-way'!Y66/3)</f>
        <v>0.20317679279276271</v>
      </c>
      <c r="AD66" s="11">
        <f>'OddsRatio_working_3-way'!X66^(1/3)*SIN(('OddsRatio_working_3-way'!Y66+2*PI())/3)</f>
        <v>0.37044485576539515</v>
      </c>
      <c r="AE66" s="11">
        <f>'OddsRatio_working_3-way'!X66^(1/3)*SIN(('OddsRatio_working_3-way'!Y66+4*PI())/3)</f>
        <v>-0.57362164855815767</v>
      </c>
      <c r="AF66" s="11">
        <f>-'OddsRatio_working_3-way'!U66/(3*'OddsRatio_working_3-way'!X66^(1/3))*COS(('OddsRatio_working_3-way'!Y66)/3)</f>
        <v>0.54505705040411212</v>
      </c>
      <c r="AG66" s="11">
        <f>-'OddsRatio_working_3-way'!U66/(3*'OddsRatio_working_3-way'!X66^(1/3))*COS(('OddsRatio_working_3-way'!Y66+2*PI())/3)</f>
        <v>-0.44848478922003543</v>
      </c>
      <c r="AH66" s="11">
        <f>-'OddsRatio_working_3-way'!U66/(3*'OddsRatio_working_3-way'!X66^(1/3))*COS(('OddsRatio_working_3-way'!Y66+4*PI())/3)</f>
        <v>-9.6572261184076885E-2</v>
      </c>
      <c r="AI66" s="11">
        <f>'OddsRatio_working_3-way'!U66/(3*'OddsRatio_working_3-way'!X66^(1/3))*SIN(('OddsRatio_working_3-way'!Y66)/3)</f>
        <v>-0.20317679279276271</v>
      </c>
      <c r="AJ66" s="11">
        <f>'OddsRatio_working_3-way'!U66/(3*'OddsRatio_working_3-way'!X66^(1/3))*SIN(('OddsRatio_working_3-way'!Y66+2*PI())/3)</f>
        <v>-0.37044485576539515</v>
      </c>
      <c r="AK66" s="11">
        <f>'OddsRatio_working_3-way'!U66/(3*'OddsRatio_working_3-way'!X66^(1/3))*SIN(('OddsRatio_working_3-way'!Y66+4*PI())/3)</f>
        <v>0.57362164855815767</v>
      </c>
      <c r="AL66" s="11">
        <f>'OddsRatio_working_3-way'!Z66+'OddsRatio_working_3-way'!AF66</f>
        <v>1.0901141008082242</v>
      </c>
      <c r="AM66" s="11">
        <f>'OddsRatio_working_3-way'!AA66+'OddsRatio_working_3-way'!AG66</f>
        <v>-0.89696957844007086</v>
      </c>
      <c r="AN66" s="11">
        <f>'OddsRatio_working_3-way'!AB66+'OddsRatio_working_3-way'!AH66</f>
        <v>-0.19314452236815377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1.0901141008082242</v>
      </c>
      <c r="AS66" s="11">
        <f>IF(('OddsRatio_working_3-way'!X66=0),IF(Q66&gt;0,-Q66^(1/3),(-Q66)^(1/3)),'OddsRatio_working_3-way'!AM66-'OddsRatio_working_3-way'!R66/3)</f>
        <v>-0.89696957844007086</v>
      </c>
      <c r="AT66" s="11">
        <f>IF(('OddsRatio_working_3-way'!X66=0),IF(Q66&gt;0,-Q66^(1/3),(-Q66)^(1/3)),'OddsRatio_working_3-way'!AN66-'OddsRatio_working_3-way'!R66/3)</f>
        <v>-0.19314452236815377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1.74</v>
      </c>
      <c r="B67" s="4">
        <f>IF('True_Odds_Calculator_3-way'!B68="","",'True_Odds_Calculator_3-way'!B68)</f>
        <v>3.37</v>
      </c>
      <c r="C67" s="4">
        <f>IF('True_Odds_Calculator_3-way'!C68="","",'True_Odds_Calculator_3-way'!C68)</f>
        <v>5.89</v>
      </c>
      <c r="D67" s="9">
        <f t="shared" si="13"/>
        <v>0.55752111459654485</v>
      </c>
      <c r="E67" s="9">
        <f t="shared" si="14"/>
        <v>0.28233928727588625</v>
      </c>
      <c r="F67" s="9">
        <f t="shared" si="15"/>
        <v>0.16013959812756889</v>
      </c>
      <c r="G67" s="9">
        <f t="shared" si="16"/>
        <v>1.0725054604740965</v>
      </c>
      <c r="H67" s="9">
        <f t="shared" si="17"/>
        <v>1.7936540407508315</v>
      </c>
      <c r="I67" s="9">
        <f t="shared" si="18"/>
        <v>3.541837941323609</v>
      </c>
      <c r="J67" s="9">
        <f t="shared" si="19"/>
        <v>6.244551701718331</v>
      </c>
      <c r="K67" s="11">
        <f t="shared" si="20"/>
        <v>0.57471264367816088</v>
      </c>
      <c r="L67" s="11">
        <f t="shared" si="21"/>
        <v>0.29673590504451036</v>
      </c>
      <c r="M67" s="11">
        <f t="shared" si="22"/>
        <v>0.16977928692699493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-0.24831015494857189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0.23163039247859052</v>
      </c>
      <c r="Q67" s="11">
        <f>2*'OddsRatio_working_3-way'!K67*'OddsRatio_working_3-way'!L67*'OddsRatio_working_3-way'!M67</f>
        <v>5.7907598119647637E-2</v>
      </c>
      <c r="R67" s="11">
        <f t="shared" si="23"/>
        <v>0</v>
      </c>
      <c r="S67" s="11">
        <f t="shared" si="24"/>
        <v>-0.93282690160845028</v>
      </c>
      <c r="T67" s="11">
        <f t="shared" si="25"/>
        <v>-0.2332067254021126</v>
      </c>
      <c r="U67" s="11">
        <f>'OddsRatio_working_3-way'!S67-'OddsRatio_working_3-way'!R67^2/3</f>
        <v>-0.93282690160845028</v>
      </c>
      <c r="V67" s="11">
        <f>'OddsRatio_working_3-way'!S67*'OddsRatio_working_3-way'!R67/3-2*'OddsRatio_working_3-way'!R67^3/27-'OddsRatio_working_3-way'!T67</f>
        <v>0.2332067254021126</v>
      </c>
      <c r="W67" s="11">
        <f>'OddsRatio_working_3-way'!V67^2+4*'OddsRatio_working_3-way'!U67^3/27</f>
        <v>-6.5868590653018338E-2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0.17338826908545074</v>
      </c>
      <c r="Y67" s="11">
        <f>IF('OddsRatio_working_3-way'!W67&gt;=0,IF('OddsRatio_working_3-way'!V67+SQRT('OddsRatio_working_3-way'!W67)&gt;0,0,PI()),ACOS('OddsRatio_working_3-way'!V67/(2*'OddsRatio_working_3-way'!X67)))</f>
        <v>0.83321670082708732</v>
      </c>
      <c r="Z67" s="11">
        <f>'OddsRatio_working_3-way'!X67^(1/3)*COS('OddsRatio_working_3-way'!Y67/3)</f>
        <v>0.53625273023704823</v>
      </c>
      <c r="AA67" s="11">
        <f>'OddsRatio_working_3-way'!X67^(1/3)*COS(('OddsRatio_working_3-way'!Y67+2*PI())/3)</f>
        <v>-0.4005328694417491</v>
      </c>
      <c r="AB67" s="11">
        <f>'OddsRatio_working_3-way'!X67^(1/3)*COS(('OddsRatio_working_3-way'!Y67+4*PI())/3)</f>
        <v>-0.1357198607952993</v>
      </c>
      <c r="AC67" s="11">
        <f>'OddsRatio_working_3-way'!X67^(1/3)*SIN('OddsRatio_working_3-way'!Y67/3)</f>
        <v>0.15288986182694256</v>
      </c>
      <c r="AD67" s="11">
        <f>'OddsRatio_working_3-way'!X67^(1/3)*SIN(('OddsRatio_working_3-way'!Y67+2*PI())/3)</f>
        <v>0.38796355632057611</v>
      </c>
      <c r="AE67" s="11">
        <f>'OddsRatio_working_3-way'!X67^(1/3)*SIN(('OddsRatio_working_3-way'!Y67+4*PI())/3)</f>
        <v>-0.54085341814751864</v>
      </c>
      <c r="AF67" s="11">
        <f>-'OddsRatio_working_3-way'!U67/(3*'OddsRatio_working_3-way'!X67^(1/3))*COS(('OddsRatio_working_3-way'!Y67)/3)</f>
        <v>0.53625273023704823</v>
      </c>
      <c r="AG67" s="11">
        <f>-'OddsRatio_working_3-way'!U67/(3*'OddsRatio_working_3-way'!X67^(1/3))*COS(('OddsRatio_working_3-way'!Y67+2*PI())/3)</f>
        <v>-0.4005328694417491</v>
      </c>
      <c r="AH67" s="11">
        <f>-'OddsRatio_working_3-way'!U67/(3*'OddsRatio_working_3-way'!X67^(1/3))*COS(('OddsRatio_working_3-way'!Y67+4*PI())/3)</f>
        <v>-0.1357198607952993</v>
      </c>
      <c r="AI67" s="11">
        <f>'OddsRatio_working_3-way'!U67/(3*'OddsRatio_working_3-way'!X67^(1/3))*SIN(('OddsRatio_working_3-way'!Y67)/3)</f>
        <v>-0.15288986182694256</v>
      </c>
      <c r="AJ67" s="11">
        <f>'OddsRatio_working_3-way'!U67/(3*'OddsRatio_working_3-way'!X67^(1/3))*SIN(('OddsRatio_working_3-way'!Y67+2*PI())/3)</f>
        <v>-0.38796355632057611</v>
      </c>
      <c r="AK67" s="11">
        <f>'OddsRatio_working_3-way'!U67/(3*'OddsRatio_working_3-way'!X67^(1/3))*SIN(('OddsRatio_working_3-way'!Y67+4*PI())/3)</f>
        <v>0.54085341814751864</v>
      </c>
      <c r="AL67" s="11">
        <f>'OddsRatio_working_3-way'!Z67+'OddsRatio_working_3-way'!AF67</f>
        <v>1.0725054604740965</v>
      </c>
      <c r="AM67" s="11">
        <f>'OddsRatio_working_3-way'!AA67+'OddsRatio_working_3-way'!AG67</f>
        <v>-0.80106573888349819</v>
      </c>
      <c r="AN67" s="11">
        <f>'OddsRatio_working_3-way'!AB67+'OddsRatio_working_3-way'!AH67</f>
        <v>-0.27143972159059859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1.0725054604740965</v>
      </c>
      <c r="AS67" s="11">
        <f>IF(('OddsRatio_working_3-way'!X67=0),IF(Q67&gt;0,-Q67^(1/3),(-Q67)^(1/3)),'OddsRatio_working_3-way'!AM67-'OddsRatio_working_3-way'!R67/3)</f>
        <v>-0.80106573888349819</v>
      </c>
      <c r="AT67" s="11">
        <f>IF(('OddsRatio_working_3-way'!X67=0),IF(Q67&gt;0,-Q67^(1/3),(-Q67)^(1/3)),'OddsRatio_working_3-way'!AN67-'OddsRatio_working_3-way'!R67/3)</f>
        <v>-0.27143972159059859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2.14</v>
      </c>
      <c r="B68" s="4">
        <f>IF('True_Odds_Calculator_3-way'!B69="","",'True_Odds_Calculator_3-way'!B69)</f>
        <v>3.59</v>
      </c>
      <c r="C68" s="4">
        <f>IF('True_Odds_Calculator_3-way'!C69="","",'True_Odds_Calculator_3-way'!C69)</f>
        <v>3.56</v>
      </c>
      <c r="D68" s="9">
        <f t="shared" ref="D68:D131" si="26">(K68/(AR68+K68-(AR68*K68)))</f>
        <v>0.45703003953979549</v>
      </c>
      <c r="E68" s="9">
        <f t="shared" ref="E68:E131" si="27">(L68/(AR68+L68-(AR68*L68)))</f>
        <v>0.27033285083316022</v>
      </c>
      <c r="F68" s="9">
        <f t="shared" ref="F68:F131" si="28">(M68/(AR68+M68-(AR68*M68)))</f>
        <v>0.27263710962704429</v>
      </c>
      <c r="G68" s="9">
        <f t="shared" ref="G68:G131" si="29">AR68</f>
        <v>1.0421403360702</v>
      </c>
      <c r="H68" s="9">
        <f t="shared" ref="H68:H131" si="30">IF(A68="","",1/D68)</f>
        <v>2.1880399831200283</v>
      </c>
      <c r="I68" s="9">
        <f t="shared" ref="I68:I131" si="31">IF(B68="","",1/E68)</f>
        <v>3.6991434704218182</v>
      </c>
      <c r="J68" s="9">
        <f t="shared" ref="J68:J131" si="32">IF(C68="","",1/F68)</f>
        <v>3.6678792603397112</v>
      </c>
      <c r="K68" s="11">
        <f t="shared" ref="K68:K131" si="33">1/A68</f>
        <v>0.46728971962616822</v>
      </c>
      <c r="L68" s="11">
        <f t="shared" ref="L68:L131" si="34">1/B68</f>
        <v>0.2785515320334262</v>
      </c>
      <c r="M68" s="11">
        <f t="shared" ref="M68:M131" si="35">1/C68</f>
        <v>0.2808988764044944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-0.2763671123744682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0.22998124757038887</v>
      </c>
      <c r="Q68" s="11">
        <f>2*'OddsRatio_working_3-way'!K68*'OddsRatio_working_3-way'!L68*'OddsRatio_working_3-way'!M68</f>
        <v>7.3125992868168177E-2</v>
      </c>
      <c r="R68" s="11">
        <f t="shared" ref="R68:R131" si="36">O68/N68</f>
        <v>0</v>
      </c>
      <c r="S68" s="11">
        <f t="shared" ref="S68:S131" si="37">P68/N68</f>
        <v>-0.83215852130325829</v>
      </c>
      <c r="T68" s="11">
        <f t="shared" ref="T68:T131" si="38">Q68/N68</f>
        <v>-0.26459730407098836</v>
      </c>
      <c r="U68" s="11">
        <f>'OddsRatio_working_3-way'!S68-'OddsRatio_working_3-way'!R68^2/3</f>
        <v>-0.83215852130325829</v>
      </c>
      <c r="V68" s="11">
        <f>'OddsRatio_working_3-way'!S68*'OddsRatio_working_3-way'!R68/3-2*'OddsRatio_working_3-way'!R68^3/27-'OddsRatio_working_3-way'!T68</f>
        <v>0.26459730407098836</v>
      </c>
      <c r="W68" s="11">
        <f>'OddsRatio_working_3-way'!V68^2+4*'OddsRatio_working_3-way'!U68^3/27</f>
        <v>-1.5360063341751065E-2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0.14609226251190216</v>
      </c>
      <c r="Y68" s="11">
        <f>IF('OddsRatio_working_3-way'!W68&gt;=0,IF('OddsRatio_working_3-way'!V68+SQRT('OddsRatio_working_3-way'!W68)&gt;0,0,PI()),ACOS('OddsRatio_working_3-way'!V68/(2*'OddsRatio_working_3-way'!X68)))</f>
        <v>0.43804444351141147</v>
      </c>
      <c r="Z68" s="11">
        <f>'OddsRatio_working_3-way'!X68^(1/3)*COS('OddsRatio_working_3-way'!Y68/3)</f>
        <v>0.52107016803510009</v>
      </c>
      <c r="AA68" s="11">
        <f>'OddsRatio_working_3-way'!X68^(1/3)*COS(('OddsRatio_working_3-way'!Y68+2*PI())/3)</f>
        <v>-0.32689802784706234</v>
      </c>
      <c r="AB68" s="11">
        <f>'OddsRatio_working_3-way'!X68^(1/3)*COS(('OddsRatio_working_3-way'!Y68+4*PI())/3)</f>
        <v>-0.19417214018803786</v>
      </c>
      <c r="AC68" s="11">
        <f>'OddsRatio_working_3-way'!X68^(1/3)*SIN('OddsRatio_working_3-way'!Y68/3)</f>
        <v>7.6629326968369882E-2</v>
      </c>
      <c r="AD68" s="11">
        <f>'OddsRatio_working_3-way'!X68^(1/3)*SIN(('OddsRatio_working_3-way'!Y68+2*PI())/3)</f>
        <v>0.41294533918843795</v>
      </c>
      <c r="AE68" s="11">
        <f>'OddsRatio_working_3-way'!X68^(1/3)*SIN(('OddsRatio_working_3-way'!Y68+4*PI())/3)</f>
        <v>-0.48957466615680778</v>
      </c>
      <c r="AF68" s="11">
        <f>-'OddsRatio_working_3-way'!U68/(3*'OddsRatio_working_3-way'!X68^(1/3))*COS(('OddsRatio_working_3-way'!Y68)/3)</f>
        <v>0.52107016803509998</v>
      </c>
      <c r="AG68" s="11">
        <f>-'OddsRatio_working_3-way'!U68/(3*'OddsRatio_working_3-way'!X68^(1/3))*COS(('OddsRatio_working_3-way'!Y68+2*PI())/3)</f>
        <v>-0.32689802784706229</v>
      </c>
      <c r="AH68" s="11">
        <f>-'OddsRatio_working_3-way'!U68/(3*'OddsRatio_working_3-way'!X68^(1/3))*COS(('OddsRatio_working_3-way'!Y68+4*PI())/3)</f>
        <v>-0.1941721401880378</v>
      </c>
      <c r="AI68" s="11">
        <f>'OddsRatio_working_3-way'!U68/(3*'OddsRatio_working_3-way'!X68^(1/3))*SIN(('OddsRatio_working_3-way'!Y68)/3)</f>
        <v>-7.6629326968369854E-2</v>
      </c>
      <c r="AJ68" s="11">
        <f>'OddsRatio_working_3-way'!U68/(3*'OddsRatio_working_3-way'!X68^(1/3))*SIN(('OddsRatio_working_3-way'!Y68+2*PI())/3)</f>
        <v>-0.41294533918843784</v>
      </c>
      <c r="AK68" s="11">
        <f>'OddsRatio_working_3-way'!U68/(3*'OddsRatio_working_3-way'!X68^(1/3))*SIN(('OddsRatio_working_3-way'!Y68+4*PI())/3)</f>
        <v>0.48957466615680767</v>
      </c>
      <c r="AL68" s="11">
        <f>'OddsRatio_working_3-way'!Z68+'OddsRatio_working_3-way'!AF68</f>
        <v>1.0421403360702</v>
      </c>
      <c r="AM68" s="11">
        <f>'OddsRatio_working_3-way'!AA68+'OddsRatio_working_3-way'!AG68</f>
        <v>-0.65379605569412469</v>
      </c>
      <c r="AN68" s="11">
        <f>'OddsRatio_working_3-way'!AB68+'OddsRatio_working_3-way'!AH68</f>
        <v>-0.38834428037607566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1.0421403360702</v>
      </c>
      <c r="AS68" s="11">
        <f>IF(('OddsRatio_working_3-way'!X68=0),IF(Q68&gt;0,-Q68^(1/3),(-Q68)^(1/3)),'OddsRatio_working_3-way'!AM68-'OddsRatio_working_3-way'!R68/3)</f>
        <v>-0.65379605569412469</v>
      </c>
      <c r="AT68" s="11">
        <f>IF(('OddsRatio_working_3-way'!X68=0),IF(Q68&gt;0,-Q68^(1/3),(-Q68)^(1/3)),'OddsRatio_working_3-way'!AN68-'OddsRatio_working_3-way'!R68/3)</f>
        <v>-0.38834428037607566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3.16</v>
      </c>
      <c r="B69" s="4">
        <f>IF('True_Odds_Calculator_3-way'!B70="","",'True_Odds_Calculator_3-way'!B70)</f>
        <v>3.72</v>
      </c>
      <c r="C69" s="4">
        <f>IF('True_Odds_Calculator_3-way'!C70="","",'True_Odds_Calculator_3-way'!C70)</f>
        <v>2.2599999999999998</v>
      </c>
      <c r="D69" s="9">
        <f t="shared" si="26"/>
        <v>0.30736710571855652</v>
      </c>
      <c r="E69" s="9">
        <f t="shared" si="27"/>
        <v>0.26057522416832657</v>
      </c>
      <c r="F69" s="9">
        <f t="shared" si="28"/>
        <v>0.43205767011311719</v>
      </c>
      <c r="G69" s="9">
        <f t="shared" si="29"/>
        <v>1.0432586019005172</v>
      </c>
      <c r="H69" s="9">
        <f t="shared" si="30"/>
        <v>3.2534385801051173</v>
      </c>
      <c r="I69" s="9">
        <f t="shared" si="31"/>
        <v>3.8376633971694072</v>
      </c>
      <c r="J69" s="9">
        <f t="shared" si="32"/>
        <v>2.3145058383946515</v>
      </c>
      <c r="K69" s="11">
        <f t="shared" si="33"/>
        <v>0.31645569620253161</v>
      </c>
      <c r="L69" s="11">
        <f t="shared" si="34"/>
        <v>0.26881720430107525</v>
      </c>
      <c r="M69" s="11">
        <f t="shared" si="35"/>
        <v>0.44247787610619471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-0.27864723546182846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0.2311159452235636</v>
      </c>
      <c r="Q69" s="11">
        <f>2*'OddsRatio_working_3-way'!K69*'OddsRatio_working_3-way'!L69*'OddsRatio_working_3-way'!M69</f>
        <v>7.528206684806632E-2</v>
      </c>
      <c r="R69" s="11">
        <f t="shared" si="36"/>
        <v>0</v>
      </c>
      <c r="S69" s="11">
        <f t="shared" si="37"/>
        <v>-0.82942127468271221</v>
      </c>
      <c r="T69" s="11">
        <f t="shared" si="38"/>
        <v>-0.27016979631358701</v>
      </c>
      <c r="U69" s="11">
        <f>'OddsRatio_working_3-way'!S69-'OddsRatio_working_3-way'!R69^2/3</f>
        <v>-0.82942127468271221</v>
      </c>
      <c r="V69" s="11">
        <f>'OddsRatio_working_3-way'!S69*'OddsRatio_working_3-way'!R69/3-2*'OddsRatio_working_3-way'!R69^3/27-'OddsRatio_working_3-way'!T69</f>
        <v>0.27016979631358701</v>
      </c>
      <c r="W69" s="11">
        <f>'OddsRatio_working_3-way'!V69^2+4*'OddsRatio_working_3-way'!U69^3/27</f>
        <v>-1.1540397034124572E-2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0.14537203640508864</v>
      </c>
      <c r="Y69" s="11">
        <f>IF('OddsRatio_working_3-way'!W69&gt;=0,IF('OddsRatio_working_3-way'!V69+SQRT('OddsRatio_working_3-way'!W69)&gt;0,0,PI()),ACOS('OddsRatio_working_3-way'!V69/(2*'OddsRatio_working_3-way'!X69)))</f>
        <v>0.37845720722621023</v>
      </c>
      <c r="Z69" s="11">
        <f>'OddsRatio_working_3-way'!X69^(1/3)*COS('OddsRatio_working_3-way'!Y69/3)</f>
        <v>0.52162930095025872</v>
      </c>
      <c r="AA69" s="11">
        <f>'OddsRatio_working_3-way'!X69^(1/3)*COS(('OddsRatio_working_3-way'!Y69+2*PI())/3)</f>
        <v>-0.31810752056632291</v>
      </c>
      <c r="AB69" s="11">
        <f>'OddsRatio_working_3-way'!X69^(1/3)*COS(('OddsRatio_working_3-way'!Y69+4*PI())/3)</f>
        <v>-0.20352178038393601</v>
      </c>
      <c r="AC69" s="11">
        <f>'OddsRatio_working_3-way'!X69^(1/3)*SIN('OddsRatio_working_3-way'!Y69/3)</f>
        <v>6.6156107939593714E-2</v>
      </c>
      <c r="AD69" s="11">
        <f>'OddsRatio_working_3-way'!X69^(1/3)*SIN(('OddsRatio_working_3-way'!Y69+2*PI())/3)</f>
        <v>0.41866617201144546</v>
      </c>
      <c r="AE69" s="11">
        <f>'OddsRatio_working_3-way'!X69^(1/3)*SIN(('OddsRatio_working_3-way'!Y69+4*PI())/3)</f>
        <v>-0.4848222799510391</v>
      </c>
      <c r="AF69" s="11">
        <f>-'OddsRatio_working_3-way'!U69/(3*'OddsRatio_working_3-way'!X69^(1/3))*COS(('OddsRatio_working_3-way'!Y69)/3)</f>
        <v>0.52162930095025861</v>
      </c>
      <c r="AG69" s="11">
        <f>-'OddsRatio_working_3-way'!U69/(3*'OddsRatio_working_3-way'!X69^(1/3))*COS(('OddsRatio_working_3-way'!Y69+2*PI())/3)</f>
        <v>-0.3181075205663228</v>
      </c>
      <c r="AH69" s="11">
        <f>-'OddsRatio_working_3-way'!U69/(3*'OddsRatio_working_3-way'!X69^(1/3))*COS(('OddsRatio_working_3-way'!Y69+4*PI())/3)</f>
        <v>-0.20352178038393598</v>
      </c>
      <c r="AI69" s="11">
        <f>'OddsRatio_working_3-way'!U69/(3*'OddsRatio_working_3-way'!X69^(1/3))*SIN(('OddsRatio_working_3-way'!Y69)/3)</f>
        <v>-6.61561079395937E-2</v>
      </c>
      <c r="AJ69" s="11">
        <f>'OddsRatio_working_3-way'!U69/(3*'OddsRatio_working_3-way'!X69^(1/3))*SIN(('OddsRatio_working_3-way'!Y69+2*PI())/3)</f>
        <v>-0.4186661720114454</v>
      </c>
      <c r="AK69" s="11">
        <f>'OddsRatio_working_3-way'!U69/(3*'OddsRatio_working_3-way'!X69^(1/3))*SIN(('OddsRatio_working_3-way'!Y69+4*PI())/3)</f>
        <v>0.48482227995103899</v>
      </c>
      <c r="AL69" s="11">
        <f>'OddsRatio_working_3-way'!Z69+'OddsRatio_working_3-way'!AF69</f>
        <v>1.0432586019005172</v>
      </c>
      <c r="AM69" s="11">
        <f>'OddsRatio_working_3-way'!AA69+'OddsRatio_working_3-way'!AG69</f>
        <v>-0.63621504113264571</v>
      </c>
      <c r="AN69" s="11">
        <f>'OddsRatio_working_3-way'!AB69+'OddsRatio_working_3-way'!AH69</f>
        <v>-0.40704356076787196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1.0432586019005172</v>
      </c>
      <c r="AS69" s="11">
        <f>IF(('OddsRatio_working_3-way'!X69=0),IF(Q69&gt;0,-Q69^(1/3),(-Q69)^(1/3)),'OddsRatio_working_3-way'!AM69-'OddsRatio_working_3-way'!R69/3)</f>
        <v>-0.63621504113264571</v>
      </c>
      <c r="AT69" s="11">
        <f>IF(('OddsRatio_working_3-way'!X69=0),IF(Q69&gt;0,-Q69^(1/3),(-Q69)^(1/3)),'OddsRatio_working_3-way'!AN69-'OddsRatio_working_3-way'!R69/3)</f>
        <v>-0.40704356076787196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2.33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3.05</v>
      </c>
      <c r="D70" s="9">
        <f t="shared" si="26"/>
        <v>0.41904799843503598</v>
      </c>
      <c r="E70" s="9">
        <f t="shared" si="27"/>
        <v>0.26216319007695271</v>
      </c>
      <c r="F70" s="9">
        <f t="shared" si="28"/>
        <v>0.31878881148801136</v>
      </c>
      <c r="G70" s="9">
        <f t="shared" si="29"/>
        <v>1.0423770495159057</v>
      </c>
      <c r="H70" s="9">
        <f t="shared" si="30"/>
        <v>2.3863614758561544</v>
      </c>
      <c r="I70" s="9">
        <f t="shared" si="31"/>
        <v>3.8144180336929461</v>
      </c>
      <c r="J70" s="9">
        <f t="shared" si="32"/>
        <v>3.1368729515076059</v>
      </c>
      <c r="K70" s="11">
        <f t="shared" si="33"/>
        <v>0.42918454935622319</v>
      </c>
      <c r="L70" s="11">
        <f t="shared" si="34"/>
        <v>0.27027027027027023</v>
      </c>
      <c r="M70" s="11">
        <f t="shared" si="35"/>
        <v>0.32786885245901642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-0.27997018336848067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0.23123101994557704</v>
      </c>
      <c r="Q70" s="11">
        <f>2*'OddsRatio_working_3-way'!K70*'OddsRatio_working_3-way'!L70*'OddsRatio_working_3-way'!M70</f>
        <v>7.6062835508413501E-2</v>
      </c>
      <c r="R70" s="11">
        <f t="shared" si="36"/>
        <v>0</v>
      </c>
      <c r="S70" s="11">
        <f t="shared" si="37"/>
        <v>-0.82591302103497233</v>
      </c>
      <c r="T70" s="11">
        <f t="shared" si="38"/>
        <v>-0.27168191481413562</v>
      </c>
      <c r="U70" s="11">
        <f>'OddsRatio_working_3-way'!S70-'OddsRatio_working_3-way'!R70^2/3</f>
        <v>-0.82591302103497233</v>
      </c>
      <c r="V70" s="11">
        <f>'OddsRatio_working_3-way'!S70*'OddsRatio_working_3-way'!R70/3-2*'OddsRatio_working_3-way'!R70^3/27-'OddsRatio_working_3-way'!T70</f>
        <v>0.27168191481413562</v>
      </c>
      <c r="W70" s="11">
        <f>'OddsRatio_working_3-way'!V70^2+4*'OddsRatio_working_3-way'!U70^3/27</f>
        <v>-9.6529317948100546E-3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0.14445067898065181</v>
      </c>
      <c r="Y70" s="11">
        <f>IF('OddsRatio_working_3-way'!W70&gt;=0,IF('OddsRatio_working_3-way'!V70+SQRT('OddsRatio_working_3-way'!W70)&gt;0,0,PI()),ACOS('OddsRatio_working_3-way'!V70/(2*'OddsRatio_working_3-way'!X70)))</f>
        <v>0.34700108707064681</v>
      </c>
      <c r="Z70" s="11">
        <f>'OddsRatio_working_3-way'!X70^(1/3)*COS('OddsRatio_working_3-way'!Y70/3)</f>
        <v>0.52118852475795285</v>
      </c>
      <c r="AA70" s="11">
        <f>'OddsRatio_working_3-way'!X70^(1/3)*COS(('OddsRatio_working_3-way'!Y70+2*PI())/3)</f>
        <v>-0.31303610163175855</v>
      </c>
      <c r="AB70" s="11">
        <f>'OddsRatio_working_3-way'!X70^(1/3)*COS(('OddsRatio_working_3-way'!Y70+4*PI())/3)</f>
        <v>-0.20815242312619445</v>
      </c>
      <c r="AC70" s="11">
        <f>'OddsRatio_working_3-way'!X70^(1/3)*SIN('OddsRatio_working_3-way'!Y70/3)</f>
        <v>6.0554620018785664E-2</v>
      </c>
      <c r="AD70" s="11">
        <f>'OddsRatio_working_3-way'!X70^(1/3)*SIN(('OddsRatio_working_3-way'!Y70+2*PI())/3)</f>
        <v>0.42108519259192922</v>
      </c>
      <c r="AE70" s="11">
        <f>'OddsRatio_working_3-way'!X70^(1/3)*SIN(('OddsRatio_working_3-way'!Y70+4*PI())/3)</f>
        <v>-0.48163981261071476</v>
      </c>
      <c r="AF70" s="11">
        <f>-'OddsRatio_working_3-way'!U70/(3*'OddsRatio_working_3-way'!X70^(1/3))*COS(('OddsRatio_working_3-way'!Y70)/3)</f>
        <v>0.52118852475795296</v>
      </c>
      <c r="AG70" s="11">
        <f>-'OddsRatio_working_3-way'!U70/(3*'OddsRatio_working_3-way'!X70^(1/3))*COS(('OddsRatio_working_3-way'!Y70+2*PI())/3)</f>
        <v>-0.3130361016317586</v>
      </c>
      <c r="AH70" s="11">
        <f>-'OddsRatio_working_3-way'!U70/(3*'OddsRatio_working_3-way'!X70^(1/3))*COS(('OddsRatio_working_3-way'!Y70+4*PI())/3)</f>
        <v>-0.2081524231261945</v>
      </c>
      <c r="AI70" s="11">
        <f>'OddsRatio_working_3-way'!U70/(3*'OddsRatio_working_3-way'!X70^(1/3))*SIN(('OddsRatio_working_3-way'!Y70)/3)</f>
        <v>-6.0554620018785678E-2</v>
      </c>
      <c r="AJ70" s="11">
        <f>'OddsRatio_working_3-way'!U70/(3*'OddsRatio_working_3-way'!X70^(1/3))*SIN(('OddsRatio_working_3-way'!Y70+2*PI())/3)</f>
        <v>-0.42108519259192928</v>
      </c>
      <c r="AK70" s="11">
        <f>'OddsRatio_working_3-way'!U70/(3*'OddsRatio_working_3-way'!X70^(1/3))*SIN(('OddsRatio_working_3-way'!Y70+4*PI())/3)</f>
        <v>0.48163981261071487</v>
      </c>
      <c r="AL70" s="11">
        <f>'OddsRatio_working_3-way'!Z70+'OddsRatio_working_3-way'!AF70</f>
        <v>1.0423770495159057</v>
      </c>
      <c r="AM70" s="11">
        <f>'OddsRatio_working_3-way'!AA70+'OddsRatio_working_3-way'!AG70</f>
        <v>-0.62607220326351709</v>
      </c>
      <c r="AN70" s="11">
        <f>'OddsRatio_working_3-way'!AB70+'OddsRatio_working_3-way'!AH70</f>
        <v>-0.41630484625238895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1.0423770495159057</v>
      </c>
      <c r="AS70" s="11">
        <f>IF(('OddsRatio_working_3-way'!X70=0),IF(Q70&gt;0,-Q70^(1/3),(-Q70)^(1/3)),'OddsRatio_working_3-way'!AM70-'OddsRatio_working_3-way'!R70/3)</f>
        <v>-0.62607220326351709</v>
      </c>
      <c r="AT70" s="11">
        <f>IF(('OddsRatio_working_3-way'!X70=0),IF(Q70&gt;0,-Q70^(1/3),(-Q70)^(1/3)),'OddsRatio_working_3-way'!AN70-'OddsRatio_working_3-way'!R70/3)</f>
        <v>-0.41630484625238895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1.71</v>
      </c>
      <c r="B71" s="4">
        <f>IF('True_Odds_Calculator_3-way'!B72="","",'True_Odds_Calculator_3-way'!B72)</f>
        <v>4.07</v>
      </c>
      <c r="C71" s="4">
        <f>IF('True_Odds_Calculator_3-way'!C72="","",'True_Odds_Calculator_3-way'!C72)</f>
        <v>4.95</v>
      </c>
      <c r="D71" s="9">
        <f t="shared" si="26"/>
        <v>0.5712422247335498</v>
      </c>
      <c r="E71" s="9">
        <f t="shared" si="27"/>
        <v>0.23554761294511872</v>
      </c>
      <c r="F71" s="9">
        <f t="shared" si="28"/>
        <v>0.19321016232133156</v>
      </c>
      <c r="G71" s="9">
        <f t="shared" si="29"/>
        <v>1.0571420745337985</v>
      </c>
      <c r="H71" s="9">
        <f t="shared" si="30"/>
        <v>1.7505708729189968</v>
      </c>
      <c r="I71" s="9">
        <f t="shared" si="31"/>
        <v>4.2454261688187618</v>
      </c>
      <c r="J71" s="9">
        <f t="shared" si="32"/>
        <v>5.1757111944085041</v>
      </c>
      <c r="K71" s="11">
        <f t="shared" si="33"/>
        <v>0.58479532163742687</v>
      </c>
      <c r="L71" s="11">
        <f t="shared" si="34"/>
        <v>0.24570024570024568</v>
      </c>
      <c r="M71" s="11">
        <f t="shared" si="35"/>
        <v>0.20202020202020202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-0.24991832487845245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0.22437980970676341</v>
      </c>
      <c r="Q71" s="11">
        <f>2*'OddsRatio_working_3-way'!K71*'OddsRatio_working_3-way'!L71*'OddsRatio_working_3-way'!M71</f>
        <v>5.805428452956362E-2</v>
      </c>
      <c r="R71" s="11">
        <f t="shared" si="36"/>
        <v>0</v>
      </c>
      <c r="S71" s="11">
        <f t="shared" si="37"/>
        <v>-0.89781255462515741</v>
      </c>
      <c r="T71" s="11">
        <f t="shared" si="38"/>
        <v>-0.23229302836355945</v>
      </c>
      <c r="U71" s="11">
        <f>'OddsRatio_working_3-way'!S71-'OddsRatio_working_3-way'!R71^2/3</f>
        <v>-0.89781255462515741</v>
      </c>
      <c r="V71" s="11">
        <f>'OddsRatio_working_3-way'!S71*'OddsRatio_working_3-way'!R71/3-2*'OddsRatio_working_3-way'!R71^3/27-'OddsRatio_working_3-way'!T71</f>
        <v>0.23229302836355945</v>
      </c>
      <c r="W71" s="11">
        <f>'OddsRatio_working_3-way'!V71^2+4*'OddsRatio_working_3-way'!U71^3/27</f>
        <v>-5.3254381055021491E-2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0.16371807481256836</v>
      </c>
      <c r="Y71" s="11">
        <f>IF('OddsRatio_working_3-way'!W71&gt;=0,IF('OddsRatio_working_3-way'!V71+SQRT('OddsRatio_working_3-way'!W71)&gt;0,0,PI()),ACOS('OddsRatio_working_3-way'!V71/(2*'OddsRatio_working_3-way'!X71)))</f>
        <v>0.78210721155110174</v>
      </c>
      <c r="Z71" s="11">
        <f>'OddsRatio_working_3-way'!X71^(1/3)*COS('OddsRatio_working_3-way'!Y71/3)</f>
        <v>0.52857103726689925</v>
      </c>
      <c r="AA71" s="11">
        <f>'OddsRatio_working_3-way'!X71^(1/3)*COS(('OddsRatio_working_3-way'!Y71+2*PI())/3)</f>
        <v>-0.38640280888440048</v>
      </c>
      <c r="AB71" s="11">
        <f>'OddsRatio_working_3-way'!X71^(1/3)*COS(('OddsRatio_working_3-way'!Y71+4*PI())/3)</f>
        <v>-0.14216822838249887</v>
      </c>
      <c r="AC71" s="11">
        <f>'OddsRatio_working_3-way'!X71^(1/3)*SIN('OddsRatio_working_3-way'!Y71/3)</f>
        <v>0.14100890079818823</v>
      </c>
      <c r="AD71" s="11">
        <f>'OddsRatio_working_3-way'!X71^(1/3)*SIN(('OddsRatio_working_3-way'!Y71+2*PI())/3)</f>
        <v>0.38725149557873184</v>
      </c>
      <c r="AE71" s="11">
        <f>'OddsRatio_working_3-way'!X71^(1/3)*SIN(('OddsRatio_working_3-way'!Y71+4*PI())/3)</f>
        <v>-0.52826039637692013</v>
      </c>
      <c r="AF71" s="11">
        <f>-'OddsRatio_working_3-way'!U71/(3*'OddsRatio_working_3-way'!X71^(1/3))*COS(('OddsRatio_working_3-way'!Y71)/3)</f>
        <v>0.52857103726689925</v>
      </c>
      <c r="AG71" s="11">
        <f>-'OddsRatio_working_3-way'!U71/(3*'OddsRatio_working_3-way'!X71^(1/3))*COS(('OddsRatio_working_3-way'!Y71+2*PI())/3)</f>
        <v>-0.38640280888440048</v>
      </c>
      <c r="AH71" s="11">
        <f>-'OddsRatio_working_3-way'!U71/(3*'OddsRatio_working_3-way'!X71^(1/3))*COS(('OddsRatio_working_3-way'!Y71+4*PI())/3)</f>
        <v>-0.14216822838249887</v>
      </c>
      <c r="AI71" s="11">
        <f>'OddsRatio_working_3-way'!U71/(3*'OddsRatio_working_3-way'!X71^(1/3))*SIN(('OddsRatio_working_3-way'!Y71)/3)</f>
        <v>-0.14100890079818823</v>
      </c>
      <c r="AJ71" s="11">
        <f>'OddsRatio_working_3-way'!U71/(3*'OddsRatio_working_3-way'!X71^(1/3))*SIN(('OddsRatio_working_3-way'!Y71+2*PI())/3)</f>
        <v>-0.38725149557873184</v>
      </c>
      <c r="AK71" s="11">
        <f>'OddsRatio_working_3-way'!U71/(3*'OddsRatio_working_3-way'!X71^(1/3))*SIN(('OddsRatio_working_3-way'!Y71+4*PI())/3)</f>
        <v>0.52826039637692013</v>
      </c>
      <c r="AL71" s="11">
        <f>'OddsRatio_working_3-way'!Z71+'OddsRatio_working_3-way'!AF71</f>
        <v>1.0571420745337985</v>
      </c>
      <c r="AM71" s="11">
        <f>'OddsRatio_working_3-way'!AA71+'OddsRatio_working_3-way'!AG71</f>
        <v>-0.77280561776880097</v>
      </c>
      <c r="AN71" s="11">
        <f>'OddsRatio_working_3-way'!AB71+'OddsRatio_working_3-way'!AH71</f>
        <v>-0.28433645676499775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1.0571420745337985</v>
      </c>
      <c r="AS71" s="11">
        <f>IF(('OddsRatio_working_3-way'!X71=0),IF(Q71&gt;0,-Q71^(1/3),(-Q71)^(1/3)),'OddsRatio_working_3-way'!AM71-'OddsRatio_working_3-way'!R71/3)</f>
        <v>-0.77280561776880097</v>
      </c>
      <c r="AT71" s="11">
        <f>IF(('OddsRatio_working_3-way'!X71=0),IF(Q71&gt;0,-Q71^(1/3),(-Q71)^(1/3)),'OddsRatio_working_3-way'!AN71-'OddsRatio_working_3-way'!R71/3)</f>
        <v>-0.28433645676499775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2.87</v>
      </c>
      <c r="B72" s="4">
        <f>IF('True_Odds_Calculator_3-way'!B73="","",'True_Odds_Calculator_3-way'!B73)</f>
        <v>3.41</v>
      </c>
      <c r="C72" s="4">
        <f>IF('True_Odds_Calculator_3-way'!C73="","",'True_Odds_Calculator_3-way'!C73)</f>
        <v>2.63</v>
      </c>
      <c r="D72" s="9">
        <f t="shared" si="26"/>
        <v>0.34100402194245094</v>
      </c>
      <c r="E72" s="9">
        <f t="shared" si="27"/>
        <v>0.28648618656928071</v>
      </c>
      <c r="F72" s="9">
        <f t="shared" si="28"/>
        <v>0.37250979148826813</v>
      </c>
      <c r="G72" s="9">
        <f t="shared" si="29"/>
        <v>1.0334314074465909</v>
      </c>
      <c r="H72" s="9">
        <f t="shared" si="30"/>
        <v>2.9325167319251255</v>
      </c>
      <c r="I72" s="9">
        <f t="shared" si="31"/>
        <v>3.4905696919462845</v>
      </c>
      <c r="J72" s="9">
        <f t="shared" si="32"/>
        <v>2.6844931941379429</v>
      </c>
      <c r="K72" s="11">
        <f t="shared" si="33"/>
        <v>0.34843205574912889</v>
      </c>
      <c r="L72" s="11">
        <f t="shared" si="34"/>
        <v>0.29325513196480935</v>
      </c>
      <c r="M72" s="11">
        <f t="shared" si="35"/>
        <v>0.38022813688212931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-0.28540017120309258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0.22961246272731195</v>
      </c>
      <c r="Q72" s="11">
        <f>2*'OddsRatio_working_3-way'!K72*'OddsRatio_working_3-way'!L72*'OddsRatio_working_3-way'!M72</f>
        <v>7.7703033071848365E-2</v>
      </c>
      <c r="R72" s="11">
        <f t="shared" si="36"/>
        <v>0</v>
      </c>
      <c r="S72" s="11">
        <f t="shared" si="37"/>
        <v>-0.80452811839386829</v>
      </c>
      <c r="T72" s="11">
        <f t="shared" si="38"/>
        <v>-0.2722599385427642</v>
      </c>
      <c r="U72" s="11">
        <f>'OddsRatio_working_3-way'!S72-'OddsRatio_working_3-way'!R72^2/3</f>
        <v>-0.80452811839386829</v>
      </c>
      <c r="V72" s="11">
        <f>'OddsRatio_working_3-way'!S72*'OddsRatio_working_3-way'!R72/3-2*'OddsRatio_working_3-way'!R72^3/27-'OddsRatio_working_3-way'!T72</f>
        <v>0.2722599385427642</v>
      </c>
      <c r="W72" s="11">
        <f>'OddsRatio_working_3-way'!V72^2+4*'OddsRatio_working_3-way'!U72^3/27</f>
        <v>-3.0216798520930482E-3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0.13887688251415603</v>
      </c>
      <c r="Y72" s="11">
        <f>IF('OddsRatio_working_3-way'!W72&gt;=0,IF('OddsRatio_working_3-way'!V72+SQRT('OddsRatio_working_3-way'!W72)&gt;0,0,PI()),ACOS('OddsRatio_working_3-way'!V72/(2*'OddsRatio_working_3-way'!X72)))</f>
        <v>0.19922367330132373</v>
      </c>
      <c r="Z72" s="11">
        <f>'OddsRatio_working_3-way'!X72^(1/3)*COS('OddsRatio_working_3-way'!Y72/3)</f>
        <v>0.51671570372329545</v>
      </c>
      <c r="AA72" s="11">
        <f>'OddsRatio_working_3-way'!X72^(1/3)*COS(('OddsRatio_working_3-way'!Y72+2*PI())/3)</f>
        <v>-0.28811840869064093</v>
      </c>
      <c r="AB72" s="11">
        <f>'OddsRatio_working_3-way'!X72^(1/3)*COS(('OddsRatio_working_3-way'!Y72+4*PI())/3)</f>
        <v>-0.22859729503265463</v>
      </c>
      <c r="AC72" s="11">
        <f>'OddsRatio_working_3-way'!X72^(1/3)*SIN('OddsRatio_working_3-way'!Y72/3)</f>
        <v>3.4364530992904839E-2</v>
      </c>
      <c r="AD72" s="11">
        <f>'OddsRatio_working_3-way'!X72^(1/3)*SIN(('OddsRatio_working_3-way'!Y72+2*PI())/3)</f>
        <v>0.43030666046227495</v>
      </c>
      <c r="AE72" s="11">
        <f>'OddsRatio_working_3-way'!X72^(1/3)*SIN(('OddsRatio_working_3-way'!Y72+4*PI())/3)</f>
        <v>-0.46467119145517966</v>
      </c>
      <c r="AF72" s="11">
        <f>-'OddsRatio_working_3-way'!U72/(3*'OddsRatio_working_3-way'!X72^(1/3))*COS(('OddsRatio_working_3-way'!Y72)/3)</f>
        <v>0.51671570372329545</v>
      </c>
      <c r="AG72" s="11">
        <f>-'OddsRatio_working_3-way'!U72/(3*'OddsRatio_working_3-way'!X72^(1/3))*COS(('OddsRatio_working_3-way'!Y72+2*PI())/3)</f>
        <v>-0.28811840869064093</v>
      </c>
      <c r="AH72" s="11">
        <f>-'OddsRatio_working_3-way'!U72/(3*'OddsRatio_working_3-way'!X72^(1/3))*COS(('OddsRatio_working_3-way'!Y72+4*PI())/3)</f>
        <v>-0.22859729503265463</v>
      </c>
      <c r="AI72" s="11">
        <f>'OddsRatio_working_3-way'!U72/(3*'OddsRatio_working_3-way'!X72^(1/3))*SIN(('OddsRatio_working_3-way'!Y72)/3)</f>
        <v>-3.4364530992904839E-2</v>
      </c>
      <c r="AJ72" s="11">
        <f>'OddsRatio_working_3-way'!U72/(3*'OddsRatio_working_3-way'!X72^(1/3))*SIN(('OddsRatio_working_3-way'!Y72+2*PI())/3)</f>
        <v>-0.43030666046227495</v>
      </c>
      <c r="AK72" s="11">
        <f>'OddsRatio_working_3-way'!U72/(3*'OddsRatio_working_3-way'!X72^(1/3))*SIN(('OddsRatio_working_3-way'!Y72+4*PI())/3)</f>
        <v>0.46467119145517966</v>
      </c>
      <c r="AL72" s="11">
        <f>'OddsRatio_working_3-way'!Z72+'OddsRatio_working_3-way'!AF72</f>
        <v>1.0334314074465909</v>
      </c>
      <c r="AM72" s="11">
        <f>'OddsRatio_working_3-way'!AA72+'OddsRatio_working_3-way'!AG72</f>
        <v>-0.57623681738128185</v>
      </c>
      <c r="AN72" s="11">
        <f>'OddsRatio_working_3-way'!AB72+'OddsRatio_working_3-way'!AH72</f>
        <v>-0.45719459006530927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1.0334314074465909</v>
      </c>
      <c r="AS72" s="11">
        <f>IF(('OddsRatio_working_3-way'!X72=0),IF(Q72&gt;0,-Q72^(1/3),(-Q72)^(1/3)),'OddsRatio_working_3-way'!AM72-'OddsRatio_working_3-way'!R72/3)</f>
        <v>-0.57623681738128185</v>
      </c>
      <c r="AT72" s="11">
        <f>IF(('OddsRatio_working_3-way'!X72=0),IF(Q72&gt;0,-Q72^(1/3),(-Q72)^(1/3)),'OddsRatio_working_3-way'!AN72-'OddsRatio_working_3-way'!R72/3)</f>
        <v>-0.45719459006530927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3.57</v>
      </c>
      <c r="B73" s="4">
        <f>IF('True_Odds_Calculator_3-way'!B74="","",'True_Odds_Calculator_3-way'!B74)</f>
        <v>3.53</v>
      </c>
      <c r="C73" s="4">
        <f>IF('True_Odds_Calculator_3-way'!C74="","",'True_Odds_Calculator_3-way'!C74)</f>
        <v>2.1800000000000002</v>
      </c>
      <c r="D73" s="9">
        <f t="shared" si="26"/>
        <v>0.27329896392083075</v>
      </c>
      <c r="E73" s="9">
        <f t="shared" si="27"/>
        <v>0.27642548038770121</v>
      </c>
      <c r="F73" s="9">
        <f t="shared" si="28"/>
        <v>0.45027555569146799</v>
      </c>
      <c r="G73" s="9">
        <f t="shared" si="29"/>
        <v>1.0346290560397196</v>
      </c>
      <c r="H73" s="9">
        <f t="shared" si="30"/>
        <v>3.6589966740220796</v>
      </c>
      <c r="I73" s="9">
        <f t="shared" si="31"/>
        <v>3.6176115117804901</v>
      </c>
      <c r="J73" s="9">
        <f t="shared" si="32"/>
        <v>2.2208622861268692</v>
      </c>
      <c r="K73" s="11">
        <f t="shared" si="33"/>
        <v>0.28011204481792717</v>
      </c>
      <c r="L73" s="11">
        <f t="shared" si="34"/>
        <v>0.28328611898016998</v>
      </c>
      <c r="M73" s="11">
        <f t="shared" si="35"/>
        <v>0.4587155963302752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-0.27927768555248078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0.22859157957436688</v>
      </c>
      <c r="Q73" s="11">
        <f>2*'OddsRatio_working_3-way'!K73*'OddsRatio_working_3-way'!L73*'OddsRatio_working_3-way'!M73</f>
        <v>7.2799866106486255E-2</v>
      </c>
      <c r="R73" s="11">
        <f t="shared" si="36"/>
        <v>0</v>
      </c>
      <c r="S73" s="11">
        <f t="shared" si="37"/>
        <v>-0.81851000419942554</v>
      </c>
      <c r="T73" s="11">
        <f t="shared" si="38"/>
        <v>-0.2606719758596896</v>
      </c>
      <c r="U73" s="11">
        <f>'OddsRatio_working_3-way'!S73-'OddsRatio_working_3-way'!R73^2/3</f>
        <v>-0.81851000419942554</v>
      </c>
      <c r="V73" s="11">
        <f>'OddsRatio_working_3-way'!S73*'OddsRatio_working_3-way'!R73/3-2*'OddsRatio_working_3-way'!R73^3/27-'OddsRatio_working_3-way'!T73</f>
        <v>0.2606719758596896</v>
      </c>
      <c r="W73" s="11">
        <f>'OddsRatio_working_3-way'!V73^2+4*'OddsRatio_working_3-way'!U73^3/27</f>
        <v>-1.3289800790794309E-2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0.14251287642647323</v>
      </c>
      <c r="Y73" s="11">
        <f>IF('OddsRatio_working_3-way'!W73&gt;=0,IF('OddsRatio_working_3-way'!V73+SQRT('OddsRatio_working_3-way'!W73)&gt;0,0,PI()),ACOS('OddsRatio_working_3-way'!V73/(2*'OddsRatio_working_3-way'!X73)))</f>
        <v>0.41638785125102529</v>
      </c>
      <c r="Z73" s="11">
        <f>'OddsRatio_working_3-way'!X73^(1/3)*COS('OddsRatio_working_3-way'!Y73/3)</f>
        <v>0.51731452801985978</v>
      </c>
      <c r="AA73" s="11">
        <f>'OddsRatio_working_3-way'!X73^(1/3)*COS(('OddsRatio_working_3-way'!Y73+2*PI())/3)</f>
        <v>-0.32124129052268074</v>
      </c>
      <c r="AB73" s="11">
        <f>'OddsRatio_working_3-way'!X73^(1/3)*COS(('OddsRatio_working_3-way'!Y73+4*PI())/3)</f>
        <v>-0.19607323749717886</v>
      </c>
      <c r="AC73" s="11">
        <f>'OddsRatio_working_3-way'!X73^(1/3)*SIN('OddsRatio_working_3-way'!Y73/3)</f>
        <v>7.226580910821484E-2</v>
      </c>
      <c r="AD73" s="11">
        <f>'OddsRatio_working_3-way'!X73^(1/3)*SIN(('OddsRatio_working_3-way'!Y73+2*PI())/3)</f>
        <v>0.4118746184578479</v>
      </c>
      <c r="AE73" s="11">
        <f>'OddsRatio_working_3-way'!X73^(1/3)*SIN(('OddsRatio_working_3-way'!Y73+4*PI())/3)</f>
        <v>-0.48414042756606279</v>
      </c>
      <c r="AF73" s="11">
        <f>-'OddsRatio_working_3-way'!U73/(3*'OddsRatio_working_3-way'!X73^(1/3))*COS(('OddsRatio_working_3-way'!Y73)/3)</f>
        <v>0.51731452801985978</v>
      </c>
      <c r="AG73" s="11">
        <f>-'OddsRatio_working_3-way'!U73/(3*'OddsRatio_working_3-way'!X73^(1/3))*COS(('OddsRatio_working_3-way'!Y73+2*PI())/3)</f>
        <v>-0.32124129052268074</v>
      </c>
      <c r="AH73" s="11">
        <f>-'OddsRatio_working_3-way'!U73/(3*'OddsRatio_working_3-way'!X73^(1/3))*COS(('OddsRatio_working_3-way'!Y73+4*PI())/3)</f>
        <v>-0.19607323749717886</v>
      </c>
      <c r="AI73" s="11">
        <f>'OddsRatio_working_3-way'!U73/(3*'OddsRatio_working_3-way'!X73^(1/3))*SIN(('OddsRatio_working_3-way'!Y73)/3)</f>
        <v>-7.226580910821484E-2</v>
      </c>
      <c r="AJ73" s="11">
        <f>'OddsRatio_working_3-way'!U73/(3*'OddsRatio_working_3-way'!X73^(1/3))*SIN(('OddsRatio_working_3-way'!Y73+2*PI())/3)</f>
        <v>-0.4118746184578479</v>
      </c>
      <c r="AK73" s="11">
        <f>'OddsRatio_working_3-way'!U73/(3*'OddsRatio_working_3-way'!X73^(1/3))*SIN(('OddsRatio_working_3-way'!Y73+4*PI())/3)</f>
        <v>0.48414042756606279</v>
      </c>
      <c r="AL73" s="11">
        <f>'OddsRatio_working_3-way'!Z73+'OddsRatio_working_3-way'!AF73</f>
        <v>1.0346290560397196</v>
      </c>
      <c r="AM73" s="11">
        <f>'OddsRatio_working_3-way'!AA73+'OddsRatio_working_3-way'!AG73</f>
        <v>-0.64248258104536149</v>
      </c>
      <c r="AN73" s="11">
        <f>'OddsRatio_working_3-way'!AB73+'OddsRatio_working_3-way'!AH73</f>
        <v>-0.39214647499435773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1.0346290560397196</v>
      </c>
      <c r="AS73" s="11">
        <f>IF(('OddsRatio_working_3-way'!X73=0),IF(Q73&gt;0,-Q73^(1/3),(-Q73)^(1/3)),'OddsRatio_working_3-way'!AM73-'OddsRatio_working_3-way'!R73/3)</f>
        <v>-0.64248258104536149</v>
      </c>
      <c r="AT73" s="11">
        <f>IF(('OddsRatio_working_3-way'!X73=0),IF(Q73&gt;0,-Q73^(1/3),(-Q73)^(1/3)),'OddsRatio_working_3-way'!AN73-'OddsRatio_working_3-way'!R73/3)</f>
        <v>-0.39214647499435773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3.03</v>
      </c>
      <c r="B74" s="4">
        <f>IF('True_Odds_Calculator_3-way'!B75="","",'True_Odds_Calculator_3-way'!B75)</f>
        <v>3.45</v>
      </c>
      <c r="C74" s="4">
        <f>IF('True_Odds_Calculator_3-way'!C75="","",'True_Odds_Calculator_3-way'!C75)</f>
        <v>2.4900000000000002</v>
      </c>
      <c r="D74" s="9">
        <f t="shared" si="26"/>
        <v>0.3229135110267789</v>
      </c>
      <c r="E74" s="9">
        <f t="shared" si="27"/>
        <v>0.28323588527890642</v>
      </c>
      <c r="F74" s="9">
        <f t="shared" si="28"/>
        <v>0.3938506036943149</v>
      </c>
      <c r="G74" s="9">
        <f t="shared" si="29"/>
        <v>1.0329085992430969</v>
      </c>
      <c r="H74" s="9">
        <f t="shared" si="30"/>
        <v>3.0968044564634862</v>
      </c>
      <c r="I74" s="9">
        <f t="shared" si="31"/>
        <v>3.5306260681455872</v>
      </c>
      <c r="J74" s="9">
        <f t="shared" si="32"/>
        <v>2.5390338128722147</v>
      </c>
      <c r="K74" s="11">
        <f t="shared" si="33"/>
        <v>0.33003300330033003</v>
      </c>
      <c r="L74" s="11">
        <f t="shared" si="34"/>
        <v>0.28985507246376813</v>
      </c>
      <c r="M74" s="11">
        <f t="shared" si="35"/>
        <v>0.40160642570281119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-0.28469990355068353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0.22935766599184798</v>
      </c>
      <c r="Q74" s="11">
        <f>2*'OddsRatio_working_3-way'!K74*'OddsRatio_working_3-way'!L74*'OddsRatio_working_3-way'!M74</f>
        <v>7.6836739025744713E-2</v>
      </c>
      <c r="R74" s="11">
        <f t="shared" si="36"/>
        <v>0</v>
      </c>
      <c r="S74" s="11">
        <f t="shared" si="37"/>
        <v>-0.80561202561495326</v>
      </c>
      <c r="T74" s="11">
        <f t="shared" si="38"/>
        <v>-0.2698867757504031</v>
      </c>
      <c r="U74" s="11">
        <f>'OddsRatio_working_3-way'!S74-'OddsRatio_working_3-way'!R74^2/3</f>
        <v>-0.80561202561495326</v>
      </c>
      <c r="V74" s="11">
        <f>'OddsRatio_working_3-way'!S74*'OddsRatio_working_3-way'!R74/3-2*'OddsRatio_working_3-way'!R74^3/27-'OddsRatio_working_3-way'!T74</f>
        <v>0.2698867757504031</v>
      </c>
      <c r="W74" s="11">
        <f>'OddsRatio_working_3-way'!V74^2+4*'OddsRatio_working_3-way'!U74^3/27</f>
        <v>-4.6205139826247243E-3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0.13915763157977817</v>
      </c>
      <c r="Y74" s="11">
        <f>IF('OddsRatio_working_3-way'!W74&gt;=0,IF('OddsRatio_working_3-way'!V74+SQRT('OddsRatio_working_3-way'!W74)&gt;0,0,PI()),ACOS('OddsRatio_working_3-way'!V74/(2*'OddsRatio_working_3-way'!X74)))</f>
        <v>0.24673085077449564</v>
      </c>
      <c r="Z74" s="11">
        <f>'OddsRatio_working_3-way'!X74^(1/3)*COS('OddsRatio_working_3-way'!Y74/3)</f>
        <v>0.51645429962154843</v>
      </c>
      <c r="AA74" s="11">
        <f>'OddsRatio_working_3-way'!X74^(1/3)*COS(('OddsRatio_working_3-way'!Y74+2*PI())/3)</f>
        <v>-0.29509480101817032</v>
      </c>
      <c r="AB74" s="11">
        <f>'OddsRatio_working_3-way'!X74^(1/3)*COS(('OddsRatio_working_3-way'!Y74+4*PI())/3)</f>
        <v>-0.22135949860337828</v>
      </c>
      <c r="AC74" s="11">
        <f>'OddsRatio_working_3-way'!X74^(1/3)*SIN('OddsRatio_working_3-way'!Y74/3)</f>
        <v>4.2571096697958659E-2</v>
      </c>
      <c r="AD74" s="11">
        <f>'OddsRatio_working_3-way'!X74^(1/3)*SIN(('OddsRatio_working_3-way'!Y74+2*PI())/3)</f>
        <v>0.42597699501698166</v>
      </c>
      <c r="AE74" s="11">
        <f>'OddsRatio_working_3-way'!X74^(1/3)*SIN(('OddsRatio_working_3-way'!Y74+4*PI())/3)</f>
        <v>-0.46854809171494027</v>
      </c>
      <c r="AF74" s="11">
        <f>-'OddsRatio_working_3-way'!U74/(3*'OddsRatio_working_3-way'!X74^(1/3))*COS(('OddsRatio_working_3-way'!Y74)/3)</f>
        <v>0.51645429962154843</v>
      </c>
      <c r="AG74" s="11">
        <f>-'OddsRatio_working_3-way'!U74/(3*'OddsRatio_working_3-way'!X74^(1/3))*COS(('OddsRatio_working_3-way'!Y74+2*PI())/3)</f>
        <v>-0.29509480101817032</v>
      </c>
      <c r="AH74" s="11">
        <f>-'OddsRatio_working_3-way'!U74/(3*'OddsRatio_working_3-way'!X74^(1/3))*COS(('OddsRatio_working_3-way'!Y74+4*PI())/3)</f>
        <v>-0.22135949860337828</v>
      </c>
      <c r="AI74" s="11">
        <f>'OddsRatio_working_3-way'!U74/(3*'OddsRatio_working_3-way'!X74^(1/3))*SIN(('OddsRatio_working_3-way'!Y74)/3)</f>
        <v>-4.2571096697958659E-2</v>
      </c>
      <c r="AJ74" s="11">
        <f>'OddsRatio_working_3-way'!U74/(3*'OddsRatio_working_3-way'!X74^(1/3))*SIN(('OddsRatio_working_3-way'!Y74+2*PI())/3)</f>
        <v>-0.42597699501698166</v>
      </c>
      <c r="AK74" s="11">
        <f>'OddsRatio_working_3-way'!U74/(3*'OddsRatio_working_3-way'!X74^(1/3))*SIN(('OddsRatio_working_3-way'!Y74+4*PI())/3)</f>
        <v>0.46854809171494027</v>
      </c>
      <c r="AL74" s="11">
        <f>'OddsRatio_working_3-way'!Z74+'OddsRatio_working_3-way'!AF74</f>
        <v>1.0329085992430969</v>
      </c>
      <c r="AM74" s="11">
        <f>'OddsRatio_working_3-way'!AA74+'OddsRatio_working_3-way'!AG74</f>
        <v>-0.59018960203634063</v>
      </c>
      <c r="AN74" s="11">
        <f>'OddsRatio_working_3-way'!AB74+'OddsRatio_working_3-way'!AH74</f>
        <v>-0.44271899720675656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1.0329085992430969</v>
      </c>
      <c r="AS74" s="11">
        <f>IF(('OddsRatio_working_3-way'!X74=0),IF(Q74&gt;0,-Q74^(1/3),(-Q74)^(1/3)),'OddsRatio_working_3-way'!AM74-'OddsRatio_working_3-way'!R74/3)</f>
        <v>-0.59018960203634063</v>
      </c>
      <c r="AT74" s="11">
        <f>IF(('OddsRatio_working_3-way'!X74=0),IF(Q74&gt;0,-Q74^(1/3),(-Q74)^(1/3)),'OddsRatio_working_3-way'!AN74-'OddsRatio_working_3-way'!R74/3)</f>
        <v>-0.44271899720675656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2.46</v>
      </c>
      <c r="B75" s="4">
        <f>IF('True_Odds_Calculator_3-way'!B76="","",'True_Odds_Calculator_3-way'!B76)</f>
        <v>3.2</v>
      </c>
      <c r="C75" s="4">
        <f>IF('True_Odds_Calculator_3-way'!C76="","",'True_Odds_Calculator_3-way'!C76)</f>
        <v>3.3</v>
      </c>
      <c r="D75" s="9">
        <f t="shared" si="26"/>
        <v>0.39852113622788754</v>
      </c>
      <c r="E75" s="9">
        <f t="shared" si="27"/>
        <v>0.30541314454349872</v>
      </c>
      <c r="F75" s="9">
        <f t="shared" si="28"/>
        <v>0.29606571922861369</v>
      </c>
      <c r="G75" s="9">
        <f t="shared" si="29"/>
        <v>1.0337515053803012</v>
      </c>
      <c r="H75" s="9">
        <f t="shared" si="30"/>
        <v>2.5092771978552402</v>
      </c>
      <c r="I75" s="9">
        <f t="shared" si="31"/>
        <v>3.2742533118366626</v>
      </c>
      <c r="J75" s="9">
        <f t="shared" si="32"/>
        <v>3.3776284623746928</v>
      </c>
      <c r="K75" s="11">
        <f t="shared" si="33"/>
        <v>0.4065040650406504</v>
      </c>
      <c r="L75" s="11">
        <f t="shared" si="34"/>
        <v>0.3125</v>
      </c>
      <c r="M75" s="11">
        <f t="shared" si="35"/>
        <v>0.30303030303030304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-0.28438346883468835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0.22942843064794283</v>
      </c>
      <c r="Q75" s="11">
        <f>2*'OddsRatio_working_3-way'!K75*'OddsRatio_working_3-way'!L75*'OddsRatio_working_3-way'!M75</f>
        <v>7.6989406257698928E-2</v>
      </c>
      <c r="R75" s="11">
        <f t="shared" si="36"/>
        <v>0</v>
      </c>
      <c r="S75" s="11">
        <f t="shared" si="37"/>
        <v>-0.80675726893713784</v>
      </c>
      <c r="T75" s="11">
        <f t="shared" si="38"/>
        <v>-0.27072391575071736</v>
      </c>
      <c r="U75" s="11">
        <f>'OddsRatio_working_3-way'!S75-'OddsRatio_working_3-way'!R75^2/3</f>
        <v>-0.80675726893713784</v>
      </c>
      <c r="V75" s="11">
        <f>'OddsRatio_working_3-way'!S75*'OddsRatio_working_3-way'!R75/3-2*'OddsRatio_working_3-way'!R75^3/27-'OddsRatio_working_3-way'!T75</f>
        <v>0.27072391575071736</v>
      </c>
      <c r="W75" s="11">
        <f>'OddsRatio_working_3-way'!V75^2+4*'OddsRatio_working_3-way'!U75^3/27</f>
        <v>-4.4987615207756765E-3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0.13945447292949875</v>
      </c>
      <c r="Y75" s="11">
        <f>IF('OddsRatio_working_3-way'!W75&gt;=0,IF('OddsRatio_working_3-way'!V75+SQRT('OddsRatio_working_3-way'!W75)&gt;0,0,PI()),ACOS('OddsRatio_working_3-way'!V75/(2*'OddsRatio_working_3-way'!X75)))</f>
        <v>0.24286322975502306</v>
      </c>
      <c r="Z75" s="11">
        <f>'OddsRatio_working_3-way'!X75^(1/3)*COS('OddsRatio_working_3-way'!Y75/3)</f>
        <v>0.51687575269015062</v>
      </c>
      <c r="AA75" s="11">
        <f>'OddsRatio_working_3-way'!X75^(1/3)*COS(('OddsRatio_working_3-way'!Y75+2*PI())/3)</f>
        <v>-0.29475466922422694</v>
      </c>
      <c r="AB75" s="11">
        <f>'OddsRatio_working_3-way'!X75^(1/3)*COS(('OddsRatio_working_3-way'!Y75+4*PI())/3)</f>
        <v>-0.22212108346592374</v>
      </c>
      <c r="AC75" s="11">
        <f>'OddsRatio_working_3-way'!X75^(1/3)*SIN('OddsRatio_working_3-way'!Y75/3)</f>
        <v>4.1935020289764209E-2</v>
      </c>
      <c r="AD75" s="11">
        <f>'OddsRatio_working_3-way'!X75^(1/3)*SIN(('OddsRatio_working_3-way'!Y75+2*PI())/3)</f>
        <v>0.42666002228499122</v>
      </c>
      <c r="AE75" s="11">
        <f>'OddsRatio_working_3-way'!X75^(1/3)*SIN(('OddsRatio_working_3-way'!Y75+4*PI())/3)</f>
        <v>-0.46859504257475543</v>
      </c>
      <c r="AF75" s="11">
        <f>-'OddsRatio_working_3-way'!U75/(3*'OddsRatio_working_3-way'!X75^(1/3))*COS(('OddsRatio_working_3-way'!Y75)/3)</f>
        <v>0.51687575269015051</v>
      </c>
      <c r="AG75" s="11">
        <f>-'OddsRatio_working_3-way'!U75/(3*'OddsRatio_working_3-way'!X75^(1/3))*COS(('OddsRatio_working_3-way'!Y75+2*PI())/3)</f>
        <v>-0.29475466922422688</v>
      </c>
      <c r="AH75" s="11">
        <f>-'OddsRatio_working_3-way'!U75/(3*'OddsRatio_working_3-way'!X75^(1/3))*COS(('OddsRatio_working_3-way'!Y75+4*PI())/3)</f>
        <v>-0.22212108346592369</v>
      </c>
      <c r="AI75" s="11">
        <f>'OddsRatio_working_3-way'!U75/(3*'OddsRatio_working_3-way'!X75^(1/3))*SIN(('OddsRatio_working_3-way'!Y75)/3)</f>
        <v>-4.1935020289764202E-2</v>
      </c>
      <c r="AJ75" s="11">
        <f>'OddsRatio_working_3-way'!U75/(3*'OddsRatio_working_3-way'!X75^(1/3))*SIN(('OddsRatio_working_3-way'!Y75+2*PI())/3)</f>
        <v>-0.42666002228499111</v>
      </c>
      <c r="AK75" s="11">
        <f>'OddsRatio_working_3-way'!U75/(3*'OddsRatio_working_3-way'!X75^(1/3))*SIN(('OddsRatio_working_3-way'!Y75+4*PI())/3)</f>
        <v>0.46859504257475532</v>
      </c>
      <c r="AL75" s="11">
        <f>'OddsRatio_working_3-way'!Z75+'OddsRatio_working_3-way'!AF75</f>
        <v>1.0337515053803012</v>
      </c>
      <c r="AM75" s="11">
        <f>'OddsRatio_working_3-way'!AA75+'OddsRatio_working_3-way'!AG75</f>
        <v>-0.58950933844845377</v>
      </c>
      <c r="AN75" s="11">
        <f>'OddsRatio_working_3-way'!AB75+'OddsRatio_working_3-way'!AH75</f>
        <v>-0.44424216693184743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1.0337515053803012</v>
      </c>
      <c r="AS75" s="11">
        <f>IF(('OddsRatio_working_3-way'!X75=0),IF(Q75&gt;0,-Q75^(1/3),(-Q75)^(1/3)),'OddsRatio_working_3-way'!AM75-'OddsRatio_working_3-way'!R75/3)</f>
        <v>-0.58950933844845377</v>
      </c>
      <c r="AT75" s="11">
        <f>IF(('OddsRatio_working_3-way'!X75=0),IF(Q75&gt;0,-Q75^(1/3),(-Q75)^(1/3)),'OddsRatio_working_3-way'!AN75-'OddsRatio_working_3-way'!R75/3)</f>
        <v>-0.44424216693184743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4.93</v>
      </c>
      <c r="B76" s="4">
        <f>IF('True_Odds_Calculator_3-way'!B77="","",'True_Odds_Calculator_3-way'!B77)</f>
        <v>3.89</v>
      </c>
      <c r="C76" s="4">
        <f>IF('True_Odds_Calculator_3-way'!C77="","",'True_Odds_Calculator_3-way'!C77)</f>
        <v>1.78</v>
      </c>
      <c r="D76" s="9">
        <f t="shared" si="26"/>
        <v>0.19701379191279755</v>
      </c>
      <c r="E76" s="9">
        <f t="shared" si="27"/>
        <v>0.25017468005687715</v>
      </c>
      <c r="F76" s="9">
        <f t="shared" si="28"/>
        <v>0.55281152803032507</v>
      </c>
      <c r="G76" s="9">
        <f t="shared" si="29"/>
        <v>1.0370958721682544</v>
      </c>
      <c r="H76" s="9">
        <f t="shared" si="30"/>
        <v>5.0757867776212393</v>
      </c>
      <c r="I76" s="9">
        <f t="shared" si="31"/>
        <v>3.997207070566255</v>
      </c>
      <c r="J76" s="9">
        <f t="shared" si="32"/>
        <v>1.8089347802912386</v>
      </c>
      <c r="K76" s="11">
        <f t="shared" si="33"/>
        <v>0.20283975659229211</v>
      </c>
      <c r="L76" s="11">
        <f t="shared" si="34"/>
        <v>0.25706940874035988</v>
      </c>
      <c r="M76" s="11">
        <f t="shared" si="35"/>
        <v>0.5617977528089888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-0.25951858997279886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0.22263686059059823</v>
      </c>
      <c r="Q76" s="11">
        <f>2*'OddsRatio_working_3-way'!K76*'OddsRatio_working_3-way'!L76*'OddsRatio_working_3-way'!M76</f>
        <v>5.8588647523841637E-2</v>
      </c>
      <c r="R76" s="11">
        <f t="shared" si="36"/>
        <v>0</v>
      </c>
      <c r="S76" s="11">
        <f t="shared" si="37"/>
        <v>-0.85788405606678753</v>
      </c>
      <c r="T76" s="11">
        <f t="shared" si="38"/>
        <v>-0.22575896212283883</v>
      </c>
      <c r="U76" s="11">
        <f>'OddsRatio_working_3-way'!S76-'OddsRatio_working_3-way'!R76^2/3</f>
        <v>-0.85788405606678753</v>
      </c>
      <c r="V76" s="11">
        <f>'OddsRatio_working_3-way'!S76*'OddsRatio_working_3-way'!R76/3-2*'OddsRatio_working_3-way'!R76^3/27-'OddsRatio_working_3-way'!T76</f>
        <v>0.22575896212283883</v>
      </c>
      <c r="W76" s="11">
        <f>'OddsRatio_working_3-way'!V76^2+4*'OddsRatio_working_3-way'!U76^3/27</f>
        <v>-4.2569585147405865E-2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0.15291884622749025</v>
      </c>
      <c r="Y76" s="11">
        <f>IF('OddsRatio_working_3-way'!W76&gt;=0,IF('OddsRatio_working_3-way'!V76+SQRT('OddsRatio_working_3-way'!W76)&gt;0,0,PI()),ACOS('OddsRatio_working_3-way'!V76/(2*'OddsRatio_working_3-way'!X76)))</f>
        <v>0.740448714492146</v>
      </c>
      <c r="Z76" s="11">
        <f>'OddsRatio_working_3-way'!X76^(1/3)*COS('OddsRatio_working_3-way'!Y76/3)</f>
        <v>0.5185479360841273</v>
      </c>
      <c r="AA76" s="11">
        <f>'OddsRatio_working_3-way'!X76^(1/3)*COS(('OddsRatio_working_3-way'!Y76+2*PI())/3)</f>
        <v>-0.37242007934893001</v>
      </c>
      <c r="AB76" s="11">
        <f>'OddsRatio_working_3-way'!X76^(1/3)*COS(('OddsRatio_working_3-way'!Y76+4*PI())/3)</f>
        <v>-0.14612785673519715</v>
      </c>
      <c r="AC76" s="11">
        <f>'OddsRatio_working_3-way'!X76^(1/3)*SIN('OddsRatio_working_3-way'!Y76/3)</f>
        <v>0.13064987564155733</v>
      </c>
      <c r="AD76" s="11">
        <f>'OddsRatio_working_3-way'!X76^(1/3)*SIN(('OddsRatio_working_3-way'!Y76+2*PI())/3)</f>
        <v>0.38375074790806496</v>
      </c>
      <c r="AE76" s="11">
        <f>'OddsRatio_working_3-way'!X76^(1/3)*SIN(('OddsRatio_working_3-way'!Y76+4*PI())/3)</f>
        <v>-0.51440062354962235</v>
      </c>
      <c r="AF76" s="11">
        <f>-'OddsRatio_working_3-way'!U76/(3*'OddsRatio_working_3-way'!X76^(1/3))*COS(('OddsRatio_working_3-way'!Y76)/3)</f>
        <v>0.51854793608412719</v>
      </c>
      <c r="AG76" s="11">
        <f>-'OddsRatio_working_3-way'!U76/(3*'OddsRatio_working_3-way'!X76^(1/3))*COS(('OddsRatio_working_3-way'!Y76+2*PI())/3)</f>
        <v>-0.37242007934892996</v>
      </c>
      <c r="AH76" s="11">
        <f>-'OddsRatio_working_3-way'!U76/(3*'OddsRatio_working_3-way'!X76^(1/3))*COS(('OddsRatio_working_3-way'!Y76+4*PI())/3)</f>
        <v>-0.14612785673519713</v>
      </c>
      <c r="AI76" s="11">
        <f>'OddsRatio_working_3-way'!U76/(3*'OddsRatio_working_3-way'!X76^(1/3))*SIN(('OddsRatio_working_3-way'!Y76)/3)</f>
        <v>-0.13064987564155731</v>
      </c>
      <c r="AJ76" s="11">
        <f>'OddsRatio_working_3-way'!U76/(3*'OddsRatio_working_3-way'!X76^(1/3))*SIN(('OddsRatio_working_3-way'!Y76+2*PI())/3)</f>
        <v>-0.38375074790806485</v>
      </c>
      <c r="AK76" s="11">
        <f>'OddsRatio_working_3-way'!U76/(3*'OddsRatio_working_3-way'!X76^(1/3))*SIN(('OddsRatio_working_3-way'!Y76+4*PI())/3)</f>
        <v>0.51440062354962224</v>
      </c>
      <c r="AL76" s="11">
        <f>'OddsRatio_working_3-way'!Z76+'OddsRatio_working_3-way'!AF76</f>
        <v>1.0370958721682544</v>
      </c>
      <c r="AM76" s="11">
        <f>'OddsRatio_working_3-way'!AA76+'OddsRatio_working_3-way'!AG76</f>
        <v>-0.74484015869785991</v>
      </c>
      <c r="AN76" s="11">
        <f>'OddsRatio_working_3-way'!AB76+'OddsRatio_working_3-way'!AH76</f>
        <v>-0.29225571347039425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1.0370958721682544</v>
      </c>
      <c r="AS76" s="11">
        <f>IF(('OddsRatio_working_3-way'!X76=0),IF(Q76&gt;0,-Q76^(1/3),(-Q76)^(1/3)),'OddsRatio_working_3-way'!AM76-'OddsRatio_working_3-way'!R76/3)</f>
        <v>-0.74484015869785991</v>
      </c>
      <c r="AT76" s="11">
        <f>IF(('OddsRatio_working_3-way'!X76=0),IF(Q76&gt;0,-Q76^(1/3),(-Q76)^(1/3)),'OddsRatio_working_3-way'!AN76-'OddsRatio_working_3-way'!R76/3)</f>
        <v>-0.29225571347039425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3.72</v>
      </c>
      <c r="B77" s="4">
        <f>IF('True_Odds_Calculator_3-way'!B78="","",'True_Odds_Calculator_3-way'!B78)</f>
        <v>3.27</v>
      </c>
      <c r="C77" s="4">
        <f>IF('True_Odds_Calculator_3-way'!C78="","",'True_Odds_Calculator_3-way'!C78)</f>
        <v>2.2400000000000002</v>
      </c>
      <c r="D77" s="9">
        <f t="shared" si="26"/>
        <v>0.26252396644337661</v>
      </c>
      <c r="E77" s="9">
        <f t="shared" si="27"/>
        <v>0.29900527149298106</v>
      </c>
      <c r="F77" s="9">
        <f t="shared" si="28"/>
        <v>0.43847076206364216</v>
      </c>
      <c r="G77" s="9">
        <f t="shared" si="29"/>
        <v>1.0327853047596509</v>
      </c>
      <c r="H77" s="9">
        <f t="shared" si="30"/>
        <v>3.8091760289462502</v>
      </c>
      <c r="I77" s="9">
        <f t="shared" si="31"/>
        <v>3.3444226418044081</v>
      </c>
      <c r="J77" s="9">
        <f t="shared" si="32"/>
        <v>2.2806537779019669</v>
      </c>
      <c r="K77" s="11">
        <f t="shared" si="33"/>
        <v>0.26881720430107525</v>
      </c>
      <c r="L77" s="11">
        <f t="shared" si="34"/>
        <v>0.3058103975535168</v>
      </c>
      <c r="M77" s="11">
        <f t="shared" si="35"/>
        <v>0.4464285714285714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-0.28098150575214786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0.22863848607411791</v>
      </c>
      <c r="Q77" s="11">
        <f>2*'OddsRatio_working_3-way'!K77*'OddsRatio_working_3-way'!L77*'OddsRatio_working_3-way'!M77</f>
        <v>7.3399192961193543E-2</v>
      </c>
      <c r="R77" s="11">
        <f t="shared" si="36"/>
        <v>0</v>
      </c>
      <c r="S77" s="11">
        <f t="shared" si="37"/>
        <v>-0.81371364802848833</v>
      </c>
      <c r="T77" s="11">
        <f t="shared" si="38"/>
        <v>-0.26122428508137663</v>
      </c>
      <c r="U77" s="11">
        <f>'OddsRatio_working_3-way'!S77-'OddsRatio_working_3-way'!R77^2/3</f>
        <v>-0.81371364802848833</v>
      </c>
      <c r="V77" s="11">
        <f>'OddsRatio_working_3-way'!S77*'OddsRatio_working_3-way'!R77/3-2*'OddsRatio_working_3-way'!R77^3/27-'OddsRatio_working_3-way'!T77</f>
        <v>0.26122428508137663</v>
      </c>
      <c r="W77" s="11">
        <f>'OddsRatio_working_3-way'!V77^2+4*'OddsRatio_working_3-way'!U77^3/27</f>
        <v>-1.1581745061731E-2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0.14126205451040924</v>
      </c>
      <c r="Y77" s="11">
        <f>IF('OddsRatio_working_3-way'!W77&gt;=0,IF('OddsRatio_working_3-way'!V77+SQRT('OddsRatio_working_3-way'!W77)&gt;0,0,PI()),ACOS('OddsRatio_working_3-way'!V77/(2*'OddsRatio_working_3-way'!X77)))</f>
        <v>0.39078893751464827</v>
      </c>
      <c r="Z77" s="11">
        <f>'OddsRatio_working_3-way'!X77^(1/3)*COS('OddsRatio_working_3-way'!Y77/3)</f>
        <v>0.51639265237982546</v>
      </c>
      <c r="AA77" s="11">
        <f>'OddsRatio_working_3-way'!X77^(1/3)*COS(('OddsRatio_working_3-way'!Y77+2*PI())/3)</f>
        <v>-0.31678287271058303</v>
      </c>
      <c r="AB77" s="11">
        <f>'OddsRatio_working_3-way'!X77^(1/3)*COS(('OddsRatio_working_3-way'!Y77+4*PI())/3)</f>
        <v>-0.19960977966924257</v>
      </c>
      <c r="AC77" s="11">
        <f>'OddsRatio_working_3-way'!X77^(1/3)*SIN('OddsRatio_working_3-way'!Y77/3)</f>
        <v>6.7649916809199212E-2</v>
      </c>
      <c r="AD77" s="11">
        <f>'OddsRatio_working_3-way'!X77^(1/3)*SIN(('OddsRatio_working_3-way'!Y77+2*PI())/3)</f>
        <v>0.41338419688395611</v>
      </c>
      <c r="AE77" s="11">
        <f>'OddsRatio_working_3-way'!X77^(1/3)*SIN(('OddsRatio_working_3-way'!Y77+4*PI())/3)</f>
        <v>-0.48103411369315507</v>
      </c>
      <c r="AF77" s="11">
        <f>-'OddsRatio_working_3-way'!U77/(3*'OddsRatio_working_3-way'!X77^(1/3))*COS(('OddsRatio_working_3-way'!Y77)/3)</f>
        <v>0.51639265237982535</v>
      </c>
      <c r="AG77" s="11">
        <f>-'OddsRatio_working_3-way'!U77/(3*'OddsRatio_working_3-way'!X77^(1/3))*COS(('OddsRatio_working_3-way'!Y77+2*PI())/3)</f>
        <v>-0.31678287271058297</v>
      </c>
      <c r="AH77" s="11">
        <f>-'OddsRatio_working_3-way'!U77/(3*'OddsRatio_working_3-way'!X77^(1/3))*COS(('OddsRatio_working_3-way'!Y77+4*PI())/3)</f>
        <v>-0.19960977966924254</v>
      </c>
      <c r="AI77" s="11">
        <f>'OddsRatio_working_3-way'!U77/(3*'OddsRatio_working_3-way'!X77^(1/3))*SIN(('OddsRatio_working_3-way'!Y77)/3)</f>
        <v>-6.7649916809199198E-2</v>
      </c>
      <c r="AJ77" s="11">
        <f>'OddsRatio_working_3-way'!U77/(3*'OddsRatio_working_3-way'!X77^(1/3))*SIN(('OddsRatio_working_3-way'!Y77+2*PI())/3)</f>
        <v>-0.41338419688395606</v>
      </c>
      <c r="AK77" s="11">
        <f>'OddsRatio_working_3-way'!U77/(3*'OddsRatio_working_3-way'!X77^(1/3))*SIN(('OddsRatio_working_3-way'!Y77+4*PI())/3)</f>
        <v>0.48103411369315496</v>
      </c>
      <c r="AL77" s="11">
        <f>'OddsRatio_working_3-way'!Z77+'OddsRatio_working_3-way'!AF77</f>
        <v>1.0327853047596509</v>
      </c>
      <c r="AM77" s="11">
        <f>'OddsRatio_working_3-way'!AA77+'OddsRatio_working_3-way'!AG77</f>
        <v>-0.63356574542116606</v>
      </c>
      <c r="AN77" s="11">
        <f>'OddsRatio_working_3-way'!AB77+'OddsRatio_working_3-way'!AH77</f>
        <v>-0.39921955933848507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1.0327853047596509</v>
      </c>
      <c r="AS77" s="11">
        <f>IF(('OddsRatio_working_3-way'!X77=0),IF(Q77&gt;0,-Q77^(1/3),(-Q77)^(1/3)),'OddsRatio_working_3-way'!AM77-'OddsRatio_working_3-way'!R77/3)</f>
        <v>-0.63356574542116606</v>
      </c>
      <c r="AT77" s="11">
        <f>IF(('OddsRatio_working_3-way'!X77=0),IF(Q77&gt;0,-Q77^(1/3),(-Q77)^(1/3)),'OddsRatio_working_3-way'!AN77-'OddsRatio_working_3-way'!R77/3)</f>
        <v>-0.39921955933848507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3.73</v>
      </c>
      <c r="B78" s="4">
        <f>IF('True_Odds_Calculator_3-way'!B79="","",'True_Odds_Calculator_3-way'!B79)</f>
        <v>4.17</v>
      </c>
      <c r="C78" s="4">
        <f>IF('True_Odds_Calculator_3-way'!C79="","",'True_Odds_Calculator_3-way'!C79)</f>
        <v>1.9</v>
      </c>
      <c r="D78" s="9">
        <f t="shared" si="26"/>
        <v>0.25745655968067238</v>
      </c>
      <c r="E78" s="9">
        <f t="shared" si="27"/>
        <v>0.22993817284969661</v>
      </c>
      <c r="F78" s="9">
        <f t="shared" si="28"/>
        <v>0.51260526746963109</v>
      </c>
      <c r="G78" s="9">
        <f t="shared" si="29"/>
        <v>1.0564653490292208</v>
      </c>
      <c r="H78" s="9">
        <f t="shared" si="30"/>
        <v>3.8841504028497722</v>
      </c>
      <c r="I78" s="9">
        <f t="shared" si="31"/>
        <v>4.3489951564226299</v>
      </c>
      <c r="J78" s="9">
        <f t="shared" si="32"/>
        <v>1.950818814126299</v>
      </c>
      <c r="K78" s="11">
        <f t="shared" si="33"/>
        <v>0.26809651474530832</v>
      </c>
      <c r="L78" s="11">
        <f t="shared" si="34"/>
        <v>0.23980815347721823</v>
      </c>
      <c r="M78" s="11">
        <f t="shared" si="35"/>
        <v>0.52631578947368418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-0.2635517661784218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0.23009671844857965</v>
      </c>
      <c r="Q78" s="11">
        <f>2*'OddsRatio_working_3-way'!K78*'OddsRatio_working_3-way'!L78*'OddsRatio_working_3-way'!M78</f>
        <v>6.7675505426052843E-2</v>
      </c>
      <c r="R78" s="11">
        <f t="shared" si="36"/>
        <v>0</v>
      </c>
      <c r="S78" s="11">
        <f t="shared" si="37"/>
        <v>-0.87306080996932711</v>
      </c>
      <c r="T78" s="11">
        <f t="shared" si="38"/>
        <v>-0.25678259116744917</v>
      </c>
      <c r="U78" s="11">
        <f>'OddsRatio_working_3-way'!S78-'OddsRatio_working_3-way'!R78^2/3</f>
        <v>-0.87306080996932711</v>
      </c>
      <c r="V78" s="11">
        <f>'OddsRatio_working_3-way'!S78*'OddsRatio_working_3-way'!R78/3-2*'OddsRatio_working_3-way'!R78^3/27-'OddsRatio_working_3-way'!T78</f>
        <v>0.25678259116744917</v>
      </c>
      <c r="W78" s="11">
        <f>'OddsRatio_working_3-way'!V78^2+4*'OddsRatio_working_3-way'!U78^3/27</f>
        <v>-3.2651984104181034E-2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0.156994652162781</v>
      </c>
      <c r="Y78" s="11">
        <f>IF('OddsRatio_working_3-way'!W78&gt;=0,IF('OddsRatio_working_3-way'!V78+SQRT('OddsRatio_working_3-way'!W78)&gt;0,0,PI()),ACOS('OddsRatio_working_3-way'!V78/(2*'OddsRatio_working_3-way'!X78)))</f>
        <v>0.6132066709602173</v>
      </c>
      <c r="Z78" s="11">
        <f>'OddsRatio_working_3-way'!X78^(1/3)*COS('OddsRatio_working_3-way'!Y78/3)</f>
        <v>0.52823267451461042</v>
      </c>
      <c r="AA78" s="11">
        <f>'OddsRatio_working_3-way'!X78^(1/3)*COS(('OddsRatio_working_3-way'!Y78+2*PI())/3)</f>
        <v>-0.35894715331246746</v>
      </c>
      <c r="AB78" s="11">
        <f>'OddsRatio_working_3-way'!X78^(1/3)*COS(('OddsRatio_working_3-way'!Y78+4*PI())/3)</f>
        <v>-0.16928552120214307</v>
      </c>
      <c r="AC78" s="11">
        <f>'OddsRatio_working_3-way'!X78^(1/3)*SIN('OddsRatio_working_3-way'!Y78/3)</f>
        <v>0.10950119435383961</v>
      </c>
      <c r="AD78" s="11">
        <f>'OddsRatio_working_3-way'!X78^(1/3)*SIN(('OddsRatio_working_3-way'!Y78+2*PI())/3)</f>
        <v>0.40271231806172963</v>
      </c>
      <c r="AE78" s="11">
        <f>'OddsRatio_working_3-way'!X78^(1/3)*SIN(('OddsRatio_working_3-way'!Y78+4*PI())/3)</f>
        <v>-0.51221351241556923</v>
      </c>
      <c r="AF78" s="11">
        <f>-'OddsRatio_working_3-way'!U78/(3*'OddsRatio_working_3-way'!X78^(1/3))*COS(('OddsRatio_working_3-way'!Y78)/3)</f>
        <v>0.52823267451461042</v>
      </c>
      <c r="AG78" s="11">
        <f>-'OddsRatio_working_3-way'!U78/(3*'OddsRatio_working_3-way'!X78^(1/3))*COS(('OddsRatio_working_3-way'!Y78+2*PI())/3)</f>
        <v>-0.35894715331246746</v>
      </c>
      <c r="AH78" s="11">
        <f>-'OddsRatio_working_3-way'!U78/(3*'OddsRatio_working_3-way'!X78^(1/3))*COS(('OddsRatio_working_3-way'!Y78+4*PI())/3)</f>
        <v>-0.16928552120214307</v>
      </c>
      <c r="AI78" s="11">
        <f>'OddsRatio_working_3-way'!U78/(3*'OddsRatio_working_3-way'!X78^(1/3))*SIN(('OddsRatio_working_3-way'!Y78)/3)</f>
        <v>-0.10950119435383961</v>
      </c>
      <c r="AJ78" s="11">
        <f>'OddsRatio_working_3-way'!U78/(3*'OddsRatio_working_3-way'!X78^(1/3))*SIN(('OddsRatio_working_3-way'!Y78+2*PI())/3)</f>
        <v>-0.40271231806172963</v>
      </c>
      <c r="AK78" s="11">
        <f>'OddsRatio_working_3-way'!U78/(3*'OddsRatio_working_3-way'!X78^(1/3))*SIN(('OddsRatio_working_3-way'!Y78+4*PI())/3)</f>
        <v>0.51221351241556923</v>
      </c>
      <c r="AL78" s="11">
        <f>'OddsRatio_working_3-way'!Z78+'OddsRatio_working_3-way'!AF78</f>
        <v>1.0564653490292208</v>
      </c>
      <c r="AM78" s="11">
        <f>'OddsRatio_working_3-way'!AA78+'OddsRatio_working_3-way'!AG78</f>
        <v>-0.71789430662493492</v>
      </c>
      <c r="AN78" s="11">
        <f>'OddsRatio_working_3-way'!AB78+'OddsRatio_working_3-way'!AH78</f>
        <v>-0.33857104240428615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1.0564653490292208</v>
      </c>
      <c r="AS78" s="11">
        <f>IF(('OddsRatio_working_3-way'!X78=0),IF(Q78&gt;0,-Q78^(1/3),(-Q78)^(1/3)),'OddsRatio_working_3-way'!AM78-'OddsRatio_working_3-way'!R78/3)</f>
        <v>-0.71789430662493492</v>
      </c>
      <c r="AT78" s="11">
        <f>IF(('OddsRatio_working_3-way'!X78=0),IF(Q78&gt;0,-Q78^(1/3),(-Q78)^(1/3)),'OddsRatio_working_3-way'!AN78-'OddsRatio_working_3-way'!R78/3)</f>
        <v>-0.33857104240428615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1.98</v>
      </c>
      <c r="B79" s="4">
        <f>IF('True_Odds_Calculator_3-way'!B80="","",'True_Odds_Calculator_3-way'!B80)</f>
        <v>3.36</v>
      </c>
      <c r="C79" s="4">
        <f>IF('True_Odds_Calculator_3-way'!C80="","",'True_Odds_Calculator_3-way'!C80)</f>
        <v>3.92</v>
      </c>
      <c r="D79" s="9">
        <f t="shared" si="26"/>
        <v>0.48252164475586973</v>
      </c>
      <c r="E79" s="9">
        <f t="shared" si="27"/>
        <v>0.27912495898069961</v>
      </c>
      <c r="F79" s="9">
        <f t="shared" si="28"/>
        <v>0.23835339626343083</v>
      </c>
      <c r="G79" s="9">
        <f t="shared" si="29"/>
        <v>1.0943325418518259</v>
      </c>
      <c r="H79" s="9">
        <f t="shared" si="30"/>
        <v>2.0724458910147892</v>
      </c>
      <c r="I79" s="9">
        <f t="shared" si="31"/>
        <v>3.5826247987703099</v>
      </c>
      <c r="J79" s="9">
        <f t="shared" si="32"/>
        <v>4.1954510222073313</v>
      </c>
      <c r="K79" s="11">
        <f t="shared" si="33"/>
        <v>0.50505050505050508</v>
      </c>
      <c r="L79" s="11">
        <f t="shared" si="34"/>
        <v>0.29761904761904762</v>
      </c>
      <c r="M79" s="11">
        <f t="shared" si="35"/>
        <v>0.25510204081632654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-0.25895863395863405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0.2400400997339773</v>
      </c>
      <c r="Q79" s="11">
        <f>2*'OddsRatio_working_3-way'!K79*'OddsRatio_working_3-way'!L79*'OddsRatio_working_3-way'!M79</f>
        <v>7.6690127710535877E-2</v>
      </c>
      <c r="R79" s="11">
        <f t="shared" si="36"/>
        <v>0</v>
      </c>
      <c r="S79" s="11">
        <f t="shared" si="37"/>
        <v>-0.9269437981833083</v>
      </c>
      <c r="T79" s="11">
        <f t="shared" si="38"/>
        <v>-0.29614817833332535</v>
      </c>
      <c r="U79" s="11">
        <f>'OddsRatio_working_3-way'!S79-'OddsRatio_working_3-way'!R79^2/3</f>
        <v>-0.9269437981833083</v>
      </c>
      <c r="V79" s="11">
        <f>'OddsRatio_working_3-way'!S79*'OddsRatio_working_3-way'!R79/3-2*'OddsRatio_working_3-way'!R79^3/27-'OddsRatio_working_3-way'!T79</f>
        <v>0.29614817833332535</v>
      </c>
      <c r="W79" s="11">
        <f>'OddsRatio_working_3-way'!V79^2+4*'OddsRatio_working_3-way'!U79^3/27</f>
        <v>-3.0289308948549865E-2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0.17175058404463792</v>
      </c>
      <c r="Y79" s="11">
        <f>IF('OddsRatio_working_3-way'!W79&gt;=0,IF('OddsRatio_working_3-way'!V79+SQRT('OddsRatio_working_3-way'!W79)&gt;0,0,PI()),ACOS('OddsRatio_working_3-way'!V79/(2*'OddsRatio_working_3-way'!X79)))</f>
        <v>0.53130609736720547</v>
      </c>
      <c r="Z79" s="11">
        <f>'OddsRatio_working_3-way'!X79^(1/3)*COS('OddsRatio_working_3-way'!Y79/3)</f>
        <v>0.54716627092591297</v>
      </c>
      <c r="AA79" s="11">
        <f>'OddsRatio_working_3-way'!X79^(1/3)*COS(('OddsRatio_working_3-way'!Y79+2*PI())/3)</f>
        <v>-0.35839323814300189</v>
      </c>
      <c r="AB79" s="11">
        <f>'OddsRatio_working_3-way'!X79^(1/3)*COS(('OddsRatio_working_3-way'!Y79+4*PI())/3)</f>
        <v>-0.18877303278291124</v>
      </c>
      <c r="AC79" s="11">
        <f>'OddsRatio_working_3-way'!X79^(1/3)*SIN('OddsRatio_working_3-way'!Y79/3)</f>
        <v>9.7930271224647952E-2</v>
      </c>
      <c r="AD79" s="11">
        <f>'OddsRatio_working_3-way'!X79^(1/3)*SIN(('OddsRatio_working_3-way'!Y79+2*PI())/3)</f>
        <v>0.42489475510351532</v>
      </c>
      <c r="AE79" s="11">
        <f>'OddsRatio_working_3-way'!X79^(1/3)*SIN(('OddsRatio_working_3-way'!Y79+4*PI())/3)</f>
        <v>-0.5228250263281633</v>
      </c>
      <c r="AF79" s="11">
        <f>-'OddsRatio_working_3-way'!U79/(3*'OddsRatio_working_3-way'!X79^(1/3))*COS(('OddsRatio_working_3-way'!Y79)/3)</f>
        <v>0.54716627092591297</v>
      </c>
      <c r="AG79" s="11">
        <f>-'OddsRatio_working_3-way'!U79/(3*'OddsRatio_working_3-way'!X79^(1/3))*COS(('OddsRatio_working_3-way'!Y79+2*PI())/3)</f>
        <v>-0.35839323814300189</v>
      </c>
      <c r="AH79" s="11">
        <f>-'OddsRatio_working_3-way'!U79/(3*'OddsRatio_working_3-way'!X79^(1/3))*COS(('OddsRatio_working_3-way'!Y79+4*PI())/3)</f>
        <v>-0.18877303278291124</v>
      </c>
      <c r="AI79" s="11">
        <f>'OddsRatio_working_3-way'!U79/(3*'OddsRatio_working_3-way'!X79^(1/3))*SIN(('OddsRatio_working_3-way'!Y79)/3)</f>
        <v>-9.7930271224647952E-2</v>
      </c>
      <c r="AJ79" s="11">
        <f>'OddsRatio_working_3-way'!U79/(3*'OddsRatio_working_3-way'!X79^(1/3))*SIN(('OddsRatio_working_3-way'!Y79+2*PI())/3)</f>
        <v>-0.42489475510351532</v>
      </c>
      <c r="AK79" s="11">
        <f>'OddsRatio_working_3-way'!U79/(3*'OddsRatio_working_3-way'!X79^(1/3))*SIN(('OddsRatio_working_3-way'!Y79+4*PI())/3)</f>
        <v>0.5228250263281633</v>
      </c>
      <c r="AL79" s="11">
        <f>'OddsRatio_working_3-way'!Z79+'OddsRatio_working_3-way'!AF79</f>
        <v>1.0943325418518259</v>
      </c>
      <c r="AM79" s="11">
        <f>'OddsRatio_working_3-way'!AA79+'OddsRatio_working_3-way'!AG79</f>
        <v>-0.71678647628600378</v>
      </c>
      <c r="AN79" s="11">
        <f>'OddsRatio_working_3-way'!AB79+'OddsRatio_working_3-way'!AH79</f>
        <v>-0.37754606556582249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1.0943325418518259</v>
      </c>
      <c r="AS79" s="11">
        <f>IF(('OddsRatio_working_3-way'!X79=0),IF(Q79&gt;0,-Q79^(1/3),(-Q79)^(1/3)),'OddsRatio_working_3-way'!AM79-'OddsRatio_working_3-way'!R79/3)</f>
        <v>-0.71678647628600378</v>
      </c>
      <c r="AT79" s="11">
        <f>IF(('OddsRatio_working_3-way'!X79=0),IF(Q79&gt;0,-Q79^(1/3),(-Q79)^(1/3)),'OddsRatio_working_3-way'!AN79-'OddsRatio_working_3-way'!R79/3)</f>
        <v>-0.37754606556582249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3.79</v>
      </c>
      <c r="B80" s="4">
        <f>IF('True_Odds_Calculator_3-way'!B81="","",'True_Odds_Calculator_3-way'!B81)</f>
        <v>3.29</v>
      </c>
      <c r="C80" s="4">
        <f>IF('True_Odds_Calculator_3-way'!C81="","",'True_Odds_Calculator_3-way'!C81)</f>
        <v>2.0499999999999998</v>
      </c>
      <c r="D80" s="9">
        <f t="shared" si="26"/>
        <v>0.24751576699126773</v>
      </c>
      <c r="E80" s="9">
        <f t="shared" si="27"/>
        <v>0.28609704172381462</v>
      </c>
      <c r="F80" s="9">
        <f t="shared" si="28"/>
        <v>0.4663871912849174</v>
      </c>
      <c r="G80" s="9">
        <f t="shared" si="29"/>
        <v>1.0896583020786321</v>
      </c>
      <c r="H80" s="9">
        <f t="shared" si="30"/>
        <v>4.0401466627993834</v>
      </c>
      <c r="I80" s="9">
        <f t="shared" si="31"/>
        <v>3.4953175117600677</v>
      </c>
      <c r="J80" s="9">
        <f t="shared" si="32"/>
        <v>2.1441412171825638</v>
      </c>
      <c r="K80" s="11">
        <f t="shared" si="33"/>
        <v>0.26385224274406333</v>
      </c>
      <c r="L80" s="11">
        <f t="shared" si="34"/>
        <v>0.303951367781155</v>
      </c>
      <c r="M80" s="11">
        <f t="shared" si="35"/>
        <v>0.48780487804878053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-0.2624460348909331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0.23981232827060689</v>
      </c>
      <c r="Q80" s="11">
        <f>2*'OddsRatio_working_3-way'!K80*'OddsRatio_working_3-way'!L80*'OddsRatio_working_3-way'!M80</f>
        <v>7.8242195194325251E-2</v>
      </c>
      <c r="R80" s="11">
        <f t="shared" si="36"/>
        <v>0</v>
      </c>
      <c r="S80" s="11">
        <f t="shared" si="37"/>
        <v>-0.91375862611247949</v>
      </c>
      <c r="T80" s="11">
        <f t="shared" si="38"/>
        <v>-0.29812679481646964</v>
      </c>
      <c r="U80" s="11">
        <f>'OddsRatio_working_3-way'!S80-'OddsRatio_working_3-way'!R80^2/3</f>
        <v>-0.91375862611247949</v>
      </c>
      <c r="V80" s="11">
        <f>'OddsRatio_working_3-way'!S80*'OddsRatio_working_3-way'!R80/3-2*'OddsRatio_working_3-way'!R80^3/27-'OddsRatio_working_3-way'!T80</f>
        <v>0.29812679481646964</v>
      </c>
      <c r="W80" s="11">
        <f>'OddsRatio_working_3-way'!V80^2+4*'OddsRatio_working_3-way'!U80^3/27</f>
        <v>-2.414962538255512E-2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0.16809908623345973</v>
      </c>
      <c r="Y80" s="11">
        <f>IF('OddsRatio_working_3-way'!W80&gt;=0,IF('OddsRatio_working_3-way'!V80+SQRT('OddsRatio_working_3-way'!W80)&gt;0,0,PI()),ACOS('OddsRatio_working_3-way'!V80/(2*'OddsRatio_working_3-way'!X80)))</f>
        <v>0.48051039433673814</v>
      </c>
      <c r="Z80" s="11">
        <f>'OddsRatio_working_3-way'!X80^(1/3)*COS('OddsRatio_working_3-way'!Y80/3)</f>
        <v>0.54482915103931606</v>
      </c>
      <c r="AA80" s="11">
        <f>'OddsRatio_working_3-way'!X80^(1/3)*COS(('OddsRatio_working_3-way'!Y80+2*PI())/3)</f>
        <v>-0.34864156326975543</v>
      </c>
      <c r="AB80" s="11">
        <f>'OddsRatio_working_3-way'!X80^(1/3)*COS(('OddsRatio_working_3-way'!Y80+4*PI())/3)</f>
        <v>-0.19618758776956075</v>
      </c>
      <c r="AC80" s="11">
        <f>'OddsRatio_working_3-way'!X80^(1/3)*SIN('OddsRatio_working_3-way'!Y80/3)</f>
        <v>8.8019343794066049E-2</v>
      </c>
      <c r="AD80" s="11">
        <f>'OddsRatio_working_3-way'!X80^(1/3)*SIN(('OddsRatio_working_3-way'!Y80+2*PI())/3)</f>
        <v>0.42782621362532353</v>
      </c>
      <c r="AE80" s="11">
        <f>'OddsRatio_working_3-way'!X80^(1/3)*SIN(('OddsRatio_working_3-way'!Y80+4*PI())/3)</f>
        <v>-0.51584555741938953</v>
      </c>
      <c r="AF80" s="11">
        <f>-'OddsRatio_working_3-way'!U80/(3*'OddsRatio_working_3-way'!X80^(1/3))*COS(('OddsRatio_working_3-way'!Y80)/3)</f>
        <v>0.54482915103931606</v>
      </c>
      <c r="AG80" s="11">
        <f>-'OddsRatio_working_3-way'!U80/(3*'OddsRatio_working_3-way'!X80^(1/3))*COS(('OddsRatio_working_3-way'!Y80+2*PI())/3)</f>
        <v>-0.34864156326975543</v>
      </c>
      <c r="AH80" s="11">
        <f>-'OddsRatio_working_3-way'!U80/(3*'OddsRatio_working_3-way'!X80^(1/3))*COS(('OddsRatio_working_3-way'!Y80+4*PI())/3)</f>
        <v>-0.19618758776956075</v>
      </c>
      <c r="AI80" s="11">
        <f>'OddsRatio_working_3-way'!U80/(3*'OddsRatio_working_3-way'!X80^(1/3))*SIN(('OddsRatio_working_3-way'!Y80)/3)</f>
        <v>-8.8019343794066049E-2</v>
      </c>
      <c r="AJ80" s="11">
        <f>'OddsRatio_working_3-way'!U80/(3*'OddsRatio_working_3-way'!X80^(1/3))*SIN(('OddsRatio_working_3-way'!Y80+2*PI())/3)</f>
        <v>-0.42782621362532353</v>
      </c>
      <c r="AK80" s="11">
        <f>'OddsRatio_working_3-way'!U80/(3*'OddsRatio_working_3-way'!X80^(1/3))*SIN(('OddsRatio_working_3-way'!Y80+4*PI())/3)</f>
        <v>0.51584555741938953</v>
      </c>
      <c r="AL80" s="11">
        <f>'OddsRatio_working_3-way'!Z80+'OddsRatio_working_3-way'!AF80</f>
        <v>1.0896583020786321</v>
      </c>
      <c r="AM80" s="11">
        <f>'OddsRatio_working_3-way'!AA80+'OddsRatio_working_3-way'!AG80</f>
        <v>-0.69728312653951086</v>
      </c>
      <c r="AN80" s="11">
        <f>'OddsRatio_working_3-way'!AB80+'OddsRatio_working_3-way'!AH80</f>
        <v>-0.39237517553912149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1.0896583020786321</v>
      </c>
      <c r="AS80" s="11">
        <f>IF(('OddsRatio_working_3-way'!X80=0),IF(Q80&gt;0,-Q80^(1/3),(-Q80)^(1/3)),'OddsRatio_working_3-way'!AM80-'OddsRatio_working_3-way'!R80/3)</f>
        <v>-0.69728312653951086</v>
      </c>
      <c r="AT80" s="11">
        <f>IF(('OddsRatio_working_3-way'!X80=0),IF(Q80&gt;0,-Q80^(1/3),(-Q80)^(1/3)),'OddsRatio_working_3-way'!AN80-'OddsRatio_working_3-way'!R80/3)</f>
        <v>-0.39237517553912149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2.2999999999999998</v>
      </c>
      <c r="B81" s="4">
        <f>IF('True_Odds_Calculator_3-way'!B82="","",'True_Odds_Calculator_3-way'!B82)</f>
        <v>3.31</v>
      </c>
      <c r="C81" s="4">
        <f>IF('True_Odds_Calculator_3-way'!C82="","",'True_Odds_Calculator_3-way'!C82)</f>
        <v>3.14</v>
      </c>
      <c r="D81" s="9">
        <f t="shared" si="26"/>
        <v>0.41445220991061515</v>
      </c>
      <c r="E81" s="9">
        <f t="shared" si="27"/>
        <v>0.28486144758346099</v>
      </c>
      <c r="F81" s="9">
        <f t="shared" si="28"/>
        <v>0.30068634250592369</v>
      </c>
      <c r="G81" s="9">
        <f t="shared" si="29"/>
        <v>1.0867872488579007</v>
      </c>
      <c r="H81" s="9">
        <f t="shared" si="30"/>
        <v>2.4128234235152703</v>
      </c>
      <c r="I81" s="9">
        <f t="shared" si="31"/>
        <v>3.5104785448617508</v>
      </c>
      <c r="J81" s="9">
        <f t="shared" si="32"/>
        <v>3.3257247125559068</v>
      </c>
      <c r="K81" s="11">
        <f t="shared" si="33"/>
        <v>0.43478260869565222</v>
      </c>
      <c r="L81" s="11">
        <f t="shared" si="34"/>
        <v>0.30211480362537763</v>
      </c>
      <c r="M81" s="11">
        <f t="shared" si="35"/>
        <v>0.31847133757961782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-0.26883364944810284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0.24053726403294398</v>
      </c>
      <c r="Q81" s="11">
        <f>2*'OddsRatio_working_3-way'!K81*'OddsRatio_working_3-way'!L81*'OddsRatio_working_3-way'!M81</f>
        <v>8.3665135315806605E-2</v>
      </c>
      <c r="R81" s="11">
        <f t="shared" si="36"/>
        <v>0</v>
      </c>
      <c r="S81" s="11">
        <f t="shared" si="37"/>
        <v>-0.89474388539809135</v>
      </c>
      <c r="T81" s="11">
        <f t="shared" si="38"/>
        <v>-0.31121526448629266</v>
      </c>
      <c r="U81" s="11">
        <f>'OddsRatio_working_3-way'!S81-'OddsRatio_working_3-way'!R81^2/3</f>
        <v>-0.89474388539809135</v>
      </c>
      <c r="V81" s="11">
        <f>'OddsRatio_working_3-way'!S81*'OddsRatio_working_3-way'!R81/3-2*'OddsRatio_working_3-way'!R81^3/27-'OddsRatio_working_3-way'!T81</f>
        <v>0.31121526448629266</v>
      </c>
      <c r="W81" s="11">
        <f>'OddsRatio_working_3-way'!V81^2+4*'OddsRatio_working_3-way'!U81^3/27</f>
        <v>-9.2638870778320032E-3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0.1628794246729042</v>
      </c>
      <c r="Y81" s="11">
        <f>IF('OddsRatio_working_3-way'!W81&gt;=0,IF('OddsRatio_working_3-way'!V81+SQRT('OddsRatio_working_3-way'!W81)&gt;0,0,PI()),ACOS('OddsRatio_working_3-way'!V81/(2*'OddsRatio_working_3-way'!X81)))</f>
        <v>0.29993819727127935</v>
      </c>
      <c r="Z81" s="11">
        <f>'OddsRatio_working_3-way'!X81^(1/3)*COS('OddsRatio_working_3-way'!Y81/3)</f>
        <v>0.54339362442895023</v>
      </c>
      <c r="AA81" s="11">
        <f>'OddsRatio_working_3-way'!X81^(1/3)*COS(('OddsRatio_working_3-way'!Y81+2*PI())/3)</f>
        <v>-0.31890378253665946</v>
      </c>
      <c r="AB81" s="11">
        <f>'OddsRatio_working_3-way'!X81^(1/3)*COS(('OddsRatio_working_3-way'!Y81+4*PI())/3)</f>
        <v>-0.22448984189229085</v>
      </c>
      <c r="AC81" s="11">
        <f>'OddsRatio_working_3-way'!X81^(1/3)*SIN('OddsRatio_working_3-way'!Y81/3)</f>
        <v>5.4509914046279577E-2</v>
      </c>
      <c r="AD81" s="11">
        <f>'OddsRatio_working_3-way'!X81^(1/3)*SIN(('OddsRatio_working_3-way'!Y81+2*PI())/3)</f>
        <v>0.44333772598683135</v>
      </c>
      <c r="AE81" s="11">
        <f>'OddsRatio_working_3-way'!X81^(1/3)*SIN(('OddsRatio_working_3-way'!Y81+4*PI())/3)</f>
        <v>-0.49784764003311094</v>
      </c>
      <c r="AF81" s="11">
        <f>-'OddsRatio_working_3-way'!U81/(3*'OddsRatio_working_3-way'!X81^(1/3))*COS(('OddsRatio_working_3-way'!Y81)/3)</f>
        <v>0.54339362442895034</v>
      </c>
      <c r="AG81" s="11">
        <f>-'OddsRatio_working_3-way'!U81/(3*'OddsRatio_working_3-way'!X81^(1/3))*COS(('OddsRatio_working_3-way'!Y81+2*PI())/3)</f>
        <v>-0.31890378253665952</v>
      </c>
      <c r="AH81" s="11">
        <f>-'OddsRatio_working_3-way'!U81/(3*'OddsRatio_working_3-way'!X81^(1/3))*COS(('OddsRatio_working_3-way'!Y81+4*PI())/3)</f>
        <v>-0.2244898418922909</v>
      </c>
      <c r="AI81" s="11">
        <f>'OddsRatio_working_3-way'!U81/(3*'OddsRatio_working_3-way'!X81^(1/3))*SIN(('OddsRatio_working_3-way'!Y81)/3)</f>
        <v>-5.4509914046279584E-2</v>
      </c>
      <c r="AJ81" s="11">
        <f>'OddsRatio_working_3-way'!U81/(3*'OddsRatio_working_3-way'!X81^(1/3))*SIN(('OddsRatio_working_3-way'!Y81+2*PI())/3)</f>
        <v>-0.44333772598683147</v>
      </c>
      <c r="AK81" s="11">
        <f>'OddsRatio_working_3-way'!U81/(3*'OddsRatio_working_3-way'!X81^(1/3))*SIN(('OddsRatio_working_3-way'!Y81+4*PI())/3)</f>
        <v>0.49784764003311105</v>
      </c>
      <c r="AL81" s="11">
        <f>'OddsRatio_working_3-way'!Z81+'OddsRatio_working_3-way'!AF81</f>
        <v>1.0867872488579007</v>
      </c>
      <c r="AM81" s="11">
        <f>'OddsRatio_working_3-way'!AA81+'OddsRatio_working_3-way'!AG81</f>
        <v>-0.63780756507331904</v>
      </c>
      <c r="AN81" s="11">
        <f>'OddsRatio_working_3-way'!AB81+'OddsRatio_working_3-way'!AH81</f>
        <v>-0.44897968378458175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1.0867872488579007</v>
      </c>
      <c r="AS81" s="11">
        <f>IF(('OddsRatio_working_3-way'!X81=0),IF(Q81&gt;0,-Q81^(1/3),(-Q81)^(1/3)),'OddsRatio_working_3-way'!AM81-'OddsRatio_working_3-way'!R81/3)</f>
        <v>-0.63780756507331904</v>
      </c>
      <c r="AT81" s="11">
        <f>IF(('OddsRatio_working_3-way'!X81=0),IF(Q81&gt;0,-Q81^(1/3),(-Q81)^(1/3)),'OddsRatio_working_3-way'!AN81-'OddsRatio_working_3-way'!R81/3)</f>
        <v>-0.44897968378458175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1.26</v>
      </c>
      <c r="B82" s="4">
        <f>IF('True_Odds_Calculator_3-way'!B83="","",'True_Odds_Calculator_3-way'!B83)</f>
        <v>5.71</v>
      </c>
      <c r="C82" s="4">
        <f>IF('True_Odds_Calculator_3-way'!C83="","",'True_Odds_Calculator_3-way'!C83)</f>
        <v>10.43</v>
      </c>
      <c r="D82" s="9">
        <f t="shared" si="26"/>
        <v>0.76514575110206473</v>
      </c>
      <c r="E82" s="9">
        <f t="shared" si="27"/>
        <v>0.1524309866870879</v>
      </c>
      <c r="F82" s="9">
        <f t="shared" si="28"/>
        <v>8.242326221084717E-2</v>
      </c>
      <c r="G82" s="9">
        <f t="shared" si="29"/>
        <v>1.1805405328113423</v>
      </c>
      <c r="H82" s="9">
        <f t="shared" si="30"/>
        <v>1.3069405385309492</v>
      </c>
      <c r="I82" s="9">
        <f t="shared" si="31"/>
        <v>6.5603459095414216</v>
      </c>
      <c r="J82" s="9">
        <f t="shared" si="32"/>
        <v>12.13249722441096</v>
      </c>
      <c r="K82" s="11">
        <f t="shared" si="33"/>
        <v>0.79365079365079361</v>
      </c>
      <c r="L82" s="11">
        <f t="shared" si="34"/>
        <v>0.17513134851138354</v>
      </c>
      <c r="M82" s="11">
        <f t="shared" si="35"/>
        <v>9.5877277085330781E-2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-0.15389162517461752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0.19189847802918344</v>
      </c>
      <c r="Q82" s="11">
        <f>2*'OddsRatio_working_3-way'!K82*'OddsRatio_working_3-way'!L82*'OddsRatio_working_3-way'!M82</f>
        <v>2.6652566392942147E-2</v>
      </c>
      <c r="R82" s="11">
        <f t="shared" si="36"/>
        <v>0</v>
      </c>
      <c r="S82" s="11">
        <f t="shared" si="37"/>
        <v>-1.2469715477462817</v>
      </c>
      <c r="T82" s="11">
        <f t="shared" si="38"/>
        <v>-0.17319049274253911</v>
      </c>
      <c r="U82" s="11">
        <f>'OddsRatio_working_3-way'!S82-'OddsRatio_working_3-way'!R82^2/3</f>
        <v>-1.2469715477462817</v>
      </c>
      <c r="V82" s="11">
        <f>'OddsRatio_working_3-way'!S82*'OddsRatio_working_3-way'!R82/3-2*'OddsRatio_working_3-way'!R82^3/27-'OddsRatio_working_3-way'!T82</f>
        <v>0.17319049274253911</v>
      </c>
      <c r="W82" s="11">
        <f>'OddsRatio_working_3-way'!V82^2+4*'OddsRatio_working_3-way'!U82^3/27</f>
        <v>-0.25725890440828164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0.26798034031654505</v>
      </c>
      <c r="Y82" s="11">
        <f>IF('OddsRatio_working_3-way'!W82&gt;=0,IF('OddsRatio_working_3-way'!V82+SQRT('OddsRatio_working_3-way'!W82)&gt;0,0,PI()),ACOS('OddsRatio_working_3-way'!V82/(2*'OddsRatio_working_3-way'!X82)))</f>
        <v>1.2417503913887471</v>
      </c>
      <c r="Z82" s="11">
        <f>'OddsRatio_working_3-way'!X82^(1/3)*COS('OddsRatio_working_3-way'!Y82/3)</f>
        <v>0.59027026640567126</v>
      </c>
      <c r="AA82" s="11">
        <f>'OddsRatio_working_3-way'!X82^(1/3)*COS(('OddsRatio_working_3-way'!Y82+2*PI())/3)</f>
        <v>-0.51969836791547486</v>
      </c>
      <c r="AB82" s="11">
        <f>'OddsRatio_working_3-way'!X82^(1/3)*COS(('OddsRatio_working_3-way'!Y82+4*PI())/3)</f>
        <v>-7.057189849019653E-2</v>
      </c>
      <c r="AC82" s="11">
        <f>'OddsRatio_working_3-way'!X82^(1/3)*SIN('OddsRatio_working_3-way'!Y82/3)</f>
        <v>0.25930328802287095</v>
      </c>
      <c r="AD82" s="11">
        <f>'OddsRatio_working_3-way'!X82^(1/3)*SIN(('OddsRatio_working_3-way'!Y82+2*PI())/3)</f>
        <v>0.38153740179448425</v>
      </c>
      <c r="AE82" s="11">
        <f>'OddsRatio_working_3-way'!X82^(1/3)*SIN(('OddsRatio_working_3-way'!Y82+4*PI())/3)</f>
        <v>-0.64084068981735498</v>
      </c>
      <c r="AF82" s="11">
        <f>-'OddsRatio_working_3-way'!U82/(3*'OddsRatio_working_3-way'!X82^(1/3))*COS(('OddsRatio_working_3-way'!Y82)/3)</f>
        <v>0.59027026640567104</v>
      </c>
      <c r="AG82" s="11">
        <f>-'OddsRatio_working_3-way'!U82/(3*'OddsRatio_working_3-way'!X82^(1/3))*COS(('OddsRatio_working_3-way'!Y82+2*PI())/3)</f>
        <v>-0.51969836791547475</v>
      </c>
      <c r="AH82" s="11">
        <f>-'OddsRatio_working_3-way'!U82/(3*'OddsRatio_working_3-way'!X82^(1/3))*COS(('OddsRatio_working_3-way'!Y82+4*PI())/3)</f>
        <v>-7.0571898490196502E-2</v>
      </c>
      <c r="AI82" s="11">
        <f>'OddsRatio_working_3-way'!U82/(3*'OddsRatio_working_3-way'!X82^(1/3))*SIN(('OddsRatio_working_3-way'!Y82)/3)</f>
        <v>-0.25930328802287089</v>
      </c>
      <c r="AJ82" s="11">
        <f>'OddsRatio_working_3-way'!U82/(3*'OddsRatio_working_3-way'!X82^(1/3))*SIN(('OddsRatio_working_3-way'!Y82+2*PI())/3)</f>
        <v>-0.38153740179448414</v>
      </c>
      <c r="AK82" s="11">
        <f>'OddsRatio_working_3-way'!U82/(3*'OddsRatio_working_3-way'!X82^(1/3))*SIN(('OddsRatio_working_3-way'!Y82+4*PI())/3)</f>
        <v>0.64084068981735476</v>
      </c>
      <c r="AL82" s="11">
        <f>'OddsRatio_working_3-way'!Z82+'OddsRatio_working_3-way'!AF82</f>
        <v>1.1805405328113423</v>
      </c>
      <c r="AM82" s="11">
        <f>'OddsRatio_working_3-way'!AA82+'OddsRatio_working_3-way'!AG82</f>
        <v>-1.0393967358309495</v>
      </c>
      <c r="AN82" s="11">
        <f>'OddsRatio_working_3-way'!AB82+'OddsRatio_working_3-way'!AH82</f>
        <v>-0.14114379698039303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1.1805405328113423</v>
      </c>
      <c r="AS82" s="11">
        <f>IF(('OddsRatio_working_3-way'!X82=0),IF(Q82&gt;0,-Q82^(1/3),(-Q82)^(1/3)),'OddsRatio_working_3-way'!AM82-'OddsRatio_working_3-way'!R82/3)</f>
        <v>-1.0393967358309495</v>
      </c>
      <c r="AT82" s="11">
        <f>IF(('OddsRatio_working_3-way'!X82=0),IF(Q82&gt;0,-Q82^(1/3),(-Q82)^(1/3)),'OddsRatio_working_3-way'!AN82-'OddsRatio_working_3-way'!R82/3)</f>
        <v>-0.14114379698039303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2.62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2.52</v>
      </c>
      <c r="D83" s="9">
        <f t="shared" si="26"/>
        <v>0.37019069225699758</v>
      </c>
      <c r="E83" s="9">
        <f t="shared" si="27"/>
        <v>0.24464451862158906</v>
      </c>
      <c r="F83" s="9">
        <f t="shared" si="28"/>
        <v>0.38516478912141339</v>
      </c>
      <c r="G83" s="9">
        <f t="shared" si="29"/>
        <v>1.0501916600032737</v>
      </c>
      <c r="H83" s="9">
        <f t="shared" si="30"/>
        <v>2.7013104892053033</v>
      </c>
      <c r="I83" s="9">
        <f t="shared" si="31"/>
        <v>4.0875634804096252</v>
      </c>
      <c r="J83" s="9">
        <f t="shared" si="32"/>
        <v>2.596291323204976</v>
      </c>
      <c r="K83" s="11">
        <f t="shared" si="33"/>
        <v>0.38167938931297707</v>
      </c>
      <c r="L83" s="11">
        <f t="shared" si="34"/>
        <v>0.25380710659898476</v>
      </c>
      <c r="M83" s="11">
        <f t="shared" si="35"/>
        <v>0.3968253968253968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-0.27829658619754327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0.23372519206982723</v>
      </c>
      <c r="Q83" s="11">
        <f>2*'OddsRatio_working_3-way'!K83*'OddsRatio_working_3-way'!L83*'OddsRatio_working_3-way'!M83</f>
        <v>7.6883286865074729E-2</v>
      </c>
      <c r="R83" s="11">
        <f t="shared" si="36"/>
        <v>0</v>
      </c>
      <c r="S83" s="11">
        <f t="shared" si="37"/>
        <v>-0.83984210968337958</v>
      </c>
      <c r="T83" s="11">
        <f t="shared" si="38"/>
        <v>-0.27626385186953267</v>
      </c>
      <c r="U83" s="11">
        <f>'OddsRatio_working_3-way'!S83-'OddsRatio_working_3-way'!R83^2/3</f>
        <v>-0.83984210968337958</v>
      </c>
      <c r="V83" s="11">
        <f>'OddsRatio_working_3-way'!S83*'OddsRatio_working_3-way'!R83/3-2*'OddsRatio_working_3-way'!R83^3/27-'OddsRatio_working_3-way'!T83</f>
        <v>0.27626385186953267</v>
      </c>
      <c r="W83" s="11">
        <f>'OddsRatio_working_3-way'!V83^2+4*'OddsRatio_working_3-way'!U83^3/27</f>
        <v>-1.1436779053291712E-2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0.14812030153146025</v>
      </c>
      <c r="Y83" s="11">
        <f>IF('OddsRatio_working_3-way'!W83&gt;=0,IF('OddsRatio_working_3-way'!V83+SQRT('OddsRatio_working_3-way'!W83)&gt;0,0,PI()),ACOS('OddsRatio_working_3-way'!V83/(2*'OddsRatio_working_3-way'!X83)))</f>
        <v>0.36934005329426434</v>
      </c>
      <c r="Z83" s="11">
        <f>'OddsRatio_working_3-way'!X83^(1/3)*COS('OddsRatio_working_3-way'!Y83/3)</f>
        <v>0.52509583000163684</v>
      </c>
      <c r="AA83" s="11">
        <f>'OddsRatio_working_3-way'!X83^(1/3)*COS(('OddsRatio_working_3-way'!Y83+2*PI())/3)</f>
        <v>-0.31881783953439063</v>
      </c>
      <c r="AB83" s="11">
        <f>'OddsRatio_working_3-way'!X83^(1/3)*COS(('OddsRatio_working_3-way'!Y83+4*PI())/3)</f>
        <v>-0.20627799046724635</v>
      </c>
      <c r="AC83" s="11">
        <f>'OddsRatio_working_3-way'!X83^(1/3)*SIN('OddsRatio_working_3-way'!Y83/3)</f>
        <v>6.4974912153475659E-2</v>
      </c>
      <c r="AD83" s="11">
        <f>'OddsRatio_working_3-way'!X83^(1/3)*SIN(('OddsRatio_working_3-way'!Y83+2*PI())/3)</f>
        <v>0.42225887212595464</v>
      </c>
      <c r="AE83" s="11">
        <f>'OddsRatio_working_3-way'!X83^(1/3)*SIN(('OddsRatio_working_3-way'!Y83+4*PI())/3)</f>
        <v>-0.48723378427943037</v>
      </c>
      <c r="AF83" s="11">
        <f>-'OddsRatio_working_3-way'!U83/(3*'OddsRatio_working_3-way'!X83^(1/3))*COS(('OddsRatio_working_3-way'!Y83)/3)</f>
        <v>0.52509583000163695</v>
      </c>
      <c r="AG83" s="11">
        <f>-'OddsRatio_working_3-way'!U83/(3*'OddsRatio_working_3-way'!X83^(1/3))*COS(('OddsRatio_working_3-way'!Y83+2*PI())/3)</f>
        <v>-0.31881783953439075</v>
      </c>
      <c r="AH83" s="11">
        <f>-'OddsRatio_working_3-way'!U83/(3*'OddsRatio_working_3-way'!X83^(1/3))*COS(('OddsRatio_working_3-way'!Y83+4*PI())/3)</f>
        <v>-0.20627799046724637</v>
      </c>
      <c r="AI83" s="11">
        <f>'OddsRatio_working_3-way'!U83/(3*'OddsRatio_working_3-way'!X83^(1/3))*SIN(('OddsRatio_working_3-way'!Y83)/3)</f>
        <v>-6.4974912153475672E-2</v>
      </c>
      <c r="AJ83" s="11">
        <f>'OddsRatio_working_3-way'!U83/(3*'OddsRatio_working_3-way'!X83^(1/3))*SIN(('OddsRatio_working_3-way'!Y83+2*PI())/3)</f>
        <v>-0.42225887212595475</v>
      </c>
      <c r="AK83" s="11">
        <f>'OddsRatio_working_3-way'!U83/(3*'OddsRatio_working_3-way'!X83^(1/3))*SIN(('OddsRatio_working_3-way'!Y83+4*PI())/3)</f>
        <v>0.48723378427943043</v>
      </c>
      <c r="AL83" s="11">
        <f>'OddsRatio_working_3-way'!Z83+'OddsRatio_working_3-way'!AF83</f>
        <v>1.0501916600032737</v>
      </c>
      <c r="AM83" s="11">
        <f>'OddsRatio_working_3-way'!AA83+'OddsRatio_working_3-way'!AG83</f>
        <v>-0.63763567906878138</v>
      </c>
      <c r="AN83" s="11">
        <f>'OddsRatio_working_3-way'!AB83+'OddsRatio_working_3-way'!AH83</f>
        <v>-0.41255598093449275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1.0501916600032737</v>
      </c>
      <c r="AS83" s="11">
        <f>IF(('OddsRatio_working_3-way'!X83=0),IF(Q83&gt;0,-Q83^(1/3),(-Q83)^(1/3)),'OddsRatio_working_3-way'!AM83-'OddsRatio_working_3-way'!R83/3)</f>
        <v>-0.63763567906878138</v>
      </c>
      <c r="AT83" s="11">
        <f>IF(('OddsRatio_working_3-way'!X83=0),IF(Q83&gt;0,-Q83^(1/3),(-Q83)^(1/3)),'OddsRatio_working_3-way'!AN83-'OddsRatio_working_3-way'!R83/3)</f>
        <v>-0.41255598093449275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6.29</v>
      </c>
      <c r="B84" s="4">
        <f>IF('True_Odds_Calculator_3-way'!B85="","",'True_Odds_Calculator_3-way'!B85)</f>
        <v>4.17</v>
      </c>
      <c r="C84" s="4">
        <f>IF('True_Odds_Calculator_3-way'!C85="","",'True_Odds_Calculator_3-way'!C85)</f>
        <v>1.56</v>
      </c>
      <c r="D84" s="9">
        <f t="shared" si="26"/>
        <v>0.14939743778370462</v>
      </c>
      <c r="E84" s="9">
        <f t="shared" si="27"/>
        <v>0.22666341541080176</v>
      </c>
      <c r="F84" s="9">
        <f t="shared" si="28"/>
        <v>0.62393914680549378</v>
      </c>
      <c r="G84" s="9">
        <f t="shared" si="29"/>
        <v>1.0762864315943887</v>
      </c>
      <c r="H84" s="9">
        <f t="shared" si="30"/>
        <v>6.6935552231343154</v>
      </c>
      <c r="I84" s="9">
        <f t="shared" si="31"/>
        <v>4.4118279881542124</v>
      </c>
      <c r="J84" s="9">
        <f t="shared" si="32"/>
        <v>1.6027204016928578</v>
      </c>
      <c r="K84" s="11">
        <f t="shared" si="33"/>
        <v>0.1589825119236884</v>
      </c>
      <c r="L84" s="11">
        <f t="shared" si="34"/>
        <v>0.23980815347721823</v>
      </c>
      <c r="M84" s="11">
        <f t="shared" si="35"/>
        <v>0.64102564102564097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-0.22950474156568124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0.22044245489019082</v>
      </c>
      <c r="Q84" s="11">
        <f>2*'OddsRatio_working_3-way'!K84*'OddsRatio_working_3-way'!L84*'OddsRatio_working_3-way'!M84</f>
        <v>4.8878593102037876E-2</v>
      </c>
      <c r="R84" s="11">
        <f t="shared" si="36"/>
        <v>0</v>
      </c>
      <c r="S84" s="11">
        <f t="shared" si="37"/>
        <v>-0.96051372789221046</v>
      </c>
      <c r="T84" s="11">
        <f t="shared" si="38"/>
        <v>-0.21297421904483602</v>
      </c>
      <c r="U84" s="11">
        <f>'OddsRatio_working_3-way'!S84-'OddsRatio_working_3-way'!R84^2/3</f>
        <v>-0.96051372789221046</v>
      </c>
      <c r="V84" s="11">
        <f>'OddsRatio_working_3-way'!S84*'OddsRatio_working_3-way'!R84/3-2*'OddsRatio_working_3-way'!R84^3/27-'OddsRatio_working_3-way'!T84</f>
        <v>0.21297421904483602</v>
      </c>
      <c r="W84" s="11">
        <f>'OddsRatio_working_3-way'!V84^2+4*'OddsRatio_working_3-way'!U84^3/27</f>
        <v>-8.5924517591285859E-2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0.18116465961180428</v>
      </c>
      <c r="Y84" s="11">
        <f>IF('OddsRatio_working_3-way'!W84&gt;=0,IF('OddsRatio_working_3-way'!V84+SQRT('OddsRatio_working_3-way'!W84)&gt;0,0,PI()),ACOS('OddsRatio_working_3-way'!V84/(2*'OddsRatio_working_3-way'!X84)))</f>
        <v>0.94246964701543545</v>
      </c>
      <c r="Z84" s="11">
        <f>'OddsRatio_working_3-way'!X84^(1/3)*COS('OddsRatio_working_3-way'!Y84/3)</f>
        <v>0.53814321579719437</v>
      </c>
      <c r="AA84" s="11">
        <f>'OddsRatio_working_3-way'!X84^(1/3)*COS(('OddsRatio_working_3-way'!Y84+2*PI())/3)</f>
        <v>-0.42049763420069403</v>
      </c>
      <c r="AB84" s="11">
        <f>'OddsRatio_working_3-way'!X84^(1/3)*COS(('OddsRatio_working_3-way'!Y84+4*PI())/3)</f>
        <v>-0.11764558159650022</v>
      </c>
      <c r="AC84" s="11">
        <f>'OddsRatio_working_3-way'!X84^(1/3)*SIN('OddsRatio_working_3-way'!Y84/3)</f>
        <v>0.17485171409566191</v>
      </c>
      <c r="AD84" s="11">
        <f>'OddsRatio_working_3-way'!X84^(1/3)*SIN(('OddsRatio_working_3-way'!Y84+2*PI())/3)</f>
        <v>0.37861983870679061</v>
      </c>
      <c r="AE84" s="11">
        <f>'OddsRatio_working_3-way'!X84^(1/3)*SIN(('OddsRatio_working_3-way'!Y84+4*PI())/3)</f>
        <v>-0.55347155280245253</v>
      </c>
      <c r="AF84" s="11">
        <f>-'OddsRatio_working_3-way'!U84/(3*'OddsRatio_working_3-way'!X84^(1/3))*COS(('OddsRatio_working_3-way'!Y84)/3)</f>
        <v>0.53814321579719437</v>
      </c>
      <c r="AG84" s="11">
        <f>-'OddsRatio_working_3-way'!U84/(3*'OddsRatio_working_3-way'!X84^(1/3))*COS(('OddsRatio_working_3-way'!Y84+2*PI())/3)</f>
        <v>-0.42049763420069403</v>
      </c>
      <c r="AH84" s="11">
        <f>-'OddsRatio_working_3-way'!U84/(3*'OddsRatio_working_3-way'!X84^(1/3))*COS(('OddsRatio_working_3-way'!Y84+4*PI())/3)</f>
        <v>-0.11764558159650022</v>
      </c>
      <c r="AI84" s="11">
        <f>'OddsRatio_working_3-way'!U84/(3*'OddsRatio_working_3-way'!X84^(1/3))*SIN(('OddsRatio_working_3-way'!Y84)/3)</f>
        <v>-0.17485171409566191</v>
      </c>
      <c r="AJ84" s="11">
        <f>'OddsRatio_working_3-way'!U84/(3*'OddsRatio_working_3-way'!X84^(1/3))*SIN(('OddsRatio_working_3-way'!Y84+2*PI())/3)</f>
        <v>-0.37861983870679061</v>
      </c>
      <c r="AK84" s="11">
        <f>'OddsRatio_working_3-way'!U84/(3*'OddsRatio_working_3-way'!X84^(1/3))*SIN(('OddsRatio_working_3-way'!Y84+4*PI())/3)</f>
        <v>0.55347155280245253</v>
      </c>
      <c r="AL84" s="11">
        <f>'OddsRatio_working_3-way'!Z84+'OddsRatio_working_3-way'!AF84</f>
        <v>1.0762864315943887</v>
      </c>
      <c r="AM84" s="11">
        <f>'OddsRatio_working_3-way'!AA84+'OddsRatio_working_3-way'!AG84</f>
        <v>-0.84099526840138805</v>
      </c>
      <c r="AN84" s="11">
        <f>'OddsRatio_working_3-way'!AB84+'OddsRatio_working_3-way'!AH84</f>
        <v>-0.23529116319300045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1.0762864315943887</v>
      </c>
      <c r="AS84" s="11">
        <f>IF(('OddsRatio_working_3-way'!X84=0),IF(Q84&gt;0,-Q84^(1/3),(-Q84)^(1/3)),'OddsRatio_working_3-way'!AM84-'OddsRatio_working_3-way'!R84/3)</f>
        <v>-0.84099526840138805</v>
      </c>
      <c r="AT84" s="11">
        <f>IF(('OddsRatio_working_3-way'!X84=0),IF(Q84&gt;0,-Q84^(1/3),(-Q84)^(1/3)),'OddsRatio_working_3-way'!AN84-'OddsRatio_working_3-way'!R84/3)</f>
        <v>-0.23529116319300045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1.46</v>
      </c>
      <c r="B85" s="4">
        <f>IF('True_Odds_Calculator_3-way'!B86="","",'True_Odds_Calculator_3-way'!B86)</f>
        <v>4.76</v>
      </c>
      <c r="C85" s="4">
        <f>IF('True_Odds_Calculator_3-way'!C86="","",'True_Odds_Calculator_3-way'!C86)</f>
        <v>7.08</v>
      </c>
      <c r="D85" s="9">
        <f t="shared" si="26"/>
        <v>0.66905285663769498</v>
      </c>
      <c r="E85" s="9">
        <f t="shared" si="27"/>
        <v>0.1982857053501961</v>
      </c>
      <c r="F85" s="9">
        <f t="shared" si="28"/>
        <v>0.132661438012109</v>
      </c>
      <c r="G85" s="9">
        <f t="shared" si="29"/>
        <v>1.0753265672801411</v>
      </c>
      <c r="H85" s="9">
        <f t="shared" si="30"/>
        <v>1.4946502209488648</v>
      </c>
      <c r="I85" s="9">
        <f t="shared" si="31"/>
        <v>5.0432278929733299</v>
      </c>
      <c r="J85" s="9">
        <f t="shared" si="32"/>
        <v>7.5379855290632571</v>
      </c>
      <c r="K85" s="11">
        <f t="shared" si="33"/>
        <v>0.68493150684931503</v>
      </c>
      <c r="L85" s="11">
        <f t="shared" si="34"/>
        <v>0.21008403361344538</v>
      </c>
      <c r="M85" s="11">
        <f t="shared" si="35"/>
        <v>0.14124293785310735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-0.21372542515961579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0.20933611429247806</v>
      </c>
      <c r="Q85" s="11">
        <f>2*'OddsRatio_working_3-way'!K85*'OddsRatio_working_3-way'!L85*'OddsRatio_working_3-way'!M85</f>
        <v>4.0647789183005455E-2</v>
      </c>
      <c r="R85" s="11">
        <f t="shared" si="36"/>
        <v>0</v>
      </c>
      <c r="S85" s="11">
        <f t="shared" si="37"/>
        <v>-0.97946285116120524</v>
      </c>
      <c r="T85" s="11">
        <f t="shared" si="38"/>
        <v>-0.19018696139052532</v>
      </c>
      <c r="U85" s="11">
        <f>'OddsRatio_working_3-way'!S85-'OddsRatio_working_3-way'!R85^2/3</f>
        <v>-0.97946285116120524</v>
      </c>
      <c r="V85" s="11">
        <f>'OddsRatio_working_3-way'!S85*'OddsRatio_working_3-way'!R85/3-2*'OddsRatio_working_3-way'!R85^3/27-'OddsRatio_working_3-way'!T85</f>
        <v>0.19018696139052532</v>
      </c>
      <c r="W85" s="11">
        <f>'OddsRatio_working_3-way'!V85^2+4*'OddsRatio_working_3-way'!U85^3/27</f>
        <v>-0.10303561821860538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0.18655206947496358</v>
      </c>
      <c r="Y85" s="11">
        <f>IF('OddsRatio_working_3-way'!W85&gt;=0,IF('OddsRatio_working_3-way'!V85+SQRT('OddsRatio_working_3-way'!W85)&gt;0,0,PI()),ACOS('OddsRatio_working_3-way'!V85/(2*'OddsRatio_working_3-way'!X85)))</f>
        <v>1.0359111020029617</v>
      </c>
      <c r="Z85" s="11">
        <f>'OddsRatio_working_3-way'!X85^(1/3)*COS('OddsRatio_working_3-way'!Y85/3)</f>
        <v>0.53766328364007054</v>
      </c>
      <c r="AA85" s="11">
        <f>'OddsRatio_working_3-way'!X85^(1/3)*COS(('OddsRatio_working_3-way'!Y85+2*PI())/3)</f>
        <v>-0.4363259935437101</v>
      </c>
      <c r="AB85" s="11">
        <f>'OddsRatio_working_3-way'!X85^(1/3)*COS(('OddsRatio_working_3-way'!Y85+4*PI())/3)</f>
        <v>-0.10133729009636055</v>
      </c>
      <c r="AC85" s="11">
        <f>'OddsRatio_working_3-way'!X85^(1/3)*SIN('OddsRatio_working_3-way'!Y85/3)</f>
        <v>0.19340581811081112</v>
      </c>
      <c r="AD85" s="11">
        <f>'OddsRatio_working_3-way'!X85^(1/3)*SIN(('OddsRatio_working_3-way'!Y85+2*PI())/3)</f>
        <v>0.36892715325905373</v>
      </c>
      <c r="AE85" s="11">
        <f>'OddsRatio_working_3-way'!X85^(1/3)*SIN(('OddsRatio_working_3-way'!Y85+4*PI())/3)</f>
        <v>-0.56233297136986482</v>
      </c>
      <c r="AF85" s="11">
        <f>-'OddsRatio_working_3-way'!U85/(3*'OddsRatio_working_3-way'!X85^(1/3))*COS(('OddsRatio_working_3-way'!Y85)/3)</f>
        <v>0.53766328364007043</v>
      </c>
      <c r="AG85" s="11">
        <f>-'OddsRatio_working_3-way'!U85/(3*'OddsRatio_working_3-way'!X85^(1/3))*COS(('OddsRatio_working_3-way'!Y85+2*PI())/3)</f>
        <v>-0.43632599354371004</v>
      </c>
      <c r="AH85" s="11">
        <f>-'OddsRatio_working_3-way'!U85/(3*'OddsRatio_working_3-way'!X85^(1/3))*COS(('OddsRatio_working_3-way'!Y85+4*PI())/3)</f>
        <v>-0.10133729009636053</v>
      </c>
      <c r="AI85" s="11">
        <f>'OddsRatio_working_3-way'!U85/(3*'OddsRatio_working_3-way'!X85^(1/3))*SIN(('OddsRatio_working_3-way'!Y85)/3)</f>
        <v>-0.19340581811081109</v>
      </c>
      <c r="AJ85" s="11">
        <f>'OddsRatio_working_3-way'!U85/(3*'OddsRatio_working_3-way'!X85^(1/3))*SIN(('OddsRatio_working_3-way'!Y85+2*PI())/3)</f>
        <v>-0.36892715325905368</v>
      </c>
      <c r="AK85" s="11">
        <f>'OddsRatio_working_3-way'!U85/(3*'OddsRatio_working_3-way'!X85^(1/3))*SIN(('OddsRatio_working_3-way'!Y85+4*PI())/3)</f>
        <v>0.56233297136986471</v>
      </c>
      <c r="AL85" s="11">
        <f>'OddsRatio_working_3-way'!Z85+'OddsRatio_working_3-way'!AF85</f>
        <v>1.0753265672801411</v>
      </c>
      <c r="AM85" s="11">
        <f>'OddsRatio_working_3-way'!AA85+'OddsRatio_working_3-way'!AG85</f>
        <v>-0.87265198708742009</v>
      </c>
      <c r="AN85" s="11">
        <f>'OddsRatio_working_3-way'!AB85+'OddsRatio_working_3-way'!AH85</f>
        <v>-0.20267458019272108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1.0753265672801411</v>
      </c>
      <c r="AS85" s="11">
        <f>IF(('OddsRatio_working_3-way'!X85=0),IF(Q85&gt;0,-Q85^(1/3),(-Q85)^(1/3)),'OddsRatio_working_3-way'!AM85-'OddsRatio_working_3-way'!R85/3)</f>
        <v>-0.87265198708742009</v>
      </c>
      <c r="AT85" s="11">
        <f>IF(('OddsRatio_working_3-way'!X85=0),IF(Q85&gt;0,-Q85^(1/3),(-Q85)^(1/3)),'OddsRatio_working_3-way'!AN85-'OddsRatio_working_3-way'!R85/3)</f>
        <v>-0.20267458019272108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2.19</v>
      </c>
      <c r="B86" s="4">
        <f>IF('True_Odds_Calculator_3-way'!B87="","",'True_Odds_Calculator_3-way'!B87)</f>
        <v>3.32</v>
      </c>
      <c r="C86" s="4">
        <f>IF('True_Odds_Calculator_3-way'!C87="","",'True_Odds_Calculator_3-way'!C87)</f>
        <v>3.64</v>
      </c>
      <c r="D86" s="9">
        <f t="shared" si="26"/>
        <v>0.44428005479256133</v>
      </c>
      <c r="E86" s="9">
        <f t="shared" si="27"/>
        <v>0.29081620952653092</v>
      </c>
      <c r="F86" s="9">
        <f t="shared" si="28"/>
        <v>0.26490373568090769</v>
      </c>
      <c r="G86" s="9">
        <f t="shared" si="29"/>
        <v>1.0511197735683391</v>
      </c>
      <c r="H86" s="9">
        <f t="shared" si="30"/>
        <v>2.2508325305463233</v>
      </c>
      <c r="I86" s="9">
        <f t="shared" si="31"/>
        <v>3.4385978746785462</v>
      </c>
      <c r="J86" s="9">
        <f t="shared" si="32"/>
        <v>3.7749562022204151</v>
      </c>
      <c r="K86" s="11">
        <f t="shared" si="33"/>
        <v>0.45662100456621008</v>
      </c>
      <c r="L86" s="11">
        <f t="shared" si="34"/>
        <v>0.30120481927710846</v>
      </c>
      <c r="M86" s="11">
        <f t="shared" si="35"/>
        <v>0.27472527472527469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-0.27539451800881065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0.23237614011669133</v>
      </c>
      <c r="Q86" s="11">
        <f>2*'OddsRatio_working_3-way'!K86*'OddsRatio_working_3-way'!L86*'OddsRatio_working_3-way'!M86</f>
        <v>7.5569476460712645E-2</v>
      </c>
      <c r="R86" s="11">
        <f t="shared" si="36"/>
        <v>0</v>
      </c>
      <c r="S86" s="11">
        <f t="shared" si="37"/>
        <v>-0.84379363030478682</v>
      </c>
      <c r="T86" s="11">
        <f t="shared" si="38"/>
        <v>-0.27440443261944292</v>
      </c>
      <c r="U86" s="11">
        <f>'OddsRatio_working_3-way'!S86-'OddsRatio_working_3-way'!R86^2/3</f>
        <v>-0.84379363030478682</v>
      </c>
      <c r="V86" s="11">
        <f>'OddsRatio_working_3-way'!S86*'OddsRatio_working_3-way'!R86/3-2*'OddsRatio_working_3-way'!R86^3/27-'OddsRatio_working_3-way'!T86</f>
        <v>0.27440443261944292</v>
      </c>
      <c r="W86" s="11">
        <f>'OddsRatio_working_3-way'!V86^2+4*'OddsRatio_working_3-way'!U86^3/27</f>
        <v>-1.3705270786289178E-2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0.1491669060377398</v>
      </c>
      <c r="Y86" s="11">
        <f>IF('OddsRatio_working_3-way'!W86&gt;=0,IF('OddsRatio_working_3-way'!V86+SQRT('OddsRatio_working_3-way'!W86)&gt;0,0,PI()),ACOS('OddsRatio_working_3-way'!V86/(2*'OddsRatio_working_3-way'!X86)))</f>
        <v>0.40325153925963431</v>
      </c>
      <c r="Z86" s="11">
        <f>'OddsRatio_working_3-way'!X86^(1/3)*COS('OddsRatio_working_3-way'!Y86/3)</f>
        <v>0.52555988678416954</v>
      </c>
      <c r="AA86" s="11">
        <f>'OddsRatio_working_3-way'!X86^(1/3)*COS(('OddsRatio_working_3-way'!Y86+2*PI())/3)</f>
        <v>-0.32433082989061435</v>
      </c>
      <c r="AB86" s="11">
        <f>'OddsRatio_working_3-way'!X86^(1/3)*COS(('OddsRatio_working_3-way'!Y86+4*PI())/3)</f>
        <v>-0.20122905689355486</v>
      </c>
      <c r="AC86" s="11">
        <f>'OddsRatio_working_3-way'!X86^(1/3)*SIN('OddsRatio_working_3-way'!Y86/3)</f>
        <v>7.1072841777572407E-2</v>
      </c>
      <c r="AD86" s="11">
        <f>'OddsRatio_working_3-way'!X86^(1/3)*SIN(('OddsRatio_working_3-way'!Y86+2*PI())/3)</f>
        <v>0.41961179227637813</v>
      </c>
      <c r="AE86" s="11">
        <f>'OddsRatio_working_3-way'!X86^(1/3)*SIN(('OddsRatio_working_3-way'!Y86+4*PI())/3)</f>
        <v>-0.49068463405395057</v>
      </c>
      <c r="AF86" s="11">
        <f>-'OddsRatio_working_3-way'!U86/(3*'OddsRatio_working_3-way'!X86^(1/3))*COS(('OddsRatio_working_3-way'!Y86)/3)</f>
        <v>0.52555988678416954</v>
      </c>
      <c r="AG86" s="11">
        <f>-'OddsRatio_working_3-way'!U86/(3*'OddsRatio_working_3-way'!X86^(1/3))*COS(('OddsRatio_working_3-way'!Y86+2*PI())/3)</f>
        <v>-0.32433082989061435</v>
      </c>
      <c r="AH86" s="11">
        <f>-'OddsRatio_working_3-way'!U86/(3*'OddsRatio_working_3-way'!X86^(1/3))*COS(('OddsRatio_working_3-way'!Y86+4*PI())/3)</f>
        <v>-0.20122905689355486</v>
      </c>
      <c r="AI86" s="11">
        <f>'OddsRatio_working_3-way'!U86/(3*'OddsRatio_working_3-way'!X86^(1/3))*SIN(('OddsRatio_working_3-way'!Y86)/3)</f>
        <v>-7.1072841777572407E-2</v>
      </c>
      <c r="AJ86" s="11">
        <f>'OddsRatio_working_3-way'!U86/(3*'OddsRatio_working_3-way'!X86^(1/3))*SIN(('OddsRatio_working_3-way'!Y86+2*PI())/3)</f>
        <v>-0.41961179227637813</v>
      </c>
      <c r="AK86" s="11">
        <f>'OddsRatio_working_3-way'!U86/(3*'OddsRatio_working_3-way'!X86^(1/3))*SIN(('OddsRatio_working_3-way'!Y86+4*PI())/3)</f>
        <v>0.49068463405395057</v>
      </c>
      <c r="AL86" s="11">
        <f>'OddsRatio_working_3-way'!Z86+'OddsRatio_working_3-way'!AF86</f>
        <v>1.0511197735683391</v>
      </c>
      <c r="AM86" s="11">
        <f>'OddsRatio_working_3-way'!AA86+'OddsRatio_working_3-way'!AG86</f>
        <v>-0.64866165978122869</v>
      </c>
      <c r="AN86" s="11">
        <f>'OddsRatio_working_3-way'!AB86+'OddsRatio_working_3-way'!AH86</f>
        <v>-0.40245811378710972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1.0511197735683391</v>
      </c>
      <c r="AS86" s="11">
        <f>IF(('OddsRatio_working_3-way'!X86=0),IF(Q86&gt;0,-Q86^(1/3),(-Q86)^(1/3)),'OddsRatio_working_3-way'!AM86-'OddsRatio_working_3-way'!R86/3)</f>
        <v>-0.64866165978122869</v>
      </c>
      <c r="AT86" s="11">
        <f>IF(('OddsRatio_working_3-way'!X86=0),IF(Q86&gt;0,-Q86^(1/3),(-Q86)^(1/3)),'OddsRatio_working_3-way'!AN86-'OddsRatio_working_3-way'!R86/3)</f>
        <v>-0.40245811378710972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3.37</v>
      </c>
      <c r="B87" s="4">
        <f>IF('True_Odds_Calculator_3-way'!B88="","",'True_Odds_Calculator_3-way'!B88)</f>
        <v>3.4</v>
      </c>
      <c r="C87" s="4">
        <f>IF('True_Odds_Calculator_3-way'!C88="","",'True_Odds_Calculator_3-way'!C88)</f>
        <v>2.2599999999999998</v>
      </c>
      <c r="D87" s="9">
        <f t="shared" si="26"/>
        <v>0.28627264315580203</v>
      </c>
      <c r="E87" s="9">
        <f t="shared" si="27"/>
        <v>0.28370946334084074</v>
      </c>
      <c r="F87" s="9">
        <f t="shared" si="28"/>
        <v>0.43001789350335723</v>
      </c>
      <c r="G87" s="9">
        <f t="shared" si="29"/>
        <v>1.051971924941026</v>
      </c>
      <c r="H87" s="9">
        <f t="shared" si="30"/>
        <v>3.4931734621102319</v>
      </c>
      <c r="I87" s="9">
        <f t="shared" si="31"/>
        <v>3.5247326198584625</v>
      </c>
      <c r="J87" s="9">
        <f t="shared" si="32"/>
        <v>2.3254846254256925</v>
      </c>
      <c r="K87" s="11">
        <f t="shared" si="33"/>
        <v>0.29673590504451036</v>
      </c>
      <c r="L87" s="11">
        <f t="shared" si="34"/>
        <v>0.29411764705882354</v>
      </c>
      <c r="M87" s="11">
        <f t="shared" si="35"/>
        <v>0.44247787610619471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-0.27676608838435701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0.23286276775356549</v>
      </c>
      <c r="Q87" s="11">
        <f>2*'OddsRatio_working_3-way'!K87*'OddsRatio_working_3-way'!L87*'OddsRatio_working_3-way'!M87</f>
        <v>7.723474884032025E-2</v>
      </c>
      <c r="R87" s="11">
        <f t="shared" si="36"/>
        <v>0</v>
      </c>
      <c r="S87" s="11">
        <f t="shared" si="37"/>
        <v>-0.84137030339562013</v>
      </c>
      <c r="T87" s="11">
        <f t="shared" si="38"/>
        <v>-0.27906146049605984</v>
      </c>
      <c r="U87" s="11">
        <f>'OddsRatio_working_3-way'!S87-'OddsRatio_working_3-way'!R87^2/3</f>
        <v>-0.84137030339562013</v>
      </c>
      <c r="V87" s="11">
        <f>'OddsRatio_working_3-way'!S87*'OddsRatio_working_3-way'!R87/3-2*'OddsRatio_working_3-way'!R87^3/27-'OddsRatio_working_3-way'!T87</f>
        <v>0.27906146049605984</v>
      </c>
      <c r="W87" s="11">
        <f>'OddsRatio_working_3-way'!V87^2+4*'OddsRatio_working_3-way'!U87^3/27</f>
        <v>-1.0363129811588032E-2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0.14852476943744267</v>
      </c>
      <c r="Y87" s="11">
        <f>IF('OddsRatio_working_3-way'!W87&gt;=0,IF('OddsRatio_working_3-way'!V87+SQRT('OddsRatio_working_3-way'!W87)&gt;0,0,PI()),ACOS('OddsRatio_working_3-way'!V87/(2*'OddsRatio_working_3-way'!X87)))</f>
        <v>0.34979151904250427</v>
      </c>
      <c r="Z87" s="11">
        <f>'OddsRatio_working_3-way'!X87^(1/3)*COS('OddsRatio_working_3-way'!Y87/3)</f>
        <v>0.5259859624705131</v>
      </c>
      <c r="AA87" s="11">
        <f>'OddsRatio_working_3-way'!X87^(1/3)*COS(('OddsRatio_working_3-way'!Y87+2*PI())/3)</f>
        <v>-0.31634699993939019</v>
      </c>
      <c r="AB87" s="11">
        <f>'OddsRatio_working_3-way'!X87^(1/3)*COS(('OddsRatio_working_3-way'!Y87+4*PI())/3)</f>
        <v>-0.20963896253112285</v>
      </c>
      <c r="AC87" s="11">
        <f>'OddsRatio_working_3-way'!X87^(1/3)*SIN('OddsRatio_working_3-way'!Y87/3)</f>
        <v>6.1607914122359705E-2</v>
      </c>
      <c r="AD87" s="11">
        <f>'OddsRatio_working_3-way'!X87^(1/3)*SIN(('OddsRatio_working_3-way'!Y87+2*PI())/3)</f>
        <v>0.42471324847229291</v>
      </c>
      <c r="AE87" s="11">
        <f>'OddsRatio_working_3-way'!X87^(1/3)*SIN(('OddsRatio_working_3-way'!Y87+4*PI())/3)</f>
        <v>-0.48632116259465269</v>
      </c>
      <c r="AF87" s="11">
        <f>-'OddsRatio_working_3-way'!U87/(3*'OddsRatio_working_3-way'!X87^(1/3))*COS(('OddsRatio_working_3-way'!Y87)/3)</f>
        <v>0.52598596247051288</v>
      </c>
      <c r="AG87" s="11">
        <f>-'OddsRatio_working_3-way'!U87/(3*'OddsRatio_working_3-way'!X87^(1/3))*COS(('OddsRatio_working_3-way'!Y87+2*PI())/3)</f>
        <v>-0.31634699993939008</v>
      </c>
      <c r="AH87" s="11">
        <f>-'OddsRatio_working_3-way'!U87/(3*'OddsRatio_working_3-way'!X87^(1/3))*COS(('OddsRatio_working_3-way'!Y87+4*PI())/3)</f>
        <v>-0.20963896253112277</v>
      </c>
      <c r="AI87" s="11">
        <f>'OddsRatio_working_3-way'!U87/(3*'OddsRatio_working_3-way'!X87^(1/3))*SIN(('OddsRatio_working_3-way'!Y87)/3)</f>
        <v>-6.1607914122359678E-2</v>
      </c>
      <c r="AJ87" s="11">
        <f>'OddsRatio_working_3-way'!U87/(3*'OddsRatio_working_3-way'!X87^(1/3))*SIN(('OddsRatio_working_3-way'!Y87+2*PI())/3)</f>
        <v>-0.42471324847229269</v>
      </c>
      <c r="AK87" s="11">
        <f>'OddsRatio_working_3-way'!U87/(3*'OddsRatio_working_3-way'!X87^(1/3))*SIN(('OddsRatio_working_3-way'!Y87+4*PI())/3)</f>
        <v>0.48632116259465247</v>
      </c>
      <c r="AL87" s="11">
        <f>'OddsRatio_working_3-way'!Z87+'OddsRatio_working_3-way'!AF87</f>
        <v>1.051971924941026</v>
      </c>
      <c r="AM87" s="11">
        <f>'OddsRatio_working_3-way'!AA87+'OddsRatio_working_3-way'!AG87</f>
        <v>-0.63269399987878028</v>
      </c>
      <c r="AN87" s="11">
        <f>'OddsRatio_working_3-way'!AB87+'OddsRatio_working_3-way'!AH87</f>
        <v>-0.41927792506224559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1.051971924941026</v>
      </c>
      <c r="AS87" s="11">
        <f>IF(('OddsRatio_working_3-way'!X87=0),IF(Q87&gt;0,-Q87^(1/3),(-Q87)^(1/3)),'OddsRatio_working_3-way'!AM87-'OddsRatio_working_3-way'!R87/3)</f>
        <v>-0.63269399987878028</v>
      </c>
      <c r="AT87" s="11">
        <f>IF(('OddsRatio_working_3-way'!X87=0),IF(Q87&gt;0,-Q87^(1/3),(-Q87)^(1/3)),'OddsRatio_working_3-way'!AN87-'OddsRatio_working_3-way'!R87/3)</f>
        <v>-0.41927792506224559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1.44</v>
      </c>
      <c r="B88" s="4">
        <f>IF('True_Odds_Calculator_3-way'!B89="","",'True_Odds_Calculator_3-way'!B89)</f>
        <v>4.78</v>
      </c>
      <c r="C88" s="4">
        <f>IF('True_Odds_Calculator_3-way'!C89="","",'True_Odds_Calculator_3-way'!C89)</f>
        <v>7.46</v>
      </c>
      <c r="D88" s="9">
        <f t="shared" si="26"/>
        <v>0.67787635271616797</v>
      </c>
      <c r="E88" s="9">
        <f t="shared" si="27"/>
        <v>0.19675900525363127</v>
      </c>
      <c r="F88" s="9">
        <f t="shared" si="28"/>
        <v>0.12536464203020078</v>
      </c>
      <c r="G88" s="9">
        <f t="shared" si="29"/>
        <v>1.0799892863040776</v>
      </c>
      <c r="H88" s="9">
        <f t="shared" si="30"/>
        <v>1.4751952859737942</v>
      </c>
      <c r="I88" s="9">
        <f t="shared" si="31"/>
        <v>5.0823595022294139</v>
      </c>
      <c r="J88" s="9">
        <f t="shared" si="32"/>
        <v>7.9767307895243418</v>
      </c>
      <c r="K88" s="11">
        <f t="shared" si="33"/>
        <v>0.69444444444444442</v>
      </c>
      <c r="L88" s="11">
        <f t="shared" si="34"/>
        <v>0.20920502092050208</v>
      </c>
      <c r="M88" s="11">
        <f t="shared" si="35"/>
        <v>0.13404825737265416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-0.20924147755953648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0.20798979961935526</v>
      </c>
      <c r="Q88" s="11">
        <f>2*'OddsRatio_working_3-way'!K88*'OddsRatio_working_3-way'!L88*'OddsRatio_working_3-way'!M88</f>
        <v>3.8949400677781895E-2</v>
      </c>
      <c r="R88" s="11">
        <f t="shared" si="36"/>
        <v>0</v>
      </c>
      <c r="S88" s="11">
        <f t="shared" si="37"/>
        <v>-0.99401802188179889</v>
      </c>
      <c r="T88" s="11">
        <f t="shared" si="38"/>
        <v>-0.18614569698161032</v>
      </c>
      <c r="U88" s="11">
        <f>'OddsRatio_working_3-way'!S88-'OddsRatio_working_3-way'!R88^2/3</f>
        <v>-0.99401802188179889</v>
      </c>
      <c r="V88" s="11">
        <f>'OddsRatio_working_3-way'!S88*'OddsRatio_working_3-way'!R88/3-2*'OddsRatio_working_3-way'!R88^3/27-'OddsRatio_working_3-way'!T88</f>
        <v>0.18614569698161032</v>
      </c>
      <c r="W88" s="11">
        <f>'OddsRatio_working_3-way'!V88^2+4*'OddsRatio_working_3-way'!U88^3/27</f>
        <v>-0.11085514301708821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0.19072582646423222</v>
      </c>
      <c r="Y88" s="11">
        <f>IF('OddsRatio_working_3-way'!W88&gt;=0,IF('OddsRatio_working_3-way'!V88+SQRT('OddsRatio_working_3-way'!W88)&gt;0,0,PI()),ACOS('OddsRatio_working_3-way'!V88/(2*'OddsRatio_working_3-way'!X88)))</f>
        <v>1.0610075449784038</v>
      </c>
      <c r="Z88" s="11">
        <f>'OddsRatio_working_3-way'!X88^(1/3)*COS('OddsRatio_working_3-way'!Y88/3)</f>
        <v>0.53999464315203882</v>
      </c>
      <c r="AA88" s="11">
        <f>'OddsRatio_working_3-way'!X88^(1/3)*COS(('OddsRatio_working_3-way'!Y88+2*PI())/3)</f>
        <v>-0.44264970208603832</v>
      </c>
      <c r="AB88" s="11">
        <f>'OddsRatio_working_3-way'!X88^(1/3)*COS(('OddsRatio_working_3-way'!Y88+4*PI())/3)</f>
        <v>-9.7344941066000751E-2</v>
      </c>
      <c r="AC88" s="11">
        <f>'OddsRatio_working_3-way'!X88^(1/3)*SIN('OddsRatio_working_3-way'!Y88/3)</f>
        <v>0.19936179672737828</v>
      </c>
      <c r="AD88" s="11">
        <f>'OddsRatio_working_3-way'!X88^(1/3)*SIN(('OddsRatio_working_3-way'!Y88+2*PI())/3)</f>
        <v>0.36796818051348928</v>
      </c>
      <c r="AE88" s="11">
        <f>'OddsRatio_working_3-way'!X88^(1/3)*SIN(('OddsRatio_working_3-way'!Y88+4*PI())/3)</f>
        <v>-0.56732997724086742</v>
      </c>
      <c r="AF88" s="11">
        <f>-'OddsRatio_working_3-way'!U88/(3*'OddsRatio_working_3-way'!X88^(1/3))*COS(('OddsRatio_working_3-way'!Y88)/3)</f>
        <v>0.53999464315203882</v>
      </c>
      <c r="AG88" s="11">
        <f>-'OddsRatio_working_3-way'!U88/(3*'OddsRatio_working_3-way'!X88^(1/3))*COS(('OddsRatio_working_3-way'!Y88+2*PI())/3)</f>
        <v>-0.44264970208603832</v>
      </c>
      <c r="AH88" s="11">
        <f>-'OddsRatio_working_3-way'!U88/(3*'OddsRatio_working_3-way'!X88^(1/3))*COS(('OddsRatio_working_3-way'!Y88+4*PI())/3)</f>
        <v>-9.7344941066000751E-2</v>
      </c>
      <c r="AI88" s="11">
        <f>'OddsRatio_working_3-way'!U88/(3*'OddsRatio_working_3-way'!X88^(1/3))*SIN(('OddsRatio_working_3-way'!Y88)/3)</f>
        <v>-0.19936179672737828</v>
      </c>
      <c r="AJ88" s="11">
        <f>'OddsRatio_working_3-way'!U88/(3*'OddsRatio_working_3-way'!X88^(1/3))*SIN(('OddsRatio_working_3-way'!Y88+2*PI())/3)</f>
        <v>-0.36796818051348928</v>
      </c>
      <c r="AK88" s="11">
        <f>'OddsRatio_working_3-way'!U88/(3*'OddsRatio_working_3-way'!X88^(1/3))*SIN(('OddsRatio_working_3-way'!Y88+4*PI())/3)</f>
        <v>0.56732997724086742</v>
      </c>
      <c r="AL88" s="11">
        <f>'OddsRatio_working_3-way'!Z88+'OddsRatio_working_3-way'!AF88</f>
        <v>1.0799892863040776</v>
      </c>
      <c r="AM88" s="11">
        <f>'OddsRatio_working_3-way'!AA88+'OddsRatio_working_3-way'!AG88</f>
        <v>-0.88529940417207664</v>
      </c>
      <c r="AN88" s="11">
        <f>'OddsRatio_working_3-way'!AB88+'OddsRatio_working_3-way'!AH88</f>
        <v>-0.1946898821320015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1.0799892863040776</v>
      </c>
      <c r="AS88" s="11">
        <f>IF(('OddsRatio_working_3-way'!X88=0),IF(Q88&gt;0,-Q88^(1/3),(-Q88)^(1/3)),'OddsRatio_working_3-way'!AM88-'OddsRatio_working_3-way'!R88/3)</f>
        <v>-0.88529940417207664</v>
      </c>
      <c r="AT88" s="11">
        <f>IF(('OddsRatio_working_3-way'!X88=0),IF(Q88&gt;0,-Q88^(1/3),(-Q88)^(1/3)),'OddsRatio_working_3-way'!AN88-'OddsRatio_working_3-way'!R88/3)</f>
        <v>-0.1946898821320015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1.38</v>
      </c>
      <c r="B89" s="4">
        <f>IF('True_Odds_Calculator_3-way'!B90="","",'True_Odds_Calculator_3-way'!B90)</f>
        <v>5.07</v>
      </c>
      <c r="C89" s="4">
        <f>IF('True_Odds_Calculator_3-way'!C90="","",'True_Odds_Calculator_3-way'!C90)</f>
        <v>8.75</v>
      </c>
      <c r="D89" s="9">
        <f t="shared" si="26"/>
        <v>0.70852677867758851</v>
      </c>
      <c r="E89" s="9">
        <f t="shared" si="27"/>
        <v>0.18497662810545548</v>
      </c>
      <c r="F89" s="9">
        <f t="shared" si="28"/>
        <v>0.10649659321695615</v>
      </c>
      <c r="G89" s="9">
        <f t="shared" si="29"/>
        <v>1.0825769978452016</v>
      </c>
      <c r="H89" s="9">
        <f t="shared" si="30"/>
        <v>1.411379259181176</v>
      </c>
      <c r="I89" s="9">
        <f t="shared" si="31"/>
        <v>5.4060883812299698</v>
      </c>
      <c r="J89" s="9">
        <f t="shared" si="32"/>
        <v>9.3899717333003121</v>
      </c>
      <c r="K89" s="11">
        <f t="shared" si="33"/>
        <v>0.7246376811594204</v>
      </c>
      <c r="L89" s="11">
        <f t="shared" si="34"/>
        <v>0.1972386587771203</v>
      </c>
      <c r="M89" s="11">
        <f t="shared" si="35"/>
        <v>0.11428571428571428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-0.1957873416067395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0.19928046683899531</v>
      </c>
      <c r="Q89" s="11">
        <f>2*'OddsRatio_working_3-way'!K89*'OddsRatio_working_3-way'!L89*'OddsRatio_working_3-way'!M89</f>
        <v>3.2668928989999228E-2</v>
      </c>
      <c r="R89" s="11">
        <f t="shared" si="36"/>
        <v>0</v>
      </c>
      <c r="S89" s="11">
        <f t="shared" si="37"/>
        <v>-1.0178414253117147</v>
      </c>
      <c r="T89" s="11">
        <f t="shared" si="38"/>
        <v>-0.16685925005110075</v>
      </c>
      <c r="U89" s="11">
        <f>'OddsRatio_working_3-way'!S89-'OddsRatio_working_3-way'!R89^2/3</f>
        <v>-1.0178414253117147</v>
      </c>
      <c r="V89" s="11">
        <f>'OddsRatio_working_3-way'!S89*'OddsRatio_working_3-way'!R89/3-2*'OddsRatio_working_3-way'!R89^3/27-'OddsRatio_working_3-way'!T89</f>
        <v>0.16685925005110075</v>
      </c>
      <c r="W89" s="11">
        <f>'OddsRatio_working_3-way'!V89^2+4*'OddsRatio_working_3-way'!U89^3/27</f>
        <v>-0.12837797652807317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0.19762337023723239</v>
      </c>
      <c r="Y89" s="11">
        <f>IF('OddsRatio_working_3-way'!W89&gt;=0,IF('OddsRatio_working_3-way'!V89+SQRT('OddsRatio_working_3-way'!W89)&gt;0,0,PI()),ACOS('OddsRatio_working_3-way'!V89/(2*'OddsRatio_working_3-way'!X89)))</f>
        <v>1.1349643260921742</v>
      </c>
      <c r="Z89" s="11">
        <f>'OddsRatio_working_3-way'!X89^(1/3)*COS('OddsRatio_working_3-way'!Y89/3)</f>
        <v>0.54128849892260089</v>
      </c>
      <c r="AA89" s="11">
        <f>'OddsRatio_working_3-way'!X89^(1/3)*COS(('OddsRatio_working_3-way'!Y89+2*PI())/3)</f>
        <v>-0.45696501327606365</v>
      </c>
      <c r="AB89" s="11">
        <f>'OddsRatio_working_3-way'!X89^(1/3)*COS(('OddsRatio_working_3-way'!Y89+4*PI())/3)</f>
        <v>-8.4323485646537397E-2</v>
      </c>
      <c r="AC89" s="11">
        <f>'OddsRatio_working_3-way'!X89^(1/3)*SIN('OddsRatio_working_3-way'!Y89/3)</f>
        <v>0.21514468628814068</v>
      </c>
      <c r="AD89" s="11">
        <f>'OddsRatio_working_3-way'!X89^(1/3)*SIN(('OddsRatio_working_3-way'!Y89+2*PI())/3)</f>
        <v>0.36119724769924794</v>
      </c>
      <c r="AE89" s="11">
        <f>'OddsRatio_working_3-way'!X89^(1/3)*SIN(('OddsRatio_working_3-way'!Y89+4*PI())/3)</f>
        <v>-0.57634193398738842</v>
      </c>
      <c r="AF89" s="11">
        <f>-'OddsRatio_working_3-way'!U89/(3*'OddsRatio_working_3-way'!X89^(1/3))*COS(('OddsRatio_working_3-way'!Y89)/3)</f>
        <v>0.54128849892260078</v>
      </c>
      <c r="AG89" s="11">
        <f>-'OddsRatio_working_3-way'!U89/(3*'OddsRatio_working_3-way'!X89^(1/3))*COS(('OddsRatio_working_3-way'!Y89+2*PI())/3)</f>
        <v>-0.45696501327606359</v>
      </c>
      <c r="AH89" s="11">
        <f>-'OddsRatio_working_3-way'!U89/(3*'OddsRatio_working_3-way'!X89^(1/3))*COS(('OddsRatio_working_3-way'!Y89+4*PI())/3)</f>
        <v>-8.4323485646537383E-2</v>
      </c>
      <c r="AI89" s="11">
        <f>'OddsRatio_working_3-way'!U89/(3*'OddsRatio_working_3-way'!X89^(1/3))*SIN(('OddsRatio_working_3-way'!Y89)/3)</f>
        <v>-0.21514468628814062</v>
      </c>
      <c r="AJ89" s="11">
        <f>'OddsRatio_working_3-way'!U89/(3*'OddsRatio_working_3-way'!X89^(1/3))*SIN(('OddsRatio_working_3-way'!Y89+2*PI())/3)</f>
        <v>-0.36119724769924788</v>
      </c>
      <c r="AK89" s="11">
        <f>'OddsRatio_working_3-way'!U89/(3*'OddsRatio_working_3-way'!X89^(1/3))*SIN(('OddsRatio_working_3-way'!Y89+4*PI())/3)</f>
        <v>0.57634193398738831</v>
      </c>
      <c r="AL89" s="11">
        <f>'OddsRatio_working_3-way'!Z89+'OddsRatio_working_3-way'!AF89</f>
        <v>1.0825769978452016</v>
      </c>
      <c r="AM89" s="11">
        <f>'OddsRatio_working_3-way'!AA89+'OddsRatio_working_3-way'!AG89</f>
        <v>-0.91393002655212729</v>
      </c>
      <c r="AN89" s="11">
        <f>'OddsRatio_working_3-way'!AB89+'OddsRatio_working_3-way'!AH89</f>
        <v>-0.16864697129307477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1.0825769978452016</v>
      </c>
      <c r="AS89" s="11">
        <f>IF(('OddsRatio_working_3-way'!X89=0),IF(Q89&gt;0,-Q89^(1/3),(-Q89)^(1/3)),'OddsRatio_working_3-way'!AM89-'OddsRatio_working_3-way'!R89/3)</f>
        <v>-0.91393002655212729</v>
      </c>
      <c r="AT89" s="11">
        <f>IF(('OddsRatio_working_3-way'!X89=0),IF(Q89&gt;0,-Q89^(1/3),(-Q89)^(1/3)),'OddsRatio_working_3-way'!AN89-'OddsRatio_working_3-way'!R89/3)</f>
        <v>-0.16864697129307477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3.33</v>
      </c>
      <c r="C90" s="4">
        <f>IF('True_Odds_Calculator_3-way'!C91="","",'True_Odds_Calculator_3-way'!C91)</f>
        <v>3.64</v>
      </c>
      <c r="D90" s="9">
        <f t="shared" si="26"/>
        <v>0.44207074056478762</v>
      </c>
      <c r="E90" s="9">
        <f t="shared" si="27"/>
        <v>0.29152062884062663</v>
      </c>
      <c r="F90" s="9">
        <f t="shared" si="28"/>
        <v>0.26640863059458564</v>
      </c>
      <c r="G90" s="9">
        <f t="shared" si="29"/>
        <v>1.0430424798700928</v>
      </c>
      <c r="H90" s="9">
        <f t="shared" si="30"/>
        <v>2.262081400642812</v>
      </c>
      <c r="I90" s="9">
        <f t="shared" si="31"/>
        <v>3.4302889780973156</v>
      </c>
      <c r="J90" s="9">
        <f t="shared" si="32"/>
        <v>3.7536321468570453</v>
      </c>
      <c r="K90" s="11">
        <f t="shared" si="33"/>
        <v>0.45248868778280543</v>
      </c>
      <c r="L90" s="11">
        <f t="shared" si="34"/>
        <v>0.3003003003003003</v>
      </c>
      <c r="M90" s="11">
        <f t="shared" si="35"/>
        <v>0.27472527472527469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-0.277848033504142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0.23070158816765149</v>
      </c>
      <c r="Q90" s="11">
        <f>2*'OddsRatio_working_3-way'!K90*'OddsRatio_working_3-way'!L90*'OddsRatio_working_3-way'!M90</f>
        <v>7.4660708144871038E-2</v>
      </c>
      <c r="R90" s="11">
        <f t="shared" si="36"/>
        <v>0</v>
      </c>
      <c r="S90" s="11">
        <f t="shared" si="37"/>
        <v>-0.83031571344273103</v>
      </c>
      <c r="T90" s="11">
        <f t="shared" si="38"/>
        <v>-0.26871058687467025</v>
      </c>
      <c r="U90" s="11">
        <f>'OddsRatio_working_3-way'!S90-'OddsRatio_working_3-way'!R90^2/3</f>
        <v>-0.83031571344273103</v>
      </c>
      <c r="V90" s="11">
        <f>'OddsRatio_working_3-way'!S90*'OddsRatio_working_3-way'!R90/3-2*'OddsRatio_working_3-way'!R90^3/27-'OddsRatio_working_3-way'!T90</f>
        <v>0.26871058687467025</v>
      </c>
      <c r="W90" s="11">
        <f>'OddsRatio_working_3-way'!V90^2+4*'OddsRatio_working_3-way'!U90^3/27</f>
        <v>-1.260050690061934E-2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0.14560725119233334</v>
      </c>
      <c r="Y90" s="11">
        <f>IF('OddsRatio_working_3-way'!W90&gt;=0,IF('OddsRatio_working_3-way'!V90+SQRT('OddsRatio_working_3-way'!W90)&gt;0,0,PI()),ACOS('OddsRatio_working_3-way'!V90/(2*'OddsRatio_working_3-way'!X90)))</f>
        <v>0.39570792211182715</v>
      </c>
      <c r="Z90" s="11">
        <f>'OddsRatio_working_3-way'!X90^(1/3)*COS('OddsRatio_working_3-way'!Y90/3)</f>
        <v>0.5215212399350464</v>
      </c>
      <c r="AA90" s="11">
        <f>'OddsRatio_working_3-way'!X90^(1/3)*COS(('OddsRatio_working_3-way'!Y90+2*PI())/3)</f>
        <v>-0.32068244890441078</v>
      </c>
      <c r="AB90" s="11">
        <f>'OddsRatio_working_3-way'!X90^(1/3)*COS(('OddsRatio_working_3-way'!Y90+4*PI())/3)</f>
        <v>-0.2008387910306357</v>
      </c>
      <c r="AC90" s="11">
        <f>'OddsRatio_working_3-way'!X90^(1/3)*SIN('OddsRatio_working_3-way'!Y90/3)</f>
        <v>6.919176813409357E-2</v>
      </c>
      <c r="AD90" s="11">
        <f>'OddsRatio_working_3-way'!X90^(1/3)*SIN(('OddsRatio_working_3-way'!Y90+2*PI())/3)</f>
        <v>0.41705475832986288</v>
      </c>
      <c r="AE90" s="11">
        <f>'OddsRatio_working_3-way'!X90^(1/3)*SIN(('OddsRatio_working_3-way'!Y90+4*PI())/3)</f>
        <v>-0.48624652646395633</v>
      </c>
      <c r="AF90" s="11">
        <f>-'OddsRatio_working_3-way'!U90/(3*'OddsRatio_working_3-way'!X90^(1/3))*COS(('OddsRatio_working_3-way'!Y90)/3)</f>
        <v>0.5215212399350464</v>
      </c>
      <c r="AG90" s="11">
        <f>-'OddsRatio_working_3-way'!U90/(3*'OddsRatio_working_3-way'!X90^(1/3))*COS(('OddsRatio_working_3-way'!Y90+2*PI())/3)</f>
        <v>-0.32068244890441078</v>
      </c>
      <c r="AH90" s="11">
        <f>-'OddsRatio_working_3-way'!U90/(3*'OddsRatio_working_3-way'!X90^(1/3))*COS(('OddsRatio_working_3-way'!Y90+4*PI())/3)</f>
        <v>-0.2008387910306357</v>
      </c>
      <c r="AI90" s="11">
        <f>'OddsRatio_working_3-way'!U90/(3*'OddsRatio_working_3-way'!X90^(1/3))*SIN(('OddsRatio_working_3-way'!Y90)/3)</f>
        <v>-6.919176813409357E-2</v>
      </c>
      <c r="AJ90" s="11">
        <f>'OddsRatio_working_3-way'!U90/(3*'OddsRatio_working_3-way'!X90^(1/3))*SIN(('OddsRatio_working_3-way'!Y90+2*PI())/3)</f>
        <v>-0.41705475832986288</v>
      </c>
      <c r="AK90" s="11">
        <f>'OddsRatio_working_3-way'!U90/(3*'OddsRatio_working_3-way'!X90^(1/3))*SIN(('OddsRatio_working_3-way'!Y90+4*PI())/3)</f>
        <v>0.48624652646395633</v>
      </c>
      <c r="AL90" s="11">
        <f>'OddsRatio_working_3-way'!Z90+'OddsRatio_working_3-way'!AF90</f>
        <v>1.0430424798700928</v>
      </c>
      <c r="AM90" s="11">
        <f>'OddsRatio_working_3-way'!AA90+'OddsRatio_working_3-way'!AG90</f>
        <v>-0.64136489780882155</v>
      </c>
      <c r="AN90" s="11">
        <f>'OddsRatio_working_3-way'!AB90+'OddsRatio_working_3-way'!AH90</f>
        <v>-0.40167758206127141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1.0430424798700928</v>
      </c>
      <c r="AS90" s="11">
        <f>IF(('OddsRatio_working_3-way'!X90=0),IF(Q90&gt;0,-Q90^(1/3),(-Q90)^(1/3)),'OddsRatio_working_3-way'!AM90-'OddsRatio_working_3-way'!R90/3)</f>
        <v>-0.64136489780882155</v>
      </c>
      <c r="AT90" s="11">
        <f>IF(('OddsRatio_working_3-way'!X90=0),IF(Q90&gt;0,-Q90^(1/3),(-Q90)^(1/3)),'OddsRatio_working_3-way'!AN90-'OddsRatio_working_3-way'!R90/3)</f>
        <v>-0.40167758206127141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1.17</v>
      </c>
      <c r="B91" s="4">
        <f>IF('True_Odds_Calculator_3-way'!B92="","",'True_Odds_Calculator_3-way'!B92)</f>
        <v>7.63</v>
      </c>
      <c r="C91" s="4">
        <f>IF('True_Odds_Calculator_3-way'!C92="","",'True_Odds_Calculator_3-way'!C92)</f>
        <v>18.899999999999999</v>
      </c>
      <c r="D91" s="9">
        <f t="shared" si="26"/>
        <v>0.83707354175160553</v>
      </c>
      <c r="E91" s="9">
        <f t="shared" si="27"/>
        <v>0.11640239620846797</v>
      </c>
      <c r="F91" s="9">
        <f t="shared" si="28"/>
        <v>4.6524062039926588E-2</v>
      </c>
      <c r="G91" s="9">
        <f t="shared" si="29"/>
        <v>1.1449303831386703</v>
      </c>
      <c r="H91" s="9">
        <f t="shared" si="30"/>
        <v>1.1946381651335738</v>
      </c>
      <c r="I91" s="9">
        <f t="shared" si="31"/>
        <v>8.5908884402093832</v>
      </c>
      <c r="J91" s="9">
        <f t="shared" si="32"/>
        <v>21.494253858182198</v>
      </c>
      <c r="K91" s="11">
        <f t="shared" si="33"/>
        <v>0.85470085470085477</v>
      </c>
      <c r="L91" s="11">
        <f t="shared" si="34"/>
        <v>0.13106159895150721</v>
      </c>
      <c r="M91" s="11">
        <f t="shared" si="35"/>
        <v>5.2910052910052914E-2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-0.11957579497990156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0.14639449618334141</v>
      </c>
      <c r="Q91" s="11">
        <f>2*'OddsRatio_working_3-way'!K91*'OddsRatio_working_3-way'!L91*'OddsRatio_working_3-way'!M91</f>
        <v>1.1853805358975013E-2</v>
      </c>
      <c r="R91" s="11">
        <f t="shared" si="36"/>
        <v>0</v>
      </c>
      <c r="S91" s="11">
        <f t="shared" si="37"/>
        <v>-1.2242820230293896</v>
      </c>
      <c r="T91" s="11">
        <f t="shared" si="38"/>
        <v>-9.9132147613715763E-2</v>
      </c>
      <c r="U91" s="11">
        <f>'OddsRatio_working_3-way'!S91-'OddsRatio_working_3-way'!R91^2/3</f>
        <v>-1.2242820230293896</v>
      </c>
      <c r="V91" s="11">
        <f>'OddsRatio_working_3-way'!S91*'OddsRatio_working_3-way'!R91/3-2*'OddsRatio_working_3-way'!R91^3/27-'OddsRatio_working_3-way'!T91</f>
        <v>9.9132147613715763E-2</v>
      </c>
      <c r="W91" s="11">
        <f>'OddsRatio_working_3-way'!V91^2+4*'OddsRatio_working_3-way'!U91^3/27</f>
        <v>-0.26202989530719489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0.26069957709867042</v>
      </c>
      <c r="Y91" s="11">
        <f>IF('OddsRatio_working_3-way'!W91&gt;=0,IF('OddsRatio_working_3-way'!V91+SQRT('OddsRatio_working_3-way'!W91)&gt;0,0,PI()),ACOS('OddsRatio_working_3-way'!V91/(2*'OddsRatio_working_3-way'!X91)))</f>
        <v>1.3795046452630069</v>
      </c>
      <c r="Z91" s="11">
        <f>'OddsRatio_working_3-way'!X91^(1/3)*COS('OddsRatio_working_3-way'!Y91/3)</f>
        <v>0.57246519156933517</v>
      </c>
      <c r="AA91" s="11">
        <f>'OddsRatio_working_3-way'!X91^(1/3)*COS(('OddsRatio_working_3-way'!Y91+2*PI())/3)</f>
        <v>-0.53175898762159546</v>
      </c>
      <c r="AB91" s="11">
        <f>'OddsRatio_working_3-way'!X91^(1/3)*COS(('OddsRatio_working_3-way'!Y91+4*PI())/3)</f>
        <v>-4.0706203947739633E-2</v>
      </c>
      <c r="AC91" s="11">
        <f>'OddsRatio_working_3-way'!X91^(1/3)*SIN('OddsRatio_working_3-way'!Y91/3)</f>
        <v>0.28350945684041579</v>
      </c>
      <c r="AD91" s="11">
        <f>'OddsRatio_working_3-way'!X91^(1/3)*SIN(('OddsRatio_working_3-way'!Y91+2*PI())/3)</f>
        <v>0.35401467026116173</v>
      </c>
      <c r="AE91" s="11">
        <f>'OddsRatio_working_3-way'!X91^(1/3)*SIN(('OddsRatio_working_3-way'!Y91+4*PI())/3)</f>
        <v>-0.63752412710157735</v>
      </c>
      <c r="AF91" s="11">
        <f>-'OddsRatio_working_3-way'!U91/(3*'OddsRatio_working_3-way'!X91^(1/3))*COS(('OddsRatio_working_3-way'!Y91)/3)</f>
        <v>0.57246519156933517</v>
      </c>
      <c r="AG91" s="11">
        <f>-'OddsRatio_working_3-way'!U91/(3*'OddsRatio_working_3-way'!X91^(1/3))*COS(('OddsRatio_working_3-way'!Y91+2*PI())/3)</f>
        <v>-0.53175898762159557</v>
      </c>
      <c r="AH91" s="11">
        <f>-'OddsRatio_working_3-way'!U91/(3*'OddsRatio_working_3-way'!X91^(1/3))*COS(('OddsRatio_working_3-way'!Y91+4*PI())/3)</f>
        <v>-4.070620394773964E-2</v>
      </c>
      <c r="AI91" s="11">
        <f>'OddsRatio_working_3-way'!U91/(3*'OddsRatio_working_3-way'!X91^(1/3))*SIN(('OddsRatio_working_3-way'!Y91)/3)</f>
        <v>-0.28350945684041584</v>
      </c>
      <c r="AJ91" s="11">
        <f>'OddsRatio_working_3-way'!U91/(3*'OddsRatio_working_3-way'!X91^(1/3))*SIN(('OddsRatio_working_3-way'!Y91+2*PI())/3)</f>
        <v>-0.35401467026116179</v>
      </c>
      <c r="AK91" s="11">
        <f>'OddsRatio_working_3-way'!U91/(3*'OddsRatio_working_3-way'!X91^(1/3))*SIN(('OddsRatio_working_3-way'!Y91+4*PI())/3)</f>
        <v>0.63752412710157746</v>
      </c>
      <c r="AL91" s="11">
        <f>'OddsRatio_working_3-way'!Z91+'OddsRatio_working_3-way'!AF91</f>
        <v>1.1449303831386703</v>
      </c>
      <c r="AM91" s="11">
        <f>'OddsRatio_working_3-way'!AA91+'OddsRatio_working_3-way'!AG91</f>
        <v>-1.0635179752431911</v>
      </c>
      <c r="AN91" s="11">
        <f>'OddsRatio_working_3-way'!AB91+'OddsRatio_working_3-way'!AH91</f>
        <v>-8.1412407895479266E-2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1.1449303831386703</v>
      </c>
      <c r="AS91" s="11">
        <f>IF(('OddsRatio_working_3-way'!X91=0),IF(Q91&gt;0,-Q91^(1/3),(-Q91)^(1/3)),'OddsRatio_working_3-way'!AM91-'OddsRatio_working_3-way'!R91/3)</f>
        <v>-1.0635179752431911</v>
      </c>
      <c r="AT91" s="11">
        <f>IF(('OddsRatio_working_3-way'!X91=0),IF(Q91&gt;0,-Q91^(1/3),(-Q91)^(1/3)),'OddsRatio_working_3-way'!AN91-'OddsRatio_working_3-way'!R91/3)</f>
        <v>-8.1412407895479266E-2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1.41</v>
      </c>
      <c r="B92" s="4">
        <f>IF('True_Odds_Calculator_3-way'!B93="","",'True_Odds_Calculator_3-way'!B93)</f>
        <v>4.95</v>
      </c>
      <c r="C92" s="4">
        <f>IF('True_Odds_Calculator_3-way'!C93="","",'True_Odds_Calculator_3-way'!C93)</f>
        <v>8.15</v>
      </c>
      <c r="D92" s="9">
        <f t="shared" si="26"/>
        <v>0.69416462305061355</v>
      </c>
      <c r="E92" s="9">
        <f t="shared" si="27"/>
        <v>0.1906717020435014</v>
      </c>
      <c r="F92" s="9">
        <f t="shared" si="28"/>
        <v>0.1151636749058849</v>
      </c>
      <c r="G92" s="9">
        <f t="shared" si="29"/>
        <v>1.0745865159489738</v>
      </c>
      <c r="H92" s="9">
        <f t="shared" si="30"/>
        <v>1.4405804715390791</v>
      </c>
      <c r="I92" s="9">
        <f t="shared" si="31"/>
        <v>5.2446167379984461</v>
      </c>
      <c r="J92" s="9">
        <f t="shared" si="32"/>
        <v>8.6832935890351628</v>
      </c>
      <c r="K92" s="11">
        <f t="shared" si="33"/>
        <v>0.70921985815602839</v>
      </c>
      <c r="L92" s="11">
        <f t="shared" si="34"/>
        <v>0.20202020202020202</v>
      </c>
      <c r="M92" s="11">
        <f t="shared" si="35"/>
        <v>0.12269938650306748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-0.20356592070467538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0.20234543142779671</v>
      </c>
      <c r="Q92" s="11">
        <f>2*'OddsRatio_working_3-way'!K92*'OddsRatio_working_3-way'!L92*'OddsRatio_working_3-way'!M92</f>
        <v>3.5159935956176655E-2</v>
      </c>
      <c r="R92" s="11">
        <f t="shared" si="36"/>
        <v>0</v>
      </c>
      <c r="S92" s="11">
        <f t="shared" si="37"/>
        <v>-0.99400445186181574</v>
      </c>
      <c r="T92" s="11">
        <f t="shared" si="38"/>
        <v>-0.17272014802116689</v>
      </c>
      <c r="U92" s="11">
        <f>'OddsRatio_working_3-way'!S92-'OddsRatio_working_3-way'!R92^2/3</f>
        <v>-0.99400445186181574</v>
      </c>
      <c r="V92" s="11">
        <f>'OddsRatio_working_3-way'!S92*'OddsRatio_working_3-way'!R92/3-2*'OddsRatio_working_3-way'!R92^3/27-'OddsRatio_working_3-way'!T92</f>
        <v>0.17272014802116689</v>
      </c>
      <c r="W92" s="11">
        <f>'OddsRatio_working_3-way'!V92^2+4*'OddsRatio_working_3-way'!U92^3/27</f>
        <v>-0.11566715489100152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0.1907219208844747</v>
      </c>
      <c r="Y92" s="11">
        <f>IF('OddsRatio_working_3-way'!W92&gt;=0,IF('OddsRatio_working_3-way'!V92+SQRT('OddsRatio_working_3-way'!W92)&gt;0,0,PI()),ACOS('OddsRatio_working_3-way'!V92/(2*'OddsRatio_working_3-way'!X92)))</f>
        <v>1.1008861161729013</v>
      </c>
      <c r="Z92" s="11">
        <f>'OddsRatio_working_3-way'!X92^(1/3)*COS('OddsRatio_working_3-way'!Y92/3)</f>
        <v>0.5372932579744869</v>
      </c>
      <c r="AA92" s="11">
        <f>'OddsRatio_working_3-way'!X92^(1/3)*COS(('OddsRatio_working_3-way'!Y92+2*PI())/3)</f>
        <v>-0.44749874434187142</v>
      </c>
      <c r="AB92" s="11">
        <f>'OddsRatio_working_3-way'!X92^(1/3)*COS(('OddsRatio_working_3-way'!Y92+4*PI())/3)</f>
        <v>-8.9794513632615369E-2</v>
      </c>
      <c r="AC92" s="11">
        <f>'OddsRatio_working_3-way'!X92^(1/3)*SIN('OddsRatio_working_3-way'!Y92/3)</f>
        <v>0.20652063389025688</v>
      </c>
      <c r="AD92" s="11">
        <f>'OddsRatio_working_3-way'!X92^(1/3)*SIN(('OddsRatio_working_3-way'!Y92+2*PI())/3)</f>
        <v>0.36204929374288314</v>
      </c>
      <c r="AE92" s="11">
        <f>'OddsRatio_working_3-way'!X92^(1/3)*SIN(('OddsRatio_working_3-way'!Y92+4*PI())/3)</f>
        <v>-0.56856992763314007</v>
      </c>
      <c r="AF92" s="11">
        <f>-'OddsRatio_working_3-way'!U92/(3*'OddsRatio_working_3-way'!X92^(1/3))*COS(('OddsRatio_working_3-way'!Y92)/3)</f>
        <v>0.53729325797448679</v>
      </c>
      <c r="AG92" s="11">
        <f>-'OddsRatio_working_3-way'!U92/(3*'OddsRatio_working_3-way'!X92^(1/3))*COS(('OddsRatio_working_3-way'!Y92+2*PI())/3)</f>
        <v>-0.44749874434187131</v>
      </c>
      <c r="AH92" s="11">
        <f>-'OddsRatio_working_3-way'!U92/(3*'OddsRatio_working_3-way'!X92^(1/3))*COS(('OddsRatio_working_3-way'!Y92+4*PI())/3)</f>
        <v>-8.9794513632615355E-2</v>
      </c>
      <c r="AI92" s="11">
        <f>'OddsRatio_working_3-way'!U92/(3*'OddsRatio_working_3-way'!X92^(1/3))*SIN(('OddsRatio_working_3-way'!Y92)/3)</f>
        <v>-0.20652063389025685</v>
      </c>
      <c r="AJ92" s="11">
        <f>'OddsRatio_working_3-way'!U92/(3*'OddsRatio_working_3-way'!X92^(1/3))*SIN(('OddsRatio_working_3-way'!Y92+2*PI())/3)</f>
        <v>-0.36204929374288303</v>
      </c>
      <c r="AK92" s="11">
        <f>'OddsRatio_working_3-way'!U92/(3*'OddsRatio_working_3-way'!X92^(1/3))*SIN(('OddsRatio_working_3-way'!Y92+4*PI())/3)</f>
        <v>0.56856992763313996</v>
      </c>
      <c r="AL92" s="11">
        <f>'OddsRatio_working_3-way'!Z92+'OddsRatio_working_3-way'!AF92</f>
        <v>1.0745865159489738</v>
      </c>
      <c r="AM92" s="11">
        <f>'OddsRatio_working_3-way'!AA92+'OddsRatio_working_3-way'!AG92</f>
        <v>-0.89499748868374274</v>
      </c>
      <c r="AN92" s="11">
        <f>'OddsRatio_working_3-way'!AB92+'OddsRatio_working_3-way'!AH92</f>
        <v>-0.17958902726523074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1.0745865159489738</v>
      </c>
      <c r="AS92" s="11">
        <f>IF(('OddsRatio_working_3-way'!X92=0),IF(Q92&gt;0,-Q92^(1/3),(-Q92)^(1/3)),'OddsRatio_working_3-way'!AM92-'OddsRatio_working_3-way'!R92/3)</f>
        <v>-0.89499748868374274</v>
      </c>
      <c r="AT92" s="11">
        <f>IF(('OddsRatio_working_3-way'!X92=0),IF(Q92&gt;0,-Q92^(1/3),(-Q92)^(1/3)),'OddsRatio_working_3-way'!AN92-'OddsRatio_working_3-way'!R92/3)</f>
        <v>-0.17958902726523074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3.32</v>
      </c>
      <c r="C93" s="4">
        <f>IF('True_Odds_Calculator_3-way'!C94="","",'True_Odds_Calculator_3-way'!C94)</f>
        <v>2.65</v>
      </c>
      <c r="D93" s="9">
        <f t="shared" si="26"/>
        <v>0.33931662734620355</v>
      </c>
      <c r="E93" s="9">
        <f t="shared" si="27"/>
        <v>0.292769756002354</v>
      </c>
      <c r="F93" s="9">
        <f t="shared" si="28"/>
        <v>0.36791361665144262</v>
      </c>
      <c r="G93" s="9">
        <f t="shared" si="29"/>
        <v>1.0412298953800661</v>
      </c>
      <c r="H93" s="9">
        <f t="shared" si="30"/>
        <v>2.9470999043607242</v>
      </c>
      <c r="I93" s="9">
        <f t="shared" si="31"/>
        <v>3.4156533572817529</v>
      </c>
      <c r="J93" s="9">
        <f t="shared" si="32"/>
        <v>2.7180293273771086</v>
      </c>
      <c r="K93" s="11">
        <f t="shared" si="33"/>
        <v>0.34843205574912889</v>
      </c>
      <c r="L93" s="11">
        <f t="shared" si="34"/>
        <v>0.30120481927710846</v>
      </c>
      <c r="M93" s="11">
        <f t="shared" si="35"/>
        <v>0.37735849056603776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-0.28349648676884931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0.23128474716695985</v>
      </c>
      <c r="Q93" s="11">
        <f>2*'OddsRatio_working_3-way'!K93*'OddsRatio_working_3-way'!L93*'OddsRatio_working_3-way'!M93</f>
        <v>7.9207105194164351E-2</v>
      </c>
      <c r="R93" s="11">
        <f t="shared" si="36"/>
        <v>0</v>
      </c>
      <c r="S93" s="11">
        <f t="shared" si="37"/>
        <v>-0.81582932403511355</v>
      </c>
      <c r="T93" s="11">
        <f t="shared" si="38"/>
        <v>-0.27939360412161429</v>
      </c>
      <c r="U93" s="11">
        <f>'OddsRatio_working_3-way'!S93-'OddsRatio_working_3-way'!R93^2/3</f>
        <v>-0.81582932403511355</v>
      </c>
      <c r="V93" s="11">
        <f>'OddsRatio_working_3-way'!S93*'OddsRatio_working_3-way'!R93/3-2*'OddsRatio_working_3-way'!R93^3/27-'OddsRatio_working_3-way'!T93</f>
        <v>0.27939360412161429</v>
      </c>
      <c r="W93" s="11">
        <f>'OddsRatio_working_3-way'!V93^2+4*'OddsRatio_working_3-way'!U93^3/27</f>
        <v>-2.3833073774368191E-3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0.14181333981814101</v>
      </c>
      <c r="Y93" s="11">
        <f>IF('OddsRatio_working_3-way'!W93&gt;=0,IF('OddsRatio_working_3-way'!V93+SQRT('OddsRatio_working_3-way'!W93)&gt;0,0,PI()),ACOS('OddsRatio_working_3-way'!V93/(2*'OddsRatio_working_3-way'!X93)))</f>
        <v>0.17298605578807624</v>
      </c>
      <c r="Z93" s="11">
        <f>'OddsRatio_working_3-way'!X93^(1/3)*COS('OddsRatio_working_3-way'!Y93/3)</f>
        <v>0.52061494769003291</v>
      </c>
      <c r="AA93" s="11">
        <f>'OddsRatio_working_3-way'!X93^(1/3)*COS(('OddsRatio_working_3-way'!Y93+2*PI())/3)</f>
        <v>-0.28633415611641921</v>
      </c>
      <c r="AB93" s="11">
        <f>'OddsRatio_working_3-way'!X93^(1/3)*COS(('OddsRatio_working_3-way'!Y93+4*PI())/3)</f>
        <v>-0.23428079157361381</v>
      </c>
      <c r="AC93" s="11">
        <f>'OddsRatio_working_3-way'!X93^(1/3)*SIN('OddsRatio_working_3-way'!Y93/3)</f>
        <v>3.0053024031014459E-2</v>
      </c>
      <c r="AD93" s="11">
        <f>'OddsRatio_working_3-way'!X93^(1/3)*SIN(('OddsRatio_working_3-way'!Y93+2*PI())/3)</f>
        <v>0.43583925827396797</v>
      </c>
      <c r="AE93" s="11">
        <f>'OddsRatio_working_3-way'!X93^(1/3)*SIN(('OddsRatio_working_3-way'!Y93+4*PI())/3)</f>
        <v>-0.46589228230498242</v>
      </c>
      <c r="AF93" s="11">
        <f>-'OddsRatio_working_3-way'!U93/(3*'OddsRatio_working_3-way'!X93^(1/3))*COS(('OddsRatio_working_3-way'!Y93)/3)</f>
        <v>0.52061494769003303</v>
      </c>
      <c r="AG93" s="11">
        <f>-'OddsRatio_working_3-way'!U93/(3*'OddsRatio_working_3-way'!X93^(1/3))*COS(('OddsRatio_working_3-way'!Y93+2*PI())/3)</f>
        <v>-0.28633415611641927</v>
      </c>
      <c r="AH93" s="11">
        <f>-'OddsRatio_working_3-way'!U93/(3*'OddsRatio_working_3-way'!X93^(1/3))*COS(('OddsRatio_working_3-way'!Y93+4*PI())/3)</f>
        <v>-0.23428079157361387</v>
      </c>
      <c r="AI93" s="11">
        <f>'OddsRatio_working_3-way'!U93/(3*'OddsRatio_working_3-way'!X93^(1/3))*SIN(('OddsRatio_working_3-way'!Y93)/3)</f>
        <v>-3.0053024031014463E-2</v>
      </c>
      <c r="AJ93" s="11">
        <f>'OddsRatio_working_3-way'!U93/(3*'OddsRatio_working_3-way'!X93^(1/3))*SIN(('OddsRatio_working_3-way'!Y93+2*PI())/3)</f>
        <v>-0.43583925827396808</v>
      </c>
      <c r="AK93" s="11">
        <f>'OddsRatio_working_3-way'!U93/(3*'OddsRatio_working_3-way'!X93^(1/3))*SIN(('OddsRatio_working_3-way'!Y93+4*PI())/3)</f>
        <v>0.46589228230498247</v>
      </c>
      <c r="AL93" s="11">
        <f>'OddsRatio_working_3-way'!Z93+'OddsRatio_working_3-way'!AF93</f>
        <v>1.0412298953800661</v>
      </c>
      <c r="AM93" s="11">
        <f>'OddsRatio_working_3-way'!AA93+'OddsRatio_working_3-way'!AG93</f>
        <v>-0.57266831223283843</v>
      </c>
      <c r="AN93" s="11">
        <f>'OddsRatio_working_3-way'!AB93+'OddsRatio_working_3-way'!AH93</f>
        <v>-0.46856158314722768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1.0412298953800661</v>
      </c>
      <c r="AS93" s="11">
        <f>IF(('OddsRatio_working_3-way'!X93=0),IF(Q93&gt;0,-Q93^(1/3),(-Q93)^(1/3)),'OddsRatio_working_3-way'!AM93-'OddsRatio_working_3-way'!R93/3)</f>
        <v>-0.57266831223283843</v>
      </c>
      <c r="AT93" s="11">
        <f>IF(('OddsRatio_working_3-way'!X93=0),IF(Q93&gt;0,-Q93^(1/3),(-Q93)^(1/3)),'OddsRatio_working_3-way'!AN93-'OddsRatio_working_3-way'!R93/3)</f>
        <v>-0.46856158314722768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2.57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2.79</v>
      </c>
      <c r="D94" s="9">
        <f t="shared" si="26"/>
        <v>0.37760063082233697</v>
      </c>
      <c r="E94" s="9">
        <f t="shared" si="27"/>
        <v>0.27508944246074352</v>
      </c>
      <c r="F94" s="9">
        <f t="shared" si="28"/>
        <v>0.34730992671691951</v>
      </c>
      <c r="G94" s="9">
        <f t="shared" si="29"/>
        <v>1.0498730321453438</v>
      </c>
      <c r="H94" s="9">
        <f t="shared" si="30"/>
        <v>2.6483006604681893</v>
      </c>
      <c r="I94" s="9">
        <f t="shared" si="31"/>
        <v>3.6351813106848128</v>
      </c>
      <c r="J94" s="9">
        <f t="shared" si="32"/>
        <v>2.8792727275401657</v>
      </c>
      <c r="K94" s="11">
        <f t="shared" si="33"/>
        <v>0.38910505836575876</v>
      </c>
      <c r="L94" s="11">
        <f t="shared" si="34"/>
        <v>0.28490028490028491</v>
      </c>
      <c r="M94" s="11">
        <f t="shared" si="35"/>
        <v>0.35842293906810035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-0.2802734515075701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0.2332349653940104</v>
      </c>
      <c r="Q94" s="11">
        <f>2*'OddsRatio_working_3-way'!K94*'OddsRatio_working_3-way'!L94*'OddsRatio_working_3-way'!M94</f>
        <v>7.9466768447703701E-2</v>
      </c>
      <c r="R94" s="11">
        <f t="shared" si="36"/>
        <v>0</v>
      </c>
      <c r="S94" s="11">
        <f t="shared" si="37"/>
        <v>-0.83216931228932611</v>
      </c>
      <c r="T94" s="11">
        <f t="shared" si="38"/>
        <v>-0.28353298544781125</v>
      </c>
      <c r="U94" s="11">
        <f>'OddsRatio_working_3-way'!S94-'OddsRatio_working_3-way'!R94^2/3</f>
        <v>-0.83216931228932611</v>
      </c>
      <c r="V94" s="11">
        <f>'OddsRatio_working_3-way'!S94*'OddsRatio_working_3-way'!R94/3-2*'OddsRatio_working_3-way'!R94^3/27-'OddsRatio_working_3-way'!T94</f>
        <v>0.28353298544781125</v>
      </c>
      <c r="W94" s="11">
        <f>'OddsRatio_working_3-way'!V94^2+4*'OddsRatio_working_3-way'!U94^3/27</f>
        <v>-4.9841640367275092E-3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0.14609510419045213</v>
      </c>
      <c r="Y94" s="11">
        <f>IF('OddsRatio_working_3-way'!W94&gt;=0,IF('OddsRatio_working_3-way'!V94+SQRT('OddsRatio_working_3-way'!W94)&gt;0,0,PI()),ACOS('OddsRatio_working_3-way'!V94/(2*'OddsRatio_working_3-way'!X94)))</f>
        <v>0.24403360821213993</v>
      </c>
      <c r="Z94" s="11">
        <f>'OddsRatio_working_3-way'!X94^(1/3)*COS('OddsRatio_working_3-way'!Y94/3)</f>
        <v>0.52493651607267189</v>
      </c>
      <c r="AA94" s="11">
        <f>'OddsRatio_working_3-way'!X94^(1/3)*COS(('OddsRatio_working_3-way'!Y94+2*PI())/3)</f>
        <v>-0.29952994502499908</v>
      </c>
      <c r="AB94" s="11">
        <f>'OddsRatio_working_3-way'!X94^(1/3)*COS(('OddsRatio_working_3-way'!Y94+4*PI())/3)</f>
        <v>-0.225406571047673</v>
      </c>
      <c r="AC94" s="11">
        <f>'OddsRatio_working_3-way'!X94^(1/3)*SIN('OddsRatio_working_3-way'!Y94/3)</f>
        <v>4.2795149919052491E-2</v>
      </c>
      <c r="AD94" s="11">
        <f>'OddsRatio_working_3-way'!X94^(1/3)*SIN(('OddsRatio_working_3-way'!Y94+2*PI())/3)</f>
        <v>0.43321078333350593</v>
      </c>
      <c r="AE94" s="11">
        <f>'OddsRatio_working_3-way'!X94^(1/3)*SIN(('OddsRatio_working_3-way'!Y94+4*PI())/3)</f>
        <v>-0.47600593325255841</v>
      </c>
      <c r="AF94" s="11">
        <f>-'OddsRatio_working_3-way'!U94/(3*'OddsRatio_working_3-way'!X94^(1/3))*COS(('OddsRatio_working_3-way'!Y94)/3)</f>
        <v>0.52493651607267189</v>
      </c>
      <c r="AG94" s="11">
        <f>-'OddsRatio_working_3-way'!U94/(3*'OddsRatio_working_3-way'!X94^(1/3))*COS(('OddsRatio_working_3-way'!Y94+2*PI())/3)</f>
        <v>-0.29952994502499908</v>
      </c>
      <c r="AH94" s="11">
        <f>-'OddsRatio_working_3-way'!U94/(3*'OddsRatio_working_3-way'!X94^(1/3))*COS(('OddsRatio_working_3-way'!Y94+4*PI())/3)</f>
        <v>-0.225406571047673</v>
      </c>
      <c r="AI94" s="11">
        <f>'OddsRatio_working_3-way'!U94/(3*'OddsRatio_working_3-way'!X94^(1/3))*SIN(('OddsRatio_working_3-way'!Y94)/3)</f>
        <v>-4.2795149919052491E-2</v>
      </c>
      <c r="AJ94" s="11">
        <f>'OddsRatio_working_3-way'!U94/(3*'OddsRatio_working_3-way'!X94^(1/3))*SIN(('OddsRatio_working_3-way'!Y94+2*PI())/3)</f>
        <v>-0.43321078333350593</v>
      </c>
      <c r="AK94" s="11">
        <f>'OddsRatio_working_3-way'!U94/(3*'OddsRatio_working_3-way'!X94^(1/3))*SIN(('OddsRatio_working_3-way'!Y94+4*PI())/3)</f>
        <v>0.47600593325255841</v>
      </c>
      <c r="AL94" s="11">
        <f>'OddsRatio_working_3-way'!Z94+'OddsRatio_working_3-way'!AF94</f>
        <v>1.0498730321453438</v>
      </c>
      <c r="AM94" s="11">
        <f>'OddsRatio_working_3-way'!AA94+'OddsRatio_working_3-way'!AG94</f>
        <v>-0.59905989004999816</v>
      </c>
      <c r="AN94" s="11">
        <f>'OddsRatio_working_3-way'!AB94+'OddsRatio_working_3-way'!AH94</f>
        <v>-0.45081314209534601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1.0498730321453438</v>
      </c>
      <c r="AS94" s="11">
        <f>IF(('OddsRatio_working_3-way'!X94=0),IF(Q94&gt;0,-Q94^(1/3),(-Q94)^(1/3)),'OddsRatio_working_3-way'!AM94-'OddsRatio_working_3-way'!R94/3)</f>
        <v>-0.59905989004999816</v>
      </c>
      <c r="AT94" s="11">
        <f>IF(('OddsRatio_working_3-way'!X94=0),IF(Q94&gt;0,-Q94^(1/3),(-Q94)^(1/3)),'OddsRatio_working_3-way'!AN94-'OddsRatio_working_3-way'!R94/3)</f>
        <v>-0.45081314209534601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1.57</v>
      </c>
      <c r="B95" s="4">
        <f>IF('True_Odds_Calculator_3-way'!B96="","",'True_Odds_Calculator_3-way'!B96)</f>
        <v>3.72</v>
      </c>
      <c r="C95" s="4">
        <f>IF('True_Odds_Calculator_3-way'!C96="","",'True_Odds_Calculator_3-way'!C96)</f>
        <v>7.56</v>
      </c>
      <c r="D95" s="9">
        <f t="shared" si="26"/>
        <v>0.62045841624303866</v>
      </c>
      <c r="E95" s="9">
        <f t="shared" si="27"/>
        <v>0.2551642291472182</v>
      </c>
      <c r="F95" s="9">
        <f t="shared" si="28"/>
        <v>0.12437735460974339</v>
      </c>
      <c r="G95" s="9">
        <f t="shared" si="29"/>
        <v>1.0731781699016683</v>
      </c>
      <c r="H95" s="9">
        <f t="shared" si="30"/>
        <v>1.6117115568439511</v>
      </c>
      <c r="I95" s="9">
        <f t="shared" si="31"/>
        <v>3.9190446221325375</v>
      </c>
      <c r="J95" s="9">
        <f t="shared" si="32"/>
        <v>8.0400487945549433</v>
      </c>
      <c r="K95" s="11">
        <f t="shared" si="33"/>
        <v>0.63694267515923564</v>
      </c>
      <c r="L95" s="11">
        <f t="shared" si="34"/>
        <v>0.26881720430107525</v>
      </c>
      <c r="M95" s="11">
        <f t="shared" si="35"/>
        <v>0.1322751322751323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-0.23034734520249234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0.22308575661085758</v>
      </c>
      <c r="Q95" s="11">
        <f>2*'OddsRatio_working_3-way'!K95*'OddsRatio_working_3-way'!L95*'OddsRatio_working_3-way'!M95</f>
        <v>4.5296600327077691E-2</v>
      </c>
      <c r="R95" s="11">
        <f t="shared" si="36"/>
        <v>0</v>
      </c>
      <c r="S95" s="11">
        <f t="shared" si="37"/>
        <v>-0.96847548390344473</v>
      </c>
      <c r="T95" s="11">
        <f t="shared" si="38"/>
        <v>-0.196644768305268</v>
      </c>
      <c r="U95" s="11">
        <f>'OddsRatio_working_3-way'!S95-'OddsRatio_working_3-way'!R95^2/3</f>
        <v>-0.96847548390344473</v>
      </c>
      <c r="V95" s="11">
        <f>'OddsRatio_working_3-way'!S95*'OddsRatio_working_3-way'!R95/3-2*'OddsRatio_working_3-way'!R95^3/27-'OddsRatio_working_3-way'!T95</f>
        <v>0.196644768305268</v>
      </c>
      <c r="W95" s="11">
        <f>'OddsRatio_working_3-way'!V95^2+4*'OddsRatio_working_3-way'!U95^3/27</f>
        <v>-9.5905132601218857E-2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0.18342184814182538</v>
      </c>
      <c r="Y95" s="11">
        <f>IF('OddsRatio_working_3-way'!W95&gt;=0,IF('OddsRatio_working_3-way'!V95+SQRT('OddsRatio_working_3-way'!W95)&gt;0,0,PI()),ACOS('OddsRatio_working_3-way'!V95/(2*'OddsRatio_working_3-way'!X95)))</f>
        <v>1.0050510652500231</v>
      </c>
      <c r="Z95" s="11">
        <f>'OddsRatio_working_3-way'!X95^(1/3)*COS('OddsRatio_working_3-way'!Y95/3)</f>
        <v>0.53658908495083413</v>
      </c>
      <c r="AA95" s="11">
        <f>'OddsRatio_working_3-way'!X95^(1/3)*COS(('OddsRatio_working_3-way'!Y95+2*PI())/3)</f>
        <v>-0.4300752162581068</v>
      </c>
      <c r="AB95" s="11">
        <f>'OddsRatio_working_3-way'!X95^(1/3)*COS(('OddsRatio_working_3-way'!Y95+4*PI())/3)</f>
        <v>-0.10651386869272757</v>
      </c>
      <c r="AC95" s="11">
        <f>'OddsRatio_working_3-way'!X95^(1/3)*SIN('OddsRatio_working_3-way'!Y95/3)</f>
        <v>0.18680823111622993</v>
      </c>
      <c r="AD95" s="11">
        <f>'OddsRatio_working_3-way'!X95^(1/3)*SIN(('OddsRatio_working_3-way'!Y95+2*PI())/3)</f>
        <v>0.37129566340275377</v>
      </c>
      <c r="AE95" s="11">
        <f>'OddsRatio_working_3-way'!X95^(1/3)*SIN(('OddsRatio_working_3-way'!Y95+4*PI())/3)</f>
        <v>-0.55810389451898357</v>
      </c>
      <c r="AF95" s="11">
        <f>-'OddsRatio_working_3-way'!U95/(3*'OddsRatio_working_3-way'!X95^(1/3))*COS(('OddsRatio_working_3-way'!Y95)/3)</f>
        <v>0.53658908495083402</v>
      </c>
      <c r="AG95" s="11">
        <f>-'OddsRatio_working_3-way'!U95/(3*'OddsRatio_working_3-way'!X95^(1/3))*COS(('OddsRatio_working_3-way'!Y95+2*PI())/3)</f>
        <v>-0.43007521625810663</v>
      </c>
      <c r="AH95" s="11">
        <f>-'OddsRatio_working_3-way'!U95/(3*'OddsRatio_working_3-way'!X95^(1/3))*COS(('OddsRatio_working_3-way'!Y95+4*PI())/3)</f>
        <v>-0.10651386869272753</v>
      </c>
      <c r="AI95" s="11">
        <f>'OddsRatio_working_3-way'!U95/(3*'OddsRatio_working_3-way'!X95^(1/3))*SIN(('OddsRatio_working_3-way'!Y95)/3)</f>
        <v>-0.18680823111622988</v>
      </c>
      <c r="AJ95" s="11">
        <f>'OddsRatio_working_3-way'!U95/(3*'OddsRatio_working_3-way'!X95^(1/3))*SIN(('OddsRatio_working_3-way'!Y95+2*PI())/3)</f>
        <v>-0.37129566340275366</v>
      </c>
      <c r="AK95" s="11">
        <f>'OddsRatio_working_3-way'!U95/(3*'OddsRatio_working_3-way'!X95^(1/3))*SIN(('OddsRatio_working_3-way'!Y95+4*PI())/3)</f>
        <v>0.55810389451898335</v>
      </c>
      <c r="AL95" s="11">
        <f>'OddsRatio_working_3-way'!Z95+'OddsRatio_working_3-way'!AF95</f>
        <v>1.0731781699016683</v>
      </c>
      <c r="AM95" s="11">
        <f>'OddsRatio_working_3-way'!AA95+'OddsRatio_working_3-way'!AG95</f>
        <v>-0.86015043251621348</v>
      </c>
      <c r="AN95" s="11">
        <f>'OddsRatio_working_3-way'!AB95+'OddsRatio_working_3-way'!AH95</f>
        <v>-0.21302773738545511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1.0731781699016683</v>
      </c>
      <c r="AS95" s="11">
        <f>IF(('OddsRatio_working_3-way'!X95=0),IF(Q95&gt;0,-Q95^(1/3),(-Q95)^(1/3)),'OddsRatio_working_3-way'!AM95-'OddsRatio_working_3-way'!R95/3)</f>
        <v>-0.86015043251621348</v>
      </c>
      <c r="AT95" s="11">
        <f>IF(('OddsRatio_working_3-way'!X95=0),IF(Q95&gt;0,-Q95^(1/3),(-Q95)^(1/3)),'OddsRatio_working_3-way'!AN95-'OddsRatio_working_3-way'!R95/3)</f>
        <v>-0.21302773738545511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3.96</v>
      </c>
      <c r="B96" s="4">
        <f>IF('True_Odds_Calculator_3-way'!B97="","",'True_Odds_Calculator_3-way'!B97)</f>
        <v>3.42</v>
      </c>
      <c r="C96" s="4">
        <f>IF('True_Odds_Calculator_3-way'!C97="","",'True_Odds_Calculator_3-way'!C97)</f>
        <v>2.04</v>
      </c>
      <c r="D96" s="9">
        <f t="shared" si="26"/>
        <v>0.24231532556612273</v>
      </c>
      <c r="E96" s="9">
        <f t="shared" si="27"/>
        <v>0.28118207112299959</v>
      </c>
      <c r="F96" s="9">
        <f t="shared" si="28"/>
        <v>0.47650260331087768</v>
      </c>
      <c r="G96" s="9">
        <f t="shared" si="29"/>
        <v>1.0563696356207448</v>
      </c>
      <c r="H96" s="9">
        <f t="shared" si="30"/>
        <v>4.1268541214374039</v>
      </c>
      <c r="I96" s="9">
        <f t="shared" si="31"/>
        <v>3.5564145182022022</v>
      </c>
      <c r="J96" s="9">
        <f t="shared" si="32"/>
        <v>2.0986244210455749</v>
      </c>
      <c r="K96" s="11">
        <f t="shared" si="33"/>
        <v>0.25252525252525254</v>
      </c>
      <c r="L96" s="11">
        <f t="shared" si="34"/>
        <v>0.29239766081871343</v>
      </c>
      <c r="M96" s="11">
        <f t="shared" si="35"/>
        <v>0.49019607843137253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-0.26964287989399793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0.23237187839871015</v>
      </c>
      <c r="Q96" s="11">
        <f>2*'OddsRatio_working_3-way'!K96*'OddsRatio_working_3-way'!L96*'OddsRatio_working_3-way'!M96</f>
        <v>7.2389993270626216E-2</v>
      </c>
      <c r="R96" s="11">
        <f t="shared" si="36"/>
        <v>0</v>
      </c>
      <c r="S96" s="11">
        <f t="shared" si="37"/>
        <v>-0.86177642995824788</v>
      </c>
      <c r="T96" s="11">
        <f t="shared" si="38"/>
        <v>-0.26846617755708657</v>
      </c>
      <c r="U96" s="11">
        <f>'OddsRatio_working_3-way'!S96-'OddsRatio_working_3-way'!R96^2/3</f>
        <v>-0.86177642995824788</v>
      </c>
      <c r="V96" s="11">
        <f>'OddsRatio_working_3-way'!S96*'OddsRatio_working_3-way'!R96/3-2*'OddsRatio_working_3-way'!R96^3/27-'OddsRatio_working_3-way'!T96</f>
        <v>0.26846617755708657</v>
      </c>
      <c r="W96" s="11">
        <f>'OddsRatio_working_3-way'!V96^2+4*'OddsRatio_working_3-way'!U96^3/27</f>
        <v>-2.2741569302258652E-2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0.15396075619648322</v>
      </c>
      <c r="Y96" s="11">
        <f>IF('OddsRatio_working_3-way'!W96&gt;=0,IF('OddsRatio_working_3-way'!V96+SQRT('OddsRatio_working_3-way'!W96)&gt;0,0,PI()),ACOS('OddsRatio_working_3-way'!V96/(2*'OddsRatio_working_3-way'!X96)))</f>
        <v>0.51179747661776953</v>
      </c>
      <c r="Z96" s="11">
        <f>'OddsRatio_working_3-way'!X96^(1/3)*COS('OddsRatio_working_3-way'!Y96/3)</f>
        <v>0.52818481781037241</v>
      </c>
      <c r="AA96" s="11">
        <f>'OddsRatio_working_3-way'!X96^(1/3)*COS(('OddsRatio_working_3-way'!Y96+2*PI())/3)</f>
        <v>-0.3428940977546629</v>
      </c>
      <c r="AB96" s="11">
        <f>'OddsRatio_working_3-way'!X96^(1/3)*COS(('OddsRatio_working_3-way'!Y96+4*PI())/3)</f>
        <v>-0.18529072005570965</v>
      </c>
      <c r="AC96" s="11">
        <f>'OddsRatio_working_3-way'!X96^(1/3)*SIN('OddsRatio_working_3-way'!Y96/3)</f>
        <v>9.0992352539685059E-2</v>
      </c>
      <c r="AD96" s="11">
        <f>'OddsRatio_working_3-way'!X96^(1/3)*SIN(('OddsRatio_working_3-way'!Y96+2*PI())/3)</f>
        <v>0.41192529384719545</v>
      </c>
      <c r="AE96" s="11">
        <f>'OddsRatio_working_3-way'!X96^(1/3)*SIN(('OddsRatio_working_3-way'!Y96+4*PI())/3)</f>
        <v>-0.50291764638688041</v>
      </c>
      <c r="AF96" s="11">
        <f>-'OddsRatio_working_3-way'!U96/(3*'OddsRatio_working_3-way'!X96^(1/3))*COS(('OddsRatio_working_3-way'!Y96)/3)</f>
        <v>0.52818481781037241</v>
      </c>
      <c r="AG96" s="11">
        <f>-'OddsRatio_working_3-way'!U96/(3*'OddsRatio_working_3-way'!X96^(1/3))*COS(('OddsRatio_working_3-way'!Y96+2*PI())/3)</f>
        <v>-0.3428940977546629</v>
      </c>
      <c r="AH96" s="11">
        <f>-'OddsRatio_working_3-way'!U96/(3*'OddsRatio_working_3-way'!X96^(1/3))*COS(('OddsRatio_working_3-way'!Y96+4*PI())/3)</f>
        <v>-0.18529072005570965</v>
      </c>
      <c r="AI96" s="11">
        <f>'OddsRatio_working_3-way'!U96/(3*'OddsRatio_working_3-way'!X96^(1/3))*SIN(('OddsRatio_working_3-way'!Y96)/3)</f>
        <v>-9.0992352539685059E-2</v>
      </c>
      <c r="AJ96" s="11">
        <f>'OddsRatio_working_3-way'!U96/(3*'OddsRatio_working_3-way'!X96^(1/3))*SIN(('OddsRatio_working_3-way'!Y96+2*PI())/3)</f>
        <v>-0.41192529384719545</v>
      </c>
      <c r="AK96" s="11">
        <f>'OddsRatio_working_3-way'!U96/(3*'OddsRatio_working_3-way'!X96^(1/3))*SIN(('OddsRatio_working_3-way'!Y96+4*PI())/3)</f>
        <v>0.50291764638688041</v>
      </c>
      <c r="AL96" s="11">
        <f>'OddsRatio_working_3-way'!Z96+'OddsRatio_working_3-way'!AF96</f>
        <v>1.0563696356207448</v>
      </c>
      <c r="AM96" s="11">
        <f>'OddsRatio_working_3-way'!AA96+'OddsRatio_working_3-way'!AG96</f>
        <v>-0.68578819550932579</v>
      </c>
      <c r="AN96" s="11">
        <f>'OddsRatio_working_3-way'!AB96+'OddsRatio_working_3-way'!AH96</f>
        <v>-0.3705814401114193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1.0563696356207448</v>
      </c>
      <c r="AS96" s="11">
        <f>IF(('OddsRatio_working_3-way'!X96=0),IF(Q96&gt;0,-Q96^(1/3),(-Q96)^(1/3)),'OddsRatio_working_3-way'!AM96-'OddsRatio_working_3-way'!R96/3)</f>
        <v>-0.68578819550932579</v>
      </c>
      <c r="AT96" s="11">
        <f>IF(('OddsRatio_working_3-way'!X96=0),IF(Q96&gt;0,-Q96^(1/3),(-Q96)^(1/3)),'OddsRatio_working_3-way'!AN96-'OddsRatio_working_3-way'!R96/3)</f>
        <v>-0.3705814401114193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1.75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6.13</v>
      </c>
      <c r="D97" s="9">
        <f t="shared" si="26"/>
        <v>0.55570683970190027</v>
      </c>
      <c r="E97" s="9">
        <f t="shared" si="27"/>
        <v>0.28970135580996381</v>
      </c>
      <c r="F97" s="9">
        <f t="shared" si="28"/>
        <v>0.15459180448813598</v>
      </c>
      <c r="G97" s="9">
        <f t="shared" si="29"/>
        <v>1.0660132970744876</v>
      </c>
      <c r="H97" s="9">
        <f t="shared" si="30"/>
        <v>1.7995099728058654</v>
      </c>
      <c r="I97" s="9">
        <f t="shared" si="31"/>
        <v>3.4518305832713212</v>
      </c>
      <c r="J97" s="9">
        <f t="shared" si="32"/>
        <v>6.4686482139921218</v>
      </c>
      <c r="K97" s="11">
        <f t="shared" si="33"/>
        <v>0.5714285714285714</v>
      </c>
      <c r="L97" s="11">
        <f t="shared" si="34"/>
        <v>0.30303030303030304</v>
      </c>
      <c r="M97" s="11">
        <f t="shared" si="35"/>
        <v>0.16313213703099511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-0.24997351751022234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0.23106855080753941</v>
      </c>
      <c r="Q97" s="11">
        <f>2*'OddsRatio_working_3-way'!K97*'OddsRatio_working_3-way'!L97*'OddsRatio_working_3-way'!M97</f>
        <v>5.6495978192552414E-2</v>
      </c>
      <c r="R97" s="11">
        <f t="shared" si="36"/>
        <v>0</v>
      </c>
      <c r="S97" s="11">
        <f t="shared" si="37"/>
        <v>-0.92437212193123686</v>
      </c>
      <c r="T97" s="11">
        <f t="shared" si="38"/>
        <v>-0.22600785377291849</v>
      </c>
      <c r="U97" s="11">
        <f>'OddsRatio_working_3-way'!S97-'OddsRatio_working_3-way'!R97^2/3</f>
        <v>-0.92437212193123686</v>
      </c>
      <c r="V97" s="11">
        <f>'OddsRatio_working_3-way'!S97*'OddsRatio_working_3-way'!R97/3-2*'OddsRatio_working_3-way'!R97^3/27-'OddsRatio_working_3-way'!T97</f>
        <v>0.22600785377291849</v>
      </c>
      <c r="W97" s="11">
        <f>'OddsRatio_working_3-way'!V97^2+4*'OddsRatio_working_3-way'!U97^3/27</f>
        <v>-6.5934158807088986E-2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0.17103633296329898</v>
      </c>
      <c r="Y97" s="11">
        <f>IF('OddsRatio_working_3-way'!W97&gt;=0,IF('OddsRatio_working_3-way'!V97+SQRT('OddsRatio_working_3-way'!W97)&gt;0,0,PI()),ACOS('OddsRatio_working_3-way'!V97/(2*'OddsRatio_working_3-way'!X97)))</f>
        <v>0.84904369632933052</v>
      </c>
      <c r="Z97" s="11">
        <f>'OddsRatio_working_3-way'!X97^(1/3)*COS('OddsRatio_working_3-way'!Y97/3)</f>
        <v>0.53300664853724378</v>
      </c>
      <c r="AA97" s="11">
        <f>'OddsRatio_working_3-way'!X97^(1/3)*COS(('OddsRatio_working_3-way'!Y97+2*PI())/3)</f>
        <v>-0.40074551191516822</v>
      </c>
      <c r="AB97" s="11">
        <f>'OddsRatio_working_3-way'!X97^(1/3)*COS(('OddsRatio_working_3-way'!Y97+4*PI())/3)</f>
        <v>-0.13226113662207542</v>
      </c>
      <c r="AC97" s="11">
        <f>'OddsRatio_working_3-way'!X97^(1/3)*SIN('OddsRatio_working_3-way'!Y97/3)</f>
        <v>0.15500952634867568</v>
      </c>
      <c r="AD97" s="11">
        <f>'OddsRatio_working_3-way'!X97^(1/3)*SIN(('OddsRatio_working_3-way'!Y97+2*PI())/3)</f>
        <v>0.38409253484491912</v>
      </c>
      <c r="AE97" s="11">
        <f>'OddsRatio_working_3-way'!X97^(1/3)*SIN(('OddsRatio_working_3-way'!Y97+4*PI())/3)</f>
        <v>-0.53910206119359472</v>
      </c>
      <c r="AF97" s="11">
        <f>-'OddsRatio_working_3-way'!U97/(3*'OddsRatio_working_3-way'!X97^(1/3))*COS(('OddsRatio_working_3-way'!Y97)/3)</f>
        <v>0.53300664853724367</v>
      </c>
      <c r="AG97" s="11">
        <f>-'OddsRatio_working_3-way'!U97/(3*'OddsRatio_working_3-way'!X97^(1/3))*COS(('OddsRatio_working_3-way'!Y97+2*PI())/3)</f>
        <v>-0.40074551191516811</v>
      </c>
      <c r="AH97" s="11">
        <f>-'OddsRatio_working_3-way'!U97/(3*'OddsRatio_working_3-way'!X97^(1/3))*COS(('OddsRatio_working_3-way'!Y97+4*PI())/3)</f>
        <v>-0.13226113662207539</v>
      </c>
      <c r="AI97" s="11">
        <f>'OddsRatio_working_3-way'!U97/(3*'OddsRatio_working_3-way'!X97^(1/3))*SIN(('OddsRatio_working_3-way'!Y97)/3)</f>
        <v>-0.15500952634867565</v>
      </c>
      <c r="AJ97" s="11">
        <f>'OddsRatio_working_3-way'!U97/(3*'OddsRatio_working_3-way'!X97^(1/3))*SIN(('OddsRatio_working_3-way'!Y97+2*PI())/3)</f>
        <v>-0.38409253484491906</v>
      </c>
      <c r="AK97" s="11">
        <f>'OddsRatio_working_3-way'!U97/(3*'OddsRatio_working_3-way'!X97^(1/3))*SIN(('OddsRatio_working_3-way'!Y97+4*PI())/3)</f>
        <v>0.53910206119359461</v>
      </c>
      <c r="AL97" s="11">
        <f>'OddsRatio_working_3-way'!Z97+'OddsRatio_working_3-way'!AF97</f>
        <v>1.0660132970744876</v>
      </c>
      <c r="AM97" s="11">
        <f>'OddsRatio_working_3-way'!AA97+'OddsRatio_working_3-way'!AG97</f>
        <v>-0.80149102383033632</v>
      </c>
      <c r="AN97" s="11">
        <f>'OddsRatio_working_3-way'!AB97+'OddsRatio_working_3-way'!AH97</f>
        <v>-0.26452227324415079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1.0660132970744876</v>
      </c>
      <c r="AS97" s="11">
        <f>IF(('OddsRatio_working_3-way'!X97=0),IF(Q97&gt;0,-Q97^(1/3),(-Q97)^(1/3)),'OddsRatio_working_3-way'!AM97-'OddsRatio_working_3-way'!R97/3)</f>
        <v>-0.80149102383033632</v>
      </c>
      <c r="AT97" s="11">
        <f>IF(('OddsRatio_working_3-way'!X97=0),IF(Q97&gt;0,-Q97^(1/3),(-Q97)^(1/3)),'OddsRatio_working_3-way'!AN97-'OddsRatio_working_3-way'!R97/3)</f>
        <v>-0.26452227324415079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2.87</v>
      </c>
      <c r="B98" s="4">
        <f>IF('True_Odds_Calculator_3-way'!B99="","",'True_Odds_Calculator_3-way'!B99)</f>
        <v>3.2</v>
      </c>
      <c r="C98" s="4">
        <f>IF('True_Odds_Calculator_3-way'!C99="","",'True_Odds_Calculator_3-way'!C99)</f>
        <v>2.69</v>
      </c>
      <c r="D98" s="9">
        <f t="shared" si="26"/>
        <v>0.33744591873201474</v>
      </c>
      <c r="E98" s="9">
        <f t="shared" si="27"/>
        <v>0.30212147997925393</v>
      </c>
      <c r="F98" s="9">
        <f t="shared" si="28"/>
        <v>0.36043260128873111</v>
      </c>
      <c r="G98" s="9">
        <f t="shared" si="29"/>
        <v>1.04996675218896</v>
      </c>
      <c r="H98" s="9">
        <f t="shared" si="30"/>
        <v>2.9634378265933559</v>
      </c>
      <c r="I98" s="9">
        <f t="shared" si="31"/>
        <v>3.3099268548157119</v>
      </c>
      <c r="J98" s="9">
        <f t="shared" si="32"/>
        <v>2.7744438111993421</v>
      </c>
      <c r="K98" s="11">
        <f t="shared" si="33"/>
        <v>0.34843205574912889</v>
      </c>
      <c r="L98" s="11">
        <f t="shared" si="34"/>
        <v>0.3125</v>
      </c>
      <c r="M98" s="11">
        <f t="shared" si="35"/>
        <v>0.37174721189591081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-0.28142769711021576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0.23315156146781862</v>
      </c>
      <c r="Q98" s="11">
        <f>2*'OddsRatio_working_3-way'!K98*'OddsRatio_working_3-way'!L98*'OddsRatio_working_3-way'!M98</f>
        <v>8.0955403287437014E-2</v>
      </c>
      <c r="R98" s="11">
        <f t="shared" si="36"/>
        <v>0</v>
      </c>
      <c r="S98" s="11">
        <f t="shared" si="37"/>
        <v>-0.82845989880132265</v>
      </c>
      <c r="T98" s="11">
        <f t="shared" si="38"/>
        <v>-0.28765968708379253</v>
      </c>
      <c r="U98" s="11">
        <f>'OddsRatio_working_3-way'!S98-'OddsRatio_working_3-way'!R98^2/3</f>
        <v>-0.82845989880132265</v>
      </c>
      <c r="V98" s="11">
        <f>'OddsRatio_working_3-way'!S98*'OddsRatio_working_3-way'!R98/3-2*'OddsRatio_working_3-way'!R98^3/27-'OddsRatio_working_3-way'!T98</f>
        <v>0.28765968708379253</v>
      </c>
      <c r="W98" s="11">
        <f>'OddsRatio_working_3-way'!V98^2+4*'OddsRatio_working_3-way'!U98^3/27</f>
        <v>-1.4904192801653698E-3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0.14511936022918409</v>
      </c>
      <c r="Y98" s="11">
        <f>IF('OddsRatio_working_3-way'!W98&gt;=0,IF('OddsRatio_working_3-way'!V98+SQRT('OddsRatio_working_3-way'!W98)&gt;0,0,PI()),ACOS('OddsRatio_working_3-way'!V98/(2*'OddsRatio_working_3-way'!X98)))</f>
        <v>0.13340985752188872</v>
      </c>
      <c r="Z98" s="11">
        <f>'OddsRatio_working_3-way'!X98^(1/3)*COS('OddsRatio_working_3-way'!Y98/3)</f>
        <v>0.52498337609447998</v>
      </c>
      <c r="AA98" s="11">
        <f>'OddsRatio_working_3-way'!X98^(1/3)*COS(('OddsRatio_working_3-way'!Y98+2*PI())/3)</f>
        <v>-0.28272324307056912</v>
      </c>
      <c r="AB98" s="11">
        <f>'OddsRatio_working_3-way'!X98^(1/3)*COS(('OddsRatio_working_3-way'!Y98+4*PI())/3)</f>
        <v>-0.242260133023911</v>
      </c>
      <c r="AC98" s="11">
        <f>'OddsRatio_working_3-way'!X98^(1/3)*SIN('OddsRatio_working_3-way'!Y98/3)</f>
        <v>2.3361387477687574E-2</v>
      </c>
      <c r="AD98" s="11">
        <f>'OddsRatio_working_3-way'!X98^(1/3)*SIN(('OddsRatio_working_3-way'!Y98+2*PI())/3)</f>
        <v>0.44296824652349609</v>
      </c>
      <c r="AE98" s="11">
        <f>'OddsRatio_working_3-way'!X98^(1/3)*SIN(('OddsRatio_working_3-way'!Y98+4*PI())/3)</f>
        <v>-0.4663296340011836</v>
      </c>
      <c r="AF98" s="11">
        <f>-'OddsRatio_working_3-way'!U98/(3*'OddsRatio_working_3-way'!X98^(1/3))*COS(('OddsRatio_working_3-way'!Y98)/3)</f>
        <v>0.52498337609447998</v>
      </c>
      <c r="AG98" s="11">
        <f>-'OddsRatio_working_3-way'!U98/(3*'OddsRatio_working_3-way'!X98^(1/3))*COS(('OddsRatio_working_3-way'!Y98+2*PI())/3)</f>
        <v>-0.28272324307056912</v>
      </c>
      <c r="AH98" s="11">
        <f>-'OddsRatio_working_3-way'!U98/(3*'OddsRatio_working_3-way'!X98^(1/3))*COS(('OddsRatio_working_3-way'!Y98+4*PI())/3)</f>
        <v>-0.242260133023911</v>
      </c>
      <c r="AI98" s="11">
        <f>'OddsRatio_working_3-way'!U98/(3*'OddsRatio_working_3-way'!X98^(1/3))*SIN(('OddsRatio_working_3-way'!Y98)/3)</f>
        <v>-2.3361387477687574E-2</v>
      </c>
      <c r="AJ98" s="11">
        <f>'OddsRatio_working_3-way'!U98/(3*'OddsRatio_working_3-way'!X98^(1/3))*SIN(('OddsRatio_working_3-way'!Y98+2*PI())/3)</f>
        <v>-0.44296824652349609</v>
      </c>
      <c r="AK98" s="11">
        <f>'OddsRatio_working_3-way'!U98/(3*'OddsRatio_working_3-way'!X98^(1/3))*SIN(('OddsRatio_working_3-way'!Y98+4*PI())/3)</f>
        <v>0.4663296340011836</v>
      </c>
      <c r="AL98" s="11">
        <f>'OddsRatio_working_3-way'!Z98+'OddsRatio_working_3-way'!AF98</f>
        <v>1.04996675218896</v>
      </c>
      <c r="AM98" s="11">
        <f>'OddsRatio_working_3-way'!AA98+'OddsRatio_working_3-way'!AG98</f>
        <v>-0.56544648614113824</v>
      </c>
      <c r="AN98" s="11">
        <f>'OddsRatio_working_3-way'!AB98+'OddsRatio_working_3-way'!AH98</f>
        <v>-0.484520266047822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1.04996675218896</v>
      </c>
      <c r="AS98" s="11">
        <f>IF(('OddsRatio_working_3-way'!X98=0),IF(Q98&gt;0,-Q98^(1/3),(-Q98)^(1/3)),'OddsRatio_working_3-way'!AM98-'OddsRatio_working_3-way'!R98/3)</f>
        <v>-0.56544648614113824</v>
      </c>
      <c r="AT98" s="11">
        <f>IF(('OddsRatio_working_3-way'!X98=0),IF(Q98&gt;0,-Q98^(1/3),(-Q98)^(1/3)),'OddsRatio_working_3-way'!AN98-'OddsRatio_working_3-way'!R98/3)</f>
        <v>-0.484520266047822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1.67</v>
      </c>
      <c r="B99" s="4">
        <f>IF('True_Odds_Calculator_3-way'!B100="","",'True_Odds_Calculator_3-way'!B100)</f>
        <v>3.57</v>
      </c>
      <c r="C99" s="4">
        <f>IF('True_Odds_Calculator_3-way'!C100="","",'True_Odds_Calculator_3-way'!C100)</f>
        <v>6.05</v>
      </c>
      <c r="D99" s="9">
        <f t="shared" si="26"/>
        <v>0.58018861040027747</v>
      </c>
      <c r="E99" s="9">
        <f t="shared" si="27"/>
        <v>0.26486463610064781</v>
      </c>
      <c r="F99" s="9">
        <f t="shared" si="28"/>
        <v>0.15494675349907483</v>
      </c>
      <c r="G99" s="9">
        <f t="shared" si="29"/>
        <v>1.079966328793303</v>
      </c>
      <c r="H99" s="9">
        <f t="shared" si="30"/>
        <v>1.7235774402915127</v>
      </c>
      <c r="I99" s="9">
        <f t="shared" si="31"/>
        <v>3.7755134649987885</v>
      </c>
      <c r="J99" s="9">
        <f t="shared" si="32"/>
        <v>6.4538299604061784</v>
      </c>
      <c r="K99" s="11">
        <f t="shared" si="33"/>
        <v>0.5988023952095809</v>
      </c>
      <c r="L99" s="11">
        <f t="shared" si="34"/>
        <v>0.28011204481792717</v>
      </c>
      <c r="M99" s="11">
        <f t="shared" si="35"/>
        <v>0.16528925619834711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-0.24107892278502918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0.22983410219632966</v>
      </c>
      <c r="Q99" s="11">
        <f>2*'OddsRatio_working_3-way'!K99*'OddsRatio_working_3-way'!L99*'OddsRatio_working_3-way'!M99</f>
        <v>5.5448516814554795E-2</v>
      </c>
      <c r="R99" s="11">
        <f t="shared" si="36"/>
        <v>0</v>
      </c>
      <c r="S99" s="11">
        <f t="shared" si="37"/>
        <v>-0.95335626831746478</v>
      </c>
      <c r="T99" s="11">
        <f t="shared" si="38"/>
        <v>-0.23000151225994322</v>
      </c>
      <c r="U99" s="11">
        <f>'OddsRatio_working_3-way'!S99-'OddsRatio_working_3-way'!R99^2/3</f>
        <v>-0.95335626831746478</v>
      </c>
      <c r="V99" s="11">
        <f>'OddsRatio_working_3-way'!S99*'OddsRatio_working_3-way'!R99/3-2*'OddsRatio_working_3-way'!R99^3/27-'OddsRatio_working_3-way'!T99</f>
        <v>0.23000151225994322</v>
      </c>
      <c r="W99" s="11">
        <f>'OddsRatio_working_3-way'!V99^2+4*'OddsRatio_working_3-way'!U99^3/27</f>
        <v>-7.5468821129524105E-2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0.17914345981041627</v>
      </c>
      <c r="Y99" s="11">
        <f>IF('OddsRatio_working_3-way'!W99&gt;=0,IF('OddsRatio_working_3-way'!V99+SQRT('OddsRatio_working_3-way'!W99)&gt;0,0,PI()),ACOS('OddsRatio_working_3-way'!V99/(2*'OddsRatio_working_3-way'!X99)))</f>
        <v>0.87376037084077907</v>
      </c>
      <c r="Z99" s="11">
        <f>'OddsRatio_working_3-way'!X99^(1/3)*COS('OddsRatio_working_3-way'!Y99/3)</f>
        <v>0.53998316439665162</v>
      </c>
      <c r="AA99" s="11">
        <f>'OddsRatio_working_3-way'!X99^(1/3)*COS(('OddsRatio_working_3-way'!Y99+2*PI())/3)</f>
        <v>-0.41017968335352462</v>
      </c>
      <c r="AB99" s="11">
        <f>'OddsRatio_working_3-way'!X99^(1/3)*COS(('OddsRatio_working_3-way'!Y99+4*PI())/3)</f>
        <v>-0.12980348104312714</v>
      </c>
      <c r="AC99" s="11">
        <f>'OddsRatio_working_3-way'!X99^(1/3)*SIN('OddsRatio_working_3-way'!Y99/3)</f>
        <v>0.16187527587827291</v>
      </c>
      <c r="AD99" s="11">
        <f>'OddsRatio_working_3-way'!X99^(1/3)*SIN(('OddsRatio_working_3-way'!Y99+2*PI())/3)</f>
        <v>0.38670150004427262</v>
      </c>
      <c r="AE99" s="11">
        <f>'OddsRatio_working_3-way'!X99^(1/3)*SIN(('OddsRatio_working_3-way'!Y99+4*PI())/3)</f>
        <v>-0.54857677592254561</v>
      </c>
      <c r="AF99" s="11">
        <f>-'OddsRatio_working_3-way'!U99/(3*'OddsRatio_working_3-way'!X99^(1/3))*COS(('OddsRatio_working_3-way'!Y99)/3)</f>
        <v>0.5399831643966515</v>
      </c>
      <c r="AG99" s="11">
        <f>-'OddsRatio_working_3-way'!U99/(3*'OddsRatio_working_3-way'!X99^(1/3))*COS(('OddsRatio_working_3-way'!Y99+2*PI())/3)</f>
        <v>-0.4101796833535245</v>
      </c>
      <c r="AH99" s="11">
        <f>-'OddsRatio_working_3-way'!U99/(3*'OddsRatio_working_3-way'!X99^(1/3))*COS(('OddsRatio_working_3-way'!Y99+4*PI())/3)</f>
        <v>-0.12980348104312711</v>
      </c>
      <c r="AI99" s="11">
        <f>'OddsRatio_working_3-way'!U99/(3*'OddsRatio_working_3-way'!X99^(1/3))*SIN(('OddsRatio_working_3-way'!Y99)/3)</f>
        <v>-0.16187527587827288</v>
      </c>
      <c r="AJ99" s="11">
        <f>'OddsRatio_working_3-way'!U99/(3*'OddsRatio_working_3-way'!X99^(1/3))*SIN(('OddsRatio_working_3-way'!Y99+2*PI())/3)</f>
        <v>-0.38670150004427256</v>
      </c>
      <c r="AK99" s="11">
        <f>'OddsRatio_working_3-way'!U99/(3*'OddsRatio_working_3-way'!X99^(1/3))*SIN(('OddsRatio_working_3-way'!Y99+4*PI())/3)</f>
        <v>0.5485767759225455</v>
      </c>
      <c r="AL99" s="11">
        <f>'OddsRatio_working_3-way'!Z99+'OddsRatio_working_3-way'!AF99</f>
        <v>1.079966328793303</v>
      </c>
      <c r="AM99" s="11">
        <f>'OddsRatio_working_3-way'!AA99+'OddsRatio_working_3-way'!AG99</f>
        <v>-0.82035936670704912</v>
      </c>
      <c r="AN99" s="11">
        <f>'OddsRatio_working_3-way'!AB99+'OddsRatio_working_3-way'!AH99</f>
        <v>-0.25960696208625422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1.079966328793303</v>
      </c>
      <c r="AS99" s="11">
        <f>IF(('OddsRatio_working_3-way'!X99=0),IF(Q99&gt;0,-Q99^(1/3),(-Q99)^(1/3)),'OddsRatio_working_3-way'!AM99-'OddsRatio_working_3-way'!R99/3)</f>
        <v>-0.82035936670704912</v>
      </c>
      <c r="AT99" s="11">
        <f>IF(('OddsRatio_working_3-way'!X99=0),IF(Q99&gt;0,-Q99^(1/3),(-Q99)^(1/3)),'OddsRatio_working_3-way'!AN99-'OddsRatio_working_3-way'!R99/3)</f>
        <v>-0.25960696208625422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2.35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3.36</v>
      </c>
      <c r="D100" s="9">
        <f t="shared" si="26"/>
        <v>0.41137212946238277</v>
      </c>
      <c r="E100" s="9">
        <f t="shared" si="27"/>
        <v>0.30302831602143249</v>
      </c>
      <c r="F100" s="9">
        <f t="shared" si="28"/>
        <v>0.28559955451618463</v>
      </c>
      <c r="G100" s="9">
        <f t="shared" si="29"/>
        <v>1.0599178058380123</v>
      </c>
      <c r="H100" s="9">
        <f t="shared" si="30"/>
        <v>2.4308890378813164</v>
      </c>
      <c r="I100" s="9">
        <f t="shared" si="31"/>
        <v>3.300021638668488</v>
      </c>
      <c r="J100" s="9">
        <f t="shared" si="32"/>
        <v>3.5014060217777092</v>
      </c>
      <c r="K100" s="11">
        <f t="shared" si="33"/>
        <v>0.42553191489361702</v>
      </c>
      <c r="L100" s="11">
        <f t="shared" si="34"/>
        <v>0.31545741324921134</v>
      </c>
      <c r="M100" s="11">
        <f t="shared" si="35"/>
        <v>0.29761904761904762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-0.27620981273910994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0.23491509497281693</v>
      </c>
      <c r="Q100" s="11">
        <f>2*'OddsRatio_working_3-way'!K100*'OddsRatio_working_3-way'!L100*'OddsRatio_working_3-way'!M100</f>
        <v>7.9903093528169045E-2</v>
      </c>
      <c r="R100" s="11">
        <f t="shared" si="36"/>
        <v>0</v>
      </c>
      <c r="S100" s="11">
        <f t="shared" si="37"/>
        <v>-0.85049510965311959</v>
      </c>
      <c r="T100" s="11">
        <f t="shared" si="38"/>
        <v>-0.28928405090242171</v>
      </c>
      <c r="U100" s="11">
        <f>'OddsRatio_working_3-way'!S100-'OddsRatio_working_3-way'!R100^2/3</f>
        <v>-0.85049510965311959</v>
      </c>
      <c r="V100" s="11">
        <f>'OddsRatio_working_3-way'!S100*'OddsRatio_working_3-way'!R100/3-2*'OddsRatio_working_3-way'!R100^3/27-'OddsRatio_working_3-way'!T100</f>
        <v>0.28928405090242171</v>
      </c>
      <c r="W100" s="11">
        <f>'OddsRatio_working_3-way'!V100^2+4*'OddsRatio_working_3-way'!U100^3/27</f>
        <v>-7.4552972097968878E-3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0.15094747374195419</v>
      </c>
      <c r="Y100" s="11">
        <f>IF('OddsRatio_working_3-way'!W100&gt;=0,IF('OddsRatio_working_3-way'!V100+SQRT('OddsRatio_working_3-way'!W100)&gt;0,0,PI()),ACOS('OddsRatio_working_3-way'!V100/(2*'OddsRatio_working_3-way'!X100)))</f>
        <v>0.29005714399361349</v>
      </c>
      <c r="Z100" s="11">
        <f>'OddsRatio_working_3-way'!X100^(1/3)*COS('OddsRatio_working_3-way'!Y100/3)</f>
        <v>0.52995890291900605</v>
      </c>
      <c r="AA100" s="11">
        <f>'OddsRatio_working_3-way'!X100^(1/3)*COS(('OddsRatio_working_3-way'!Y100+2*PI())/3)</f>
        <v>-0.30949291375960325</v>
      </c>
      <c r="AB100" s="11">
        <f>'OddsRatio_working_3-way'!X100^(1/3)*COS(('OddsRatio_working_3-way'!Y100+4*PI())/3)</f>
        <v>-0.22046598915940296</v>
      </c>
      <c r="AC100" s="11">
        <f>'OddsRatio_working_3-way'!X100^(1/3)*SIN('OddsRatio_working_3-way'!Y100/3)</f>
        <v>5.139971888305022E-2</v>
      </c>
      <c r="AD100" s="11">
        <f>'OddsRatio_working_3-way'!X100^(1/3)*SIN(('OddsRatio_working_3-way'!Y100+2*PI())/3)</f>
        <v>0.43325801344806525</v>
      </c>
      <c r="AE100" s="11">
        <f>'OddsRatio_working_3-way'!X100^(1/3)*SIN(('OddsRatio_working_3-way'!Y100+4*PI())/3)</f>
        <v>-0.48465773233111548</v>
      </c>
      <c r="AF100" s="11">
        <f>-'OddsRatio_working_3-way'!U100/(3*'OddsRatio_working_3-way'!X100^(1/3))*COS(('OddsRatio_working_3-way'!Y100)/3)</f>
        <v>0.52995890291900616</v>
      </c>
      <c r="AG100" s="11">
        <f>-'OddsRatio_working_3-way'!U100/(3*'OddsRatio_working_3-way'!X100^(1/3))*COS(('OddsRatio_working_3-way'!Y100+2*PI())/3)</f>
        <v>-0.30949291375960331</v>
      </c>
      <c r="AH100" s="11">
        <f>-'OddsRatio_working_3-way'!U100/(3*'OddsRatio_working_3-way'!X100^(1/3))*COS(('OddsRatio_working_3-way'!Y100+4*PI())/3)</f>
        <v>-0.22046598915940299</v>
      </c>
      <c r="AI100" s="11">
        <f>'OddsRatio_working_3-way'!U100/(3*'OddsRatio_working_3-way'!X100^(1/3))*SIN(('OddsRatio_working_3-way'!Y100)/3)</f>
        <v>-5.1399718883050227E-2</v>
      </c>
      <c r="AJ100" s="11">
        <f>'OddsRatio_working_3-way'!U100/(3*'OddsRatio_working_3-way'!X100^(1/3))*SIN(('OddsRatio_working_3-way'!Y100+2*PI())/3)</f>
        <v>-0.43325801344806536</v>
      </c>
      <c r="AK100" s="11">
        <f>'OddsRatio_working_3-way'!U100/(3*'OddsRatio_working_3-way'!X100^(1/3))*SIN(('OddsRatio_working_3-way'!Y100+4*PI())/3)</f>
        <v>0.48465773233111559</v>
      </c>
      <c r="AL100" s="11">
        <f>'OddsRatio_working_3-way'!Z100+'OddsRatio_working_3-way'!AF100</f>
        <v>1.0599178058380123</v>
      </c>
      <c r="AM100" s="11">
        <f>'OddsRatio_working_3-way'!AA100+'OddsRatio_working_3-way'!AG100</f>
        <v>-0.61898582751920661</v>
      </c>
      <c r="AN100" s="11">
        <f>'OddsRatio_working_3-way'!AB100+'OddsRatio_working_3-way'!AH100</f>
        <v>-0.44093197831880593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1.0599178058380123</v>
      </c>
      <c r="AS100" s="11">
        <f>IF(('OddsRatio_working_3-way'!X100=0),IF(Q100&gt;0,-Q100^(1/3),(-Q100)^(1/3)),'OddsRatio_working_3-way'!AM100-'OddsRatio_working_3-way'!R100/3)</f>
        <v>-0.61898582751920661</v>
      </c>
      <c r="AT100" s="11">
        <f>IF(('OddsRatio_working_3-way'!X100=0),IF(Q100&gt;0,-Q100^(1/3),(-Q100)^(1/3)),'OddsRatio_working_3-way'!AN100-'OddsRatio_working_3-way'!R100/3)</f>
        <v>-0.44093197831880593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2.58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3.15</v>
      </c>
      <c r="D101" s="9">
        <f t="shared" si="26"/>
        <v>0.37409119345407016</v>
      </c>
      <c r="E101" s="9">
        <f t="shared" si="27"/>
        <v>0.32072817590980951</v>
      </c>
      <c r="F101" s="9">
        <f t="shared" si="28"/>
        <v>0.30518063063612005</v>
      </c>
      <c r="G101" s="9">
        <f t="shared" si="29"/>
        <v>1.0589525260188015</v>
      </c>
      <c r="H101" s="9">
        <f t="shared" si="30"/>
        <v>2.6731449911097069</v>
      </c>
      <c r="I101" s="9">
        <f t="shared" si="31"/>
        <v>3.1179050520376026</v>
      </c>
      <c r="J101" s="9">
        <f t="shared" si="32"/>
        <v>3.2767479309404233</v>
      </c>
      <c r="K101" s="11">
        <f t="shared" si="33"/>
        <v>0.38759689922480617</v>
      </c>
      <c r="L101" s="11">
        <f t="shared" si="34"/>
        <v>0.33333333333333331</v>
      </c>
      <c r="M101" s="11">
        <f t="shared" si="35"/>
        <v>0.31746031746031744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-0.2786596119929452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0.23501907222837454</v>
      </c>
      <c r="Q101" s="11">
        <f>2*'OddsRatio_working_3-way'!K101*'OddsRatio_working_3-way'!L101*'OddsRatio_working_3-way'!M101</f>
        <v>8.2031089783027755E-2</v>
      </c>
      <c r="R101" s="11">
        <f t="shared" si="36"/>
        <v>0</v>
      </c>
      <c r="S101" s="11">
        <f t="shared" si="37"/>
        <v>-0.8433912275537242</v>
      </c>
      <c r="T101" s="11">
        <f t="shared" si="38"/>
        <v>-0.29437739181630862</v>
      </c>
      <c r="U101" s="11">
        <f>'OddsRatio_working_3-way'!S101-'OddsRatio_working_3-way'!R101^2/3</f>
        <v>-0.8433912275537242</v>
      </c>
      <c r="V101" s="11">
        <f>'OddsRatio_working_3-way'!S101*'OddsRatio_working_3-way'!R101/3-2*'OddsRatio_working_3-way'!R101^3/27-'OddsRatio_working_3-way'!T101</f>
        <v>0.29437739181630862</v>
      </c>
      <c r="W101" s="11">
        <f>'OddsRatio_working_3-way'!V101^2+4*'OddsRatio_working_3-way'!U101^3/27</f>
        <v>-2.2177394178821003E-3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0.14906021285914509</v>
      </c>
      <c r="Y101" s="11">
        <f>IF('OddsRatio_working_3-way'!W101&gt;=0,IF('OddsRatio_working_3-way'!V101+SQRT('OddsRatio_working_3-way'!W101)&gt;0,0,PI()),ACOS('OddsRatio_working_3-way'!V101/(2*'OddsRatio_working_3-way'!X101)))</f>
        <v>0.15863041412303946</v>
      </c>
      <c r="Z101" s="11">
        <f>'OddsRatio_working_3-way'!X101^(1/3)*COS('OddsRatio_working_3-way'!Y101/3)</f>
        <v>0.52947626300940076</v>
      </c>
      <c r="AA101" s="11">
        <f>'OddsRatio_working_3-way'!X101^(1/3)*COS(('OddsRatio_working_3-way'!Y101+2*PI())/3)</f>
        <v>-0.28900687829210203</v>
      </c>
      <c r="AB101" s="11">
        <f>'OddsRatio_working_3-way'!X101^(1/3)*COS(('OddsRatio_working_3-way'!Y101+4*PI())/3)</f>
        <v>-0.24046938471729895</v>
      </c>
      <c r="AC101" s="11">
        <f>'OddsRatio_working_3-way'!X101^(1/3)*SIN('OddsRatio_working_3-way'!Y101/3)</f>
        <v>2.8023134981202538E-2</v>
      </c>
      <c r="AD101" s="11">
        <f>'OddsRatio_working_3-way'!X101^(1/3)*SIN(('OddsRatio_working_3-way'!Y101+2*PI())/3)</f>
        <v>0.44452832697639066</v>
      </c>
      <c r="AE101" s="11">
        <f>'OddsRatio_working_3-way'!X101^(1/3)*SIN(('OddsRatio_working_3-way'!Y101+4*PI())/3)</f>
        <v>-0.47255146195759296</v>
      </c>
      <c r="AF101" s="11">
        <f>-'OddsRatio_working_3-way'!U101/(3*'OddsRatio_working_3-way'!X101^(1/3))*COS(('OddsRatio_working_3-way'!Y101)/3)</f>
        <v>0.52947626300940065</v>
      </c>
      <c r="AG101" s="11">
        <f>-'OddsRatio_working_3-way'!U101/(3*'OddsRatio_working_3-way'!X101^(1/3))*COS(('OddsRatio_working_3-way'!Y101+2*PI())/3)</f>
        <v>-0.28900687829210198</v>
      </c>
      <c r="AH101" s="11">
        <f>-'OddsRatio_working_3-way'!U101/(3*'OddsRatio_working_3-way'!X101^(1/3))*COS(('OddsRatio_working_3-way'!Y101+4*PI())/3)</f>
        <v>-0.24046938471729892</v>
      </c>
      <c r="AI101" s="11">
        <f>'OddsRatio_working_3-way'!U101/(3*'OddsRatio_working_3-way'!X101^(1/3))*SIN(('OddsRatio_working_3-way'!Y101)/3)</f>
        <v>-2.8023134981202534E-2</v>
      </c>
      <c r="AJ101" s="11">
        <f>'OddsRatio_working_3-way'!U101/(3*'OddsRatio_working_3-way'!X101^(1/3))*SIN(('OddsRatio_working_3-way'!Y101+2*PI())/3)</f>
        <v>-0.44452832697639055</v>
      </c>
      <c r="AK101" s="11">
        <f>'OddsRatio_working_3-way'!U101/(3*'OddsRatio_working_3-way'!X101^(1/3))*SIN(('OddsRatio_working_3-way'!Y101+4*PI())/3)</f>
        <v>0.47255146195759284</v>
      </c>
      <c r="AL101" s="11">
        <f>'OddsRatio_working_3-way'!Z101+'OddsRatio_working_3-way'!AF101</f>
        <v>1.0589525260188015</v>
      </c>
      <c r="AM101" s="11">
        <f>'OddsRatio_working_3-way'!AA101+'OddsRatio_working_3-way'!AG101</f>
        <v>-0.57801375658420406</v>
      </c>
      <c r="AN101" s="11">
        <f>'OddsRatio_working_3-way'!AB101+'OddsRatio_working_3-way'!AH101</f>
        <v>-0.4809387694345979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1.0589525260188015</v>
      </c>
      <c r="AS101" s="11">
        <f>IF(('OddsRatio_working_3-way'!X101=0),IF(Q101&gt;0,-Q101^(1/3),(-Q101)^(1/3)),'OddsRatio_working_3-way'!AM101-'OddsRatio_working_3-way'!R101/3)</f>
        <v>-0.57801375658420406</v>
      </c>
      <c r="AT101" s="11">
        <f>IF(('OddsRatio_working_3-way'!X101=0),IF(Q101&gt;0,-Q101^(1/3),(-Q101)^(1/3)),'OddsRatio_working_3-way'!AN101-'OddsRatio_working_3-way'!R101/3)</f>
        <v>-0.4809387694345979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2.54</v>
      </c>
      <c r="B102" s="4">
        <f>IF('True_Odds_Calculator_3-way'!B103="","",'True_Odds_Calculator_3-way'!B103)</f>
        <v>3.06</v>
      </c>
      <c r="C102" s="4">
        <f>IF('True_Odds_Calculator_3-way'!C103="","",'True_Odds_Calculator_3-way'!C103)</f>
        <v>3.14</v>
      </c>
      <c r="D102" s="9">
        <f t="shared" si="26"/>
        <v>0.37989873820130626</v>
      </c>
      <c r="E102" s="9">
        <f t="shared" si="27"/>
        <v>0.31412559932879391</v>
      </c>
      <c r="F102" s="9">
        <f t="shared" si="28"/>
        <v>0.30597566246990004</v>
      </c>
      <c r="G102" s="9">
        <f t="shared" si="29"/>
        <v>1.0599223333002219</v>
      </c>
      <c r="H102" s="9">
        <f t="shared" si="30"/>
        <v>2.632280393282342</v>
      </c>
      <c r="I102" s="9">
        <f t="shared" si="31"/>
        <v>3.1834400065984569</v>
      </c>
      <c r="J102" s="9">
        <f t="shared" si="32"/>
        <v>3.2682337932624748</v>
      </c>
      <c r="K102" s="11">
        <f t="shared" si="33"/>
        <v>0.39370078740157477</v>
      </c>
      <c r="L102" s="11">
        <f t="shared" si="34"/>
        <v>0.32679738562091504</v>
      </c>
      <c r="M102" s="11">
        <f t="shared" si="35"/>
        <v>0.31847133757961782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-0.2781742484512405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0.2351944673082968</v>
      </c>
      <c r="Q102" s="11">
        <f>2*'OddsRatio_working_3-way'!K102*'OddsRatio_working_3-way'!L102*'OddsRatio_working_3-way'!M102</f>
        <v>8.1949291745051153E-2</v>
      </c>
      <c r="R102" s="11">
        <f t="shared" si="36"/>
        <v>0</v>
      </c>
      <c r="S102" s="11">
        <f t="shared" si="37"/>
        <v>-0.84549331441627895</v>
      </c>
      <c r="T102" s="11">
        <f t="shared" si="38"/>
        <v>-0.29459697366420873</v>
      </c>
      <c r="U102" s="11">
        <f>'OddsRatio_working_3-way'!S102-'OddsRatio_working_3-way'!R102^2/3</f>
        <v>-0.84549331441627895</v>
      </c>
      <c r="V102" s="11">
        <f>'OddsRatio_working_3-way'!S102*'OddsRatio_working_3-way'!R102/3-2*'OddsRatio_working_3-way'!R102^3/27-'OddsRatio_working_3-way'!T102</f>
        <v>0.29459697366420873</v>
      </c>
      <c r="W102" s="11">
        <f>'OddsRatio_working_3-way'!V102^2+4*'OddsRatio_working_3-way'!U102^3/27</f>
        <v>-2.7546169617644056E-3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0.14961784139422921</v>
      </c>
      <c r="Y102" s="11">
        <f>IF('OddsRatio_working_3-way'!W102&gt;=0,IF('OddsRatio_working_3-way'!V102+SQRT('OddsRatio_working_3-way'!W102)&gt;0,0,PI()),ACOS('OddsRatio_working_3-way'!V102/(2*'OddsRatio_working_3-way'!X102)))</f>
        <v>0.17630698152302493</v>
      </c>
      <c r="Z102" s="11">
        <f>'OddsRatio_working_3-way'!X102^(1/3)*COS('OddsRatio_working_3-way'!Y102/3)</f>
        <v>0.52996116665011106</v>
      </c>
      <c r="AA102" s="11">
        <f>'OddsRatio_working_3-way'!X102^(1/3)*COS(('OddsRatio_working_3-way'!Y102+2*PI())/3)</f>
        <v>-0.29198428651942721</v>
      </c>
      <c r="AB102" s="11">
        <f>'OddsRatio_working_3-way'!X102^(1/3)*COS(('OddsRatio_working_3-way'!Y102+4*PI())/3)</f>
        <v>-0.23797688013068399</v>
      </c>
      <c r="AC102" s="11">
        <f>'OddsRatio_working_3-way'!X102^(1/3)*SIN('OddsRatio_working_3-way'!Y102/3)</f>
        <v>3.1181190616774587E-2</v>
      </c>
      <c r="AD102" s="11">
        <f>'OddsRatio_working_3-way'!X102^(1/3)*SIN(('OddsRatio_working_3-way'!Y102+2*PI())/3)</f>
        <v>0.4433692380298474</v>
      </c>
      <c r="AE102" s="11">
        <f>'OddsRatio_working_3-way'!X102^(1/3)*SIN(('OddsRatio_working_3-way'!Y102+4*PI())/3)</f>
        <v>-0.47455042864662184</v>
      </c>
      <c r="AF102" s="11">
        <f>-'OddsRatio_working_3-way'!U102/(3*'OddsRatio_working_3-way'!X102^(1/3))*COS(('OddsRatio_working_3-way'!Y102)/3)</f>
        <v>0.52996116665011095</v>
      </c>
      <c r="AG102" s="11">
        <f>-'OddsRatio_working_3-way'!U102/(3*'OddsRatio_working_3-way'!X102^(1/3))*COS(('OddsRatio_working_3-way'!Y102+2*PI())/3)</f>
        <v>-0.29198428651942715</v>
      </c>
      <c r="AH102" s="11">
        <f>-'OddsRatio_working_3-way'!U102/(3*'OddsRatio_working_3-way'!X102^(1/3))*COS(('OddsRatio_working_3-way'!Y102+4*PI())/3)</f>
        <v>-0.23797688013068397</v>
      </c>
      <c r="AI102" s="11">
        <f>'OddsRatio_working_3-way'!U102/(3*'OddsRatio_working_3-way'!X102^(1/3))*SIN(('OddsRatio_working_3-way'!Y102)/3)</f>
        <v>-3.118119061677458E-2</v>
      </c>
      <c r="AJ102" s="11">
        <f>'OddsRatio_working_3-way'!U102/(3*'OddsRatio_working_3-way'!X102^(1/3))*SIN(('OddsRatio_working_3-way'!Y102+2*PI())/3)</f>
        <v>-0.44336923802984729</v>
      </c>
      <c r="AK102" s="11">
        <f>'OddsRatio_working_3-way'!U102/(3*'OddsRatio_working_3-way'!X102^(1/3))*SIN(('OddsRatio_working_3-way'!Y102+4*PI())/3)</f>
        <v>0.47455042864662172</v>
      </c>
      <c r="AL102" s="11">
        <f>'OddsRatio_working_3-way'!Z102+'OddsRatio_working_3-way'!AF102</f>
        <v>1.0599223333002219</v>
      </c>
      <c r="AM102" s="11">
        <f>'OddsRatio_working_3-way'!AA102+'OddsRatio_working_3-way'!AG102</f>
        <v>-0.58396857303885441</v>
      </c>
      <c r="AN102" s="11">
        <f>'OddsRatio_working_3-way'!AB102+'OddsRatio_working_3-way'!AH102</f>
        <v>-0.47595376026136793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1.0599223333002219</v>
      </c>
      <c r="AS102" s="11">
        <f>IF(('OddsRatio_working_3-way'!X102=0),IF(Q102&gt;0,-Q102^(1/3),(-Q102)^(1/3)),'OddsRatio_working_3-way'!AM102-'OddsRatio_working_3-way'!R102/3)</f>
        <v>-0.58396857303885441</v>
      </c>
      <c r="AT102" s="11">
        <f>IF(('OddsRatio_working_3-way'!X102=0),IF(Q102&gt;0,-Q102^(1/3),(-Q102)^(1/3)),'OddsRatio_working_3-way'!AN102-'OddsRatio_working_3-way'!R102/3)</f>
        <v>-0.47595376026136793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2.42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3.15</v>
      </c>
      <c r="D103" s="9">
        <f t="shared" si="26"/>
        <v>0.39899184397638671</v>
      </c>
      <c r="E103" s="9">
        <f t="shared" si="27"/>
        <v>0.29619432958498609</v>
      </c>
      <c r="F103" s="9">
        <f t="shared" si="28"/>
        <v>0.30481382643862731</v>
      </c>
      <c r="G103" s="9">
        <f t="shared" si="29"/>
        <v>1.0607865466126369</v>
      </c>
      <c r="H103" s="9">
        <f t="shared" si="30"/>
        <v>2.506316896189944</v>
      </c>
      <c r="I103" s="9">
        <f t="shared" si="31"/>
        <v>3.3761618644123068</v>
      </c>
      <c r="J103" s="9">
        <f t="shared" si="32"/>
        <v>3.2806910752171698</v>
      </c>
      <c r="K103" s="11">
        <f t="shared" si="33"/>
        <v>0.41322314049586778</v>
      </c>
      <c r="L103" s="11">
        <f t="shared" si="34"/>
        <v>0.30864197530864196</v>
      </c>
      <c r="M103" s="11">
        <f t="shared" si="35"/>
        <v>0.31746031746031744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-0.27688784591141502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0.23523676722329923</v>
      </c>
      <c r="Q103" s="11">
        <f>2*'OddsRatio_working_3-way'!K103*'OddsRatio_working_3-way'!L103*'OddsRatio_working_3-way'!M103</f>
        <v>8.097651195294292E-2</v>
      </c>
      <c r="R103" s="11">
        <f t="shared" si="36"/>
        <v>0</v>
      </c>
      <c r="S103" s="11">
        <f t="shared" si="37"/>
        <v>-0.84957418932197815</v>
      </c>
      <c r="T103" s="11">
        <f t="shared" si="38"/>
        <v>-0.29245238875111118</v>
      </c>
      <c r="U103" s="11">
        <f>'OddsRatio_working_3-way'!S103-'OddsRatio_working_3-way'!R103^2/3</f>
        <v>-0.84957418932197815</v>
      </c>
      <c r="V103" s="11">
        <f>'OddsRatio_working_3-way'!S103*'OddsRatio_working_3-way'!R103/3-2*'OddsRatio_working_3-way'!R103^3/27-'OddsRatio_working_3-way'!T103</f>
        <v>0.29245238875111118</v>
      </c>
      <c r="W103" s="11">
        <f>'OddsRatio_working_3-way'!V103^2+4*'OddsRatio_working_3-way'!U103^3/27</f>
        <v>-5.3164177405470719E-3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0.15070237010974491</v>
      </c>
      <c r="Y103" s="11">
        <f>IF('OddsRatio_working_3-way'!W103&gt;=0,IF('OddsRatio_working_3-way'!V103+SQRT('OddsRatio_working_3-way'!W103)&gt;0,0,PI()),ACOS('OddsRatio_working_3-way'!V103/(2*'OddsRatio_working_3-way'!X103)))</f>
        <v>0.24433707880765798</v>
      </c>
      <c r="Z103" s="11">
        <f>'OddsRatio_working_3-way'!X103^(1/3)*COS('OddsRatio_working_3-way'!Y103/3)</f>
        <v>0.53039327330631847</v>
      </c>
      <c r="AA103" s="11">
        <f>'OddsRatio_working_3-way'!X103^(1/3)*COS(('OddsRatio_working_3-way'!Y103+2*PI())/3)</f>
        <v>-0.3026903568480297</v>
      </c>
      <c r="AB103" s="11">
        <f>'OddsRatio_working_3-way'!X103^(1/3)*COS(('OddsRatio_working_3-way'!Y103+4*PI())/3)</f>
        <v>-0.22770291645828891</v>
      </c>
      <c r="AC103" s="11">
        <f>'OddsRatio_working_3-way'!X103^(1/3)*SIN('OddsRatio_working_3-way'!Y103/3)</f>
        <v>4.3294018894858038E-2</v>
      </c>
      <c r="AD103" s="11">
        <f>'OddsRatio_working_3-way'!X103^(1/3)*SIN(('OddsRatio_working_3-way'!Y103+2*PI())/3)</f>
        <v>0.43768703923222568</v>
      </c>
      <c r="AE103" s="11">
        <f>'OddsRatio_working_3-way'!X103^(1/3)*SIN(('OddsRatio_working_3-way'!Y103+4*PI())/3)</f>
        <v>-0.48098105812708347</v>
      </c>
      <c r="AF103" s="11">
        <f>-'OddsRatio_working_3-way'!U103/(3*'OddsRatio_working_3-way'!X103^(1/3))*COS(('OddsRatio_working_3-way'!Y103)/3)</f>
        <v>0.53039327330631847</v>
      </c>
      <c r="AG103" s="11">
        <f>-'OddsRatio_working_3-way'!U103/(3*'OddsRatio_working_3-way'!X103^(1/3))*COS(('OddsRatio_working_3-way'!Y103+2*PI())/3)</f>
        <v>-0.3026903568480297</v>
      </c>
      <c r="AH103" s="11">
        <f>-'OddsRatio_working_3-way'!U103/(3*'OddsRatio_working_3-way'!X103^(1/3))*COS(('OddsRatio_working_3-way'!Y103+4*PI())/3)</f>
        <v>-0.22770291645828891</v>
      </c>
      <c r="AI103" s="11">
        <f>'OddsRatio_working_3-way'!U103/(3*'OddsRatio_working_3-way'!X103^(1/3))*SIN(('OddsRatio_working_3-way'!Y103)/3)</f>
        <v>-4.3294018894858038E-2</v>
      </c>
      <c r="AJ103" s="11">
        <f>'OddsRatio_working_3-way'!U103/(3*'OddsRatio_working_3-way'!X103^(1/3))*SIN(('OddsRatio_working_3-way'!Y103+2*PI())/3)</f>
        <v>-0.43768703923222568</v>
      </c>
      <c r="AK103" s="11">
        <f>'OddsRatio_working_3-way'!U103/(3*'OddsRatio_working_3-way'!X103^(1/3))*SIN(('OddsRatio_working_3-way'!Y103+4*PI())/3)</f>
        <v>0.48098105812708347</v>
      </c>
      <c r="AL103" s="11">
        <f>'OddsRatio_working_3-way'!Z103+'OddsRatio_working_3-way'!AF103</f>
        <v>1.0607865466126369</v>
      </c>
      <c r="AM103" s="11">
        <f>'OddsRatio_working_3-way'!AA103+'OddsRatio_working_3-way'!AG103</f>
        <v>-0.60538071369605939</v>
      </c>
      <c r="AN103" s="11">
        <f>'OddsRatio_working_3-way'!AB103+'OddsRatio_working_3-way'!AH103</f>
        <v>-0.45540583291657782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1.0607865466126369</v>
      </c>
      <c r="AS103" s="11">
        <f>IF(('OddsRatio_working_3-way'!X103=0),IF(Q103&gt;0,-Q103^(1/3),(-Q103)^(1/3)),'OddsRatio_working_3-way'!AM103-'OddsRatio_working_3-way'!R103/3)</f>
        <v>-0.60538071369605939</v>
      </c>
      <c r="AT103" s="11">
        <f>IF(('OddsRatio_working_3-way'!X103=0),IF(Q103&gt;0,-Q103^(1/3),(-Q103)^(1/3)),'OddsRatio_working_3-way'!AN103-'OddsRatio_working_3-way'!R103/3)</f>
        <v>-0.45540583291657782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2.34</v>
      </c>
      <c r="B104" s="4">
        <f>IF('True_Odds_Calculator_3-way'!B105="","",'True_Odds_Calculator_3-way'!B105)</f>
        <v>3.37</v>
      </c>
      <c r="C104" s="4">
        <f>IF('True_Odds_Calculator_3-way'!C105="","",'True_Odds_Calculator_3-way'!C105)</f>
        <v>3.28</v>
      </c>
      <c r="D104" s="9">
        <f t="shared" si="26"/>
        <v>0.41665963680166063</v>
      </c>
      <c r="E104" s="9">
        <f t="shared" si="27"/>
        <v>0.28767118781756301</v>
      </c>
      <c r="F104" s="9">
        <f t="shared" si="28"/>
        <v>0.29566917538077625</v>
      </c>
      <c r="G104" s="9">
        <f t="shared" si="29"/>
        <v>1.044806337840011</v>
      </c>
      <c r="H104" s="9">
        <f t="shared" si="30"/>
        <v>2.4000404927056147</v>
      </c>
      <c r="I104" s="9">
        <f t="shared" si="31"/>
        <v>3.476191020680826</v>
      </c>
      <c r="J104" s="9">
        <f t="shared" si="32"/>
        <v>3.3821584502752251</v>
      </c>
      <c r="K104" s="11">
        <f t="shared" si="33"/>
        <v>0.42735042735042739</v>
      </c>
      <c r="L104" s="11">
        <f t="shared" si="34"/>
        <v>0.29673590504451036</v>
      </c>
      <c r="M104" s="11">
        <f t="shared" si="35"/>
        <v>0.3048780487804878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-0.27994221165676614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0.23158329049622384</v>
      </c>
      <c r="Q104" s="11">
        <f>2*'OddsRatio_working_3-way'!K104*'OddsRatio_working_3-way'!L104*'OddsRatio_working_3-way'!M104</f>
        <v>7.7323302335967889E-2</v>
      </c>
      <c r="R104" s="11">
        <f t="shared" si="36"/>
        <v>0</v>
      </c>
      <c r="S104" s="11">
        <f t="shared" si="37"/>
        <v>-0.82725391474782439</v>
      </c>
      <c r="T104" s="11">
        <f t="shared" si="38"/>
        <v>-0.27621165767873934</v>
      </c>
      <c r="U104" s="11">
        <f>'OddsRatio_working_3-way'!S104-'OddsRatio_working_3-way'!R104^2/3</f>
        <v>-0.82725391474782439</v>
      </c>
      <c r="V104" s="11">
        <f>'OddsRatio_working_3-way'!S104*'OddsRatio_working_3-way'!R104/3-2*'OddsRatio_working_3-way'!R104^3/27-'OddsRatio_working_3-way'!T104</f>
        <v>0.27621165767873934</v>
      </c>
      <c r="W104" s="11">
        <f>'OddsRatio_working_3-way'!V104^2+4*'OddsRatio_working_3-way'!U104^3/27</f>
        <v>-7.5782937848564574E-3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0.14480260151538504</v>
      </c>
      <c r="Y104" s="11">
        <f>IF('OddsRatio_working_3-way'!W104&gt;=0,IF('OddsRatio_working_3-way'!V104+SQRT('OddsRatio_working_3-way'!W104)&gt;0,0,PI()),ACOS('OddsRatio_working_3-way'!V104/(2*'OddsRatio_working_3-way'!X104)))</f>
        <v>0.30531470752079537</v>
      </c>
      <c r="Z104" s="11">
        <f>'OddsRatio_working_3-way'!X104^(1/3)*COS('OddsRatio_working_3-way'!Y104/3)</f>
        <v>0.52240316892000538</v>
      </c>
      <c r="AA104" s="11">
        <f>'OddsRatio_working_3-way'!X104^(1/3)*COS(('OddsRatio_working_3-way'!Y104+2*PI())/3)</f>
        <v>-0.30740413323935334</v>
      </c>
      <c r="AB104" s="11">
        <f>'OddsRatio_working_3-way'!X104^(1/3)*COS(('OddsRatio_working_3-way'!Y104+4*PI())/3)</f>
        <v>-0.21499903568065218</v>
      </c>
      <c r="AC104" s="11">
        <f>'OddsRatio_working_3-way'!X104^(1/3)*SIN('OddsRatio_working_3-way'!Y104/3)</f>
        <v>5.3350107950010016E-2</v>
      </c>
      <c r="AD104" s="11">
        <f>'OddsRatio_working_3-way'!X104^(1/3)*SIN(('OddsRatio_working_3-way'!Y104+2*PI())/3)</f>
        <v>0.42573936132721307</v>
      </c>
      <c r="AE104" s="11">
        <f>'OddsRatio_working_3-way'!X104^(1/3)*SIN(('OddsRatio_working_3-way'!Y104+4*PI())/3)</f>
        <v>-0.47908946927722285</v>
      </c>
      <c r="AF104" s="11">
        <f>-'OddsRatio_working_3-way'!U104/(3*'OddsRatio_working_3-way'!X104^(1/3))*COS(('OddsRatio_working_3-way'!Y104)/3)</f>
        <v>0.52240316892000549</v>
      </c>
      <c r="AG104" s="11">
        <f>-'OddsRatio_working_3-way'!U104/(3*'OddsRatio_working_3-way'!X104^(1/3))*COS(('OddsRatio_working_3-way'!Y104+2*PI())/3)</f>
        <v>-0.30740413323935339</v>
      </c>
      <c r="AH104" s="11">
        <f>-'OddsRatio_working_3-way'!U104/(3*'OddsRatio_working_3-way'!X104^(1/3))*COS(('OddsRatio_working_3-way'!Y104+4*PI())/3)</f>
        <v>-0.21499903568065223</v>
      </c>
      <c r="AI104" s="11">
        <f>'OddsRatio_working_3-way'!U104/(3*'OddsRatio_working_3-way'!X104^(1/3))*SIN(('OddsRatio_working_3-way'!Y104)/3)</f>
        <v>-5.335010795001003E-2</v>
      </c>
      <c r="AJ104" s="11">
        <f>'OddsRatio_working_3-way'!U104/(3*'OddsRatio_working_3-way'!X104^(1/3))*SIN(('OddsRatio_working_3-way'!Y104+2*PI())/3)</f>
        <v>-0.42573936132721318</v>
      </c>
      <c r="AK104" s="11">
        <f>'OddsRatio_working_3-way'!U104/(3*'OddsRatio_working_3-way'!X104^(1/3))*SIN(('OddsRatio_working_3-way'!Y104+4*PI())/3)</f>
        <v>0.47908946927722296</v>
      </c>
      <c r="AL104" s="11">
        <f>'OddsRatio_working_3-way'!Z104+'OddsRatio_working_3-way'!AF104</f>
        <v>1.044806337840011</v>
      </c>
      <c r="AM104" s="11">
        <f>'OddsRatio_working_3-way'!AA104+'OddsRatio_working_3-way'!AG104</f>
        <v>-0.61480826647870668</v>
      </c>
      <c r="AN104" s="11">
        <f>'OddsRatio_working_3-way'!AB104+'OddsRatio_working_3-way'!AH104</f>
        <v>-0.42999807136130441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1.044806337840011</v>
      </c>
      <c r="AS104" s="11">
        <f>IF(('OddsRatio_working_3-way'!X104=0),IF(Q104&gt;0,-Q104^(1/3),(-Q104)^(1/3)),'OddsRatio_working_3-way'!AM104-'OddsRatio_working_3-way'!R104/3)</f>
        <v>-0.61480826647870668</v>
      </c>
      <c r="AT104" s="11">
        <f>IF(('OddsRatio_working_3-way'!X104=0),IF(Q104&gt;0,-Q104^(1/3),(-Q104)^(1/3)),'OddsRatio_working_3-way'!AN104-'OddsRatio_working_3-way'!R104/3)</f>
        <v>-0.42999807136130441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2.15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3.64</v>
      </c>
      <c r="D105" s="9">
        <f t="shared" si="26"/>
        <v>0.45438940604793643</v>
      </c>
      <c r="E105" s="9">
        <f t="shared" si="27"/>
        <v>0.27940655811229304</v>
      </c>
      <c r="F105" s="9">
        <f t="shared" si="28"/>
        <v>0.26620403583977059</v>
      </c>
      <c r="G105" s="9">
        <f t="shared" si="29"/>
        <v>1.044135247050352</v>
      </c>
      <c r="H105" s="9">
        <f t="shared" si="30"/>
        <v>2.200755534107905</v>
      </c>
      <c r="I105" s="9">
        <f t="shared" si="31"/>
        <v>3.5790140602143694</v>
      </c>
      <c r="J105" s="9">
        <f t="shared" si="32"/>
        <v>3.7565170522129292</v>
      </c>
      <c r="K105" s="11">
        <f t="shared" si="33"/>
        <v>0.46511627906976744</v>
      </c>
      <c r="L105" s="11">
        <f t="shared" si="34"/>
        <v>0.28818443804034583</v>
      </c>
      <c r="M105" s="11">
        <f t="shared" si="35"/>
        <v>0.27472527472527469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-0.27614005189234725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0.23051809125128608</v>
      </c>
      <c r="Q105" s="11">
        <f>2*'OddsRatio_working_3-way'!K105*'OddsRatio_working_3-way'!L105*'OddsRatio_working_3-way'!M105</f>
        <v>7.3647952476449216E-2</v>
      </c>
      <c r="R105" s="11">
        <f t="shared" si="36"/>
        <v>0</v>
      </c>
      <c r="S105" s="11">
        <f t="shared" si="37"/>
        <v>-0.83478687597680756</v>
      </c>
      <c r="T105" s="11">
        <f t="shared" si="38"/>
        <v>-0.26670507219706308</v>
      </c>
      <c r="U105" s="11">
        <f>'OddsRatio_working_3-way'!S105-'OddsRatio_working_3-way'!R105^2/3</f>
        <v>-0.83478687597680756</v>
      </c>
      <c r="V105" s="11">
        <f>'OddsRatio_working_3-way'!S105*'OddsRatio_working_3-way'!R105/3-2*'OddsRatio_working_3-way'!R105^3/27-'OddsRatio_working_3-way'!T105</f>
        <v>0.26670507219706308</v>
      </c>
      <c r="W105" s="11">
        <f>'OddsRatio_working_3-way'!V105^2+4*'OddsRatio_working_3-way'!U105^3/27</f>
        <v>-1.5051693735595062E-2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0.14678495262733479</v>
      </c>
      <c r="Y105" s="11">
        <f>IF('OddsRatio_working_3-way'!W105&gt;=0,IF('OddsRatio_working_3-way'!V105+SQRT('OddsRatio_working_3-way'!W105)&gt;0,0,PI()),ACOS('OddsRatio_working_3-way'!V105/(2*'OddsRatio_working_3-way'!X105)))</f>
        <v>0.43114187004010129</v>
      </c>
      <c r="Z105" s="11">
        <f>'OddsRatio_working_3-way'!X105^(1/3)*COS('OddsRatio_working_3-way'!Y105/3)</f>
        <v>0.52206762352517599</v>
      </c>
      <c r="AA105" s="11">
        <f>'OddsRatio_working_3-way'!X105^(1/3)*COS(('OddsRatio_working_3-way'!Y105+2*PI())/3)</f>
        <v>-0.32646137739270392</v>
      </c>
      <c r="AB105" s="11">
        <f>'OddsRatio_working_3-way'!X105^(1/3)*COS(('OddsRatio_working_3-way'!Y105+4*PI())/3)</f>
        <v>-0.19560624613247224</v>
      </c>
      <c r="AC105" s="11">
        <f>'OddsRatio_working_3-way'!X105^(1/3)*SIN('OddsRatio_working_3-way'!Y105/3)</f>
        <v>7.5549245257938699E-2</v>
      </c>
      <c r="AD105" s="11">
        <f>'OddsRatio_working_3-way'!X105^(1/3)*SIN(('OddsRatio_working_3-way'!Y105+2*PI())/3)</f>
        <v>0.41434920183720358</v>
      </c>
      <c r="AE105" s="11">
        <f>'OddsRatio_working_3-way'!X105^(1/3)*SIN(('OddsRatio_working_3-way'!Y105+4*PI())/3)</f>
        <v>-0.48989844709514219</v>
      </c>
      <c r="AF105" s="11">
        <f>-'OddsRatio_working_3-way'!U105/(3*'OddsRatio_working_3-way'!X105^(1/3))*COS(('OddsRatio_working_3-way'!Y105)/3)</f>
        <v>0.52206762352517611</v>
      </c>
      <c r="AG105" s="11">
        <f>-'OddsRatio_working_3-way'!U105/(3*'OddsRatio_working_3-way'!X105^(1/3))*COS(('OddsRatio_working_3-way'!Y105+2*PI())/3)</f>
        <v>-0.32646137739270403</v>
      </c>
      <c r="AH105" s="11">
        <f>-'OddsRatio_working_3-way'!U105/(3*'OddsRatio_working_3-way'!X105^(1/3))*COS(('OddsRatio_working_3-way'!Y105+4*PI())/3)</f>
        <v>-0.19560624613247229</v>
      </c>
      <c r="AI105" s="11">
        <f>'OddsRatio_working_3-way'!U105/(3*'OddsRatio_working_3-way'!X105^(1/3))*SIN(('OddsRatio_working_3-way'!Y105)/3)</f>
        <v>-7.5549245257938713E-2</v>
      </c>
      <c r="AJ105" s="11">
        <f>'OddsRatio_working_3-way'!U105/(3*'OddsRatio_working_3-way'!X105^(1/3))*SIN(('OddsRatio_working_3-way'!Y105+2*PI())/3)</f>
        <v>-0.41434920183720364</v>
      </c>
      <c r="AK105" s="11">
        <f>'OddsRatio_working_3-way'!U105/(3*'OddsRatio_working_3-way'!X105^(1/3))*SIN(('OddsRatio_working_3-way'!Y105+4*PI())/3)</f>
        <v>0.4898984470951423</v>
      </c>
      <c r="AL105" s="11">
        <f>'OddsRatio_working_3-way'!Z105+'OddsRatio_working_3-way'!AF105</f>
        <v>1.044135247050352</v>
      </c>
      <c r="AM105" s="11">
        <f>'OddsRatio_working_3-way'!AA105+'OddsRatio_working_3-way'!AG105</f>
        <v>-0.65292275478540795</v>
      </c>
      <c r="AN105" s="11">
        <f>'OddsRatio_working_3-way'!AB105+'OddsRatio_working_3-way'!AH105</f>
        <v>-0.39121249226494453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1.044135247050352</v>
      </c>
      <c r="AS105" s="11">
        <f>IF(('OddsRatio_working_3-way'!X105=0),IF(Q105&gt;0,-Q105^(1/3),(-Q105)^(1/3)),'OddsRatio_working_3-way'!AM105-'OddsRatio_working_3-way'!R105/3)</f>
        <v>-0.65292275478540795</v>
      </c>
      <c r="AT105" s="11">
        <f>IF(('OddsRatio_working_3-way'!X105=0),IF(Q105&gt;0,-Q105^(1/3),(-Q105)^(1/3)),'OddsRatio_working_3-way'!AN105-'OddsRatio_working_3-way'!R105/3)</f>
        <v>-0.39121249226494453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2.15</v>
      </c>
      <c r="B106" s="4">
        <f>IF('True_Odds_Calculator_3-way'!B107="","",'True_Odds_Calculator_3-way'!B107)</f>
        <v>3.62</v>
      </c>
      <c r="C106" s="4">
        <f>IF('True_Odds_Calculator_3-way'!C107="","",'True_Odds_Calculator_3-way'!C107)</f>
        <v>3.5</v>
      </c>
      <c r="D106" s="9">
        <f t="shared" si="26"/>
        <v>0.45474958547922156</v>
      </c>
      <c r="E106" s="9">
        <f t="shared" si="27"/>
        <v>0.26797702813861352</v>
      </c>
      <c r="F106" s="9">
        <f t="shared" si="28"/>
        <v>0.27727338638216503</v>
      </c>
      <c r="G106" s="9">
        <f t="shared" si="29"/>
        <v>1.0426195215457181</v>
      </c>
      <c r="H106" s="9">
        <f t="shared" si="30"/>
        <v>2.1990124497775754</v>
      </c>
      <c r="I106" s="9">
        <f t="shared" si="31"/>
        <v>3.7316631464497809</v>
      </c>
      <c r="J106" s="9">
        <f t="shared" si="32"/>
        <v>3.6065488038642957</v>
      </c>
      <c r="K106" s="11">
        <f t="shared" si="33"/>
        <v>0.46511627906976744</v>
      </c>
      <c r="L106" s="11">
        <f t="shared" si="34"/>
        <v>0.27624309392265195</v>
      </c>
      <c r="M106" s="11">
        <f t="shared" si="35"/>
        <v>0.2857142857142857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-0.27651841926543197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0.23017198656412327</v>
      </c>
      <c r="Q106" s="11">
        <f>2*'OddsRatio_working_3-way'!K106*'OddsRatio_working_3-way'!L106*'OddsRatio_working_3-way'!M106</f>
        <v>7.3420091408013796E-2</v>
      </c>
      <c r="R106" s="11">
        <f t="shared" si="36"/>
        <v>0</v>
      </c>
      <c r="S106" s="11">
        <f t="shared" si="37"/>
        <v>-0.83239296382343186</v>
      </c>
      <c r="T106" s="11">
        <f t="shared" si="38"/>
        <v>-0.26551609691337535</v>
      </c>
      <c r="U106" s="11">
        <f>'OddsRatio_working_3-way'!S106-'OddsRatio_working_3-way'!R106^2/3</f>
        <v>-0.83239296382343186</v>
      </c>
      <c r="V106" s="11">
        <f>'OddsRatio_working_3-way'!S106*'OddsRatio_working_3-way'!R106/3-2*'OddsRatio_working_3-way'!R106^3/27-'OddsRatio_working_3-way'!T106</f>
        <v>0.26551609691337535</v>
      </c>
      <c r="W106" s="11">
        <f>'OddsRatio_working_3-way'!V106^2+4*'OddsRatio_working_3-way'!U106^3/27</f>
        <v>-1.4945174200412956E-2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0.14615400432465567</v>
      </c>
      <c r="Y106" s="11">
        <f>IF('OddsRatio_working_3-way'!W106&gt;=0,IF('OddsRatio_working_3-way'!V106+SQRT('OddsRatio_working_3-way'!W106)&gt;0,0,PI()),ACOS('OddsRatio_working_3-way'!V106/(2*'OddsRatio_working_3-way'!X106)))</f>
        <v>0.43149010608782201</v>
      </c>
      <c r="Z106" s="11">
        <f>'OddsRatio_working_3-way'!X106^(1/3)*COS('OddsRatio_working_3-way'!Y106/3)</f>
        <v>0.52130976077285907</v>
      </c>
      <c r="AA106" s="11">
        <f>'OddsRatio_working_3-way'!X106^(1/3)*COS(('OddsRatio_working_3-way'!Y106+2*PI())/3)</f>
        <v>-0.32604097178258395</v>
      </c>
      <c r="AB106" s="11">
        <f>'OddsRatio_working_3-way'!X106^(1/3)*COS(('OddsRatio_working_3-way'!Y106+4*PI())/3)</f>
        <v>-0.19526878899027522</v>
      </c>
      <c r="AC106" s="11">
        <f>'OddsRatio_working_3-way'!X106^(1/3)*SIN('OddsRatio_working_3-way'!Y106/3)</f>
        <v>7.5501354937654572E-2</v>
      </c>
      <c r="AD106" s="11">
        <f>'OddsRatio_working_3-way'!X106^(1/3)*SIN(('OddsRatio_working_3-way'!Y106+2*PI())/3)</f>
        <v>0.41371681860125714</v>
      </c>
      <c r="AE106" s="11">
        <f>'OddsRatio_working_3-way'!X106^(1/3)*SIN(('OddsRatio_working_3-way'!Y106+4*PI())/3)</f>
        <v>-0.48921817353891162</v>
      </c>
      <c r="AF106" s="11">
        <f>-'OddsRatio_working_3-way'!U106/(3*'OddsRatio_working_3-way'!X106^(1/3))*COS(('OddsRatio_working_3-way'!Y106)/3)</f>
        <v>0.52130976077285907</v>
      </c>
      <c r="AG106" s="11">
        <f>-'OddsRatio_working_3-way'!U106/(3*'OddsRatio_working_3-way'!X106^(1/3))*COS(('OddsRatio_working_3-way'!Y106+2*PI())/3)</f>
        <v>-0.32604097178258395</v>
      </c>
      <c r="AH106" s="11">
        <f>-'OddsRatio_working_3-way'!U106/(3*'OddsRatio_working_3-way'!X106^(1/3))*COS(('OddsRatio_working_3-way'!Y106+4*PI())/3)</f>
        <v>-0.19526878899027522</v>
      </c>
      <c r="AI106" s="11">
        <f>'OddsRatio_working_3-way'!U106/(3*'OddsRatio_working_3-way'!X106^(1/3))*SIN(('OddsRatio_working_3-way'!Y106)/3)</f>
        <v>-7.5501354937654572E-2</v>
      </c>
      <c r="AJ106" s="11">
        <f>'OddsRatio_working_3-way'!U106/(3*'OddsRatio_working_3-way'!X106^(1/3))*SIN(('OddsRatio_working_3-way'!Y106+2*PI())/3)</f>
        <v>-0.41371681860125714</v>
      </c>
      <c r="AK106" s="11">
        <f>'OddsRatio_working_3-way'!U106/(3*'OddsRatio_working_3-way'!X106^(1/3))*SIN(('OddsRatio_working_3-way'!Y106+4*PI())/3)</f>
        <v>0.48921817353891162</v>
      </c>
      <c r="AL106" s="11">
        <f>'OddsRatio_working_3-way'!Z106+'OddsRatio_working_3-way'!AF106</f>
        <v>1.0426195215457181</v>
      </c>
      <c r="AM106" s="11">
        <f>'OddsRatio_working_3-way'!AA106+'OddsRatio_working_3-way'!AG106</f>
        <v>-0.65208194356516791</v>
      </c>
      <c r="AN106" s="11">
        <f>'OddsRatio_working_3-way'!AB106+'OddsRatio_working_3-way'!AH106</f>
        <v>-0.39053757798055044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1.0426195215457181</v>
      </c>
      <c r="AS106" s="11">
        <f>IF(('OddsRatio_working_3-way'!X106=0),IF(Q106&gt;0,-Q106^(1/3),(-Q106)^(1/3)),'OddsRatio_working_3-way'!AM106-'OddsRatio_working_3-way'!R106/3)</f>
        <v>-0.65208194356516791</v>
      </c>
      <c r="AT106" s="11">
        <f>IF(('OddsRatio_working_3-way'!X106=0),IF(Q106&gt;0,-Q106^(1/3),(-Q106)^(1/3)),'OddsRatio_working_3-way'!AN106-'OddsRatio_working_3-way'!R106/3)</f>
        <v>-0.39053757798055044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3.03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2.33</v>
      </c>
      <c r="D107" s="9">
        <f t="shared" si="26"/>
        <v>0.32092129570599914</v>
      </c>
      <c r="E107" s="9">
        <f t="shared" si="27"/>
        <v>0.26003109583223855</v>
      </c>
      <c r="F107" s="9">
        <f t="shared" si="28"/>
        <v>0.41904760846176237</v>
      </c>
      <c r="G107" s="9">
        <f t="shared" si="29"/>
        <v>1.0423787192836453</v>
      </c>
      <c r="H107" s="9">
        <f t="shared" si="30"/>
        <v>3.1160288001457999</v>
      </c>
      <c r="I107" s="9">
        <f t="shared" si="31"/>
        <v>3.845693903644352</v>
      </c>
      <c r="J107" s="9">
        <f t="shared" si="32"/>
        <v>2.3863636966472486</v>
      </c>
      <c r="K107" s="11">
        <f t="shared" si="33"/>
        <v>0.33003300330033003</v>
      </c>
      <c r="L107" s="11">
        <f t="shared" si="34"/>
        <v>0.26809651474530832</v>
      </c>
      <c r="M107" s="11">
        <f t="shared" si="35"/>
        <v>0.42918454935622319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-0.27990002972267913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0.23126500018398666</v>
      </c>
      <c r="Q107" s="11">
        <f>2*'OddsRatio_working_3-way'!K107*'OddsRatio_working_3-way'!L107*'OddsRatio_working_3-way'!M107</f>
        <v>7.5949096940553934E-2</v>
      </c>
      <c r="R107" s="11">
        <f t="shared" si="36"/>
        <v>0</v>
      </c>
      <c r="S107" s="11">
        <f t="shared" si="37"/>
        <v>-0.82624142774518694</v>
      </c>
      <c r="T107" s="11">
        <f t="shared" si="38"/>
        <v>-0.27134365443191699</v>
      </c>
      <c r="U107" s="11">
        <f>'OddsRatio_working_3-way'!S107-'OddsRatio_working_3-way'!R107^2/3</f>
        <v>-0.82624142774518694</v>
      </c>
      <c r="V107" s="11">
        <f>'OddsRatio_working_3-way'!S107*'OddsRatio_working_3-way'!R107/3-2*'OddsRatio_working_3-way'!R107^3/27-'OddsRatio_working_3-way'!T107</f>
        <v>0.27134365443191699</v>
      </c>
      <c r="W107" s="11">
        <f>'OddsRatio_working_3-way'!V107^2+4*'OddsRatio_working_3-way'!U107^3/27</f>
        <v>-9.9362184616014759E-3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0.14453684414541942</v>
      </c>
      <c r="Y107" s="11">
        <f>IF('OddsRatio_working_3-way'!W107&gt;=0,IF('OddsRatio_working_3-way'!V107+SQRT('OddsRatio_working_3-way'!W107)&gt;0,0,PI()),ACOS('OddsRatio_working_3-way'!V107/(2*'OddsRatio_working_3-way'!X107)))</f>
        <v>0.35205509930900214</v>
      </c>
      <c r="Z107" s="11">
        <f>'OddsRatio_working_3-way'!X107^(1/3)*COS('OddsRatio_working_3-way'!Y107/3)</f>
        <v>0.52118935964182267</v>
      </c>
      <c r="AA107" s="11">
        <f>'OddsRatio_working_3-way'!X107^(1/3)*COS(('OddsRatio_working_3-way'!Y107+2*PI())/3)</f>
        <v>-0.31380741780165072</v>
      </c>
      <c r="AB107" s="11">
        <f>'OddsRatio_working_3-way'!X107^(1/3)*COS(('OddsRatio_working_3-way'!Y107+4*PI())/3)</f>
        <v>-0.20738194184017211</v>
      </c>
      <c r="AC107" s="11">
        <f>'OddsRatio_working_3-way'!X107^(1/3)*SIN('OddsRatio_working_3-way'!Y107/3)</f>
        <v>6.1444777194993937E-2</v>
      </c>
      <c r="AD107" s="11">
        <f>'OddsRatio_working_3-way'!X107^(1/3)*SIN(('OddsRatio_working_3-way'!Y107+2*PI())/3)</f>
        <v>0.42064083703446564</v>
      </c>
      <c r="AE107" s="11">
        <f>'OddsRatio_working_3-way'!X107^(1/3)*SIN(('OddsRatio_working_3-way'!Y107+4*PI())/3)</f>
        <v>-0.48208561422945939</v>
      </c>
      <c r="AF107" s="11">
        <f>-'OddsRatio_working_3-way'!U107/(3*'OddsRatio_working_3-way'!X107^(1/3))*COS(('OddsRatio_working_3-way'!Y107)/3)</f>
        <v>0.52118935964182267</v>
      </c>
      <c r="AG107" s="11">
        <f>-'OddsRatio_working_3-way'!U107/(3*'OddsRatio_working_3-way'!X107^(1/3))*COS(('OddsRatio_working_3-way'!Y107+2*PI())/3)</f>
        <v>-0.31380741780165072</v>
      </c>
      <c r="AH107" s="11">
        <f>-'OddsRatio_working_3-way'!U107/(3*'OddsRatio_working_3-way'!X107^(1/3))*COS(('OddsRatio_working_3-way'!Y107+4*PI())/3)</f>
        <v>-0.20738194184017211</v>
      </c>
      <c r="AI107" s="11">
        <f>'OddsRatio_working_3-way'!U107/(3*'OddsRatio_working_3-way'!X107^(1/3))*SIN(('OddsRatio_working_3-way'!Y107)/3)</f>
        <v>-6.1444777194993937E-2</v>
      </c>
      <c r="AJ107" s="11">
        <f>'OddsRatio_working_3-way'!U107/(3*'OddsRatio_working_3-way'!X107^(1/3))*SIN(('OddsRatio_working_3-way'!Y107+2*PI())/3)</f>
        <v>-0.42064083703446564</v>
      </c>
      <c r="AK107" s="11">
        <f>'OddsRatio_working_3-way'!U107/(3*'OddsRatio_working_3-way'!X107^(1/3))*SIN(('OddsRatio_working_3-way'!Y107+4*PI())/3)</f>
        <v>0.48208561422945939</v>
      </c>
      <c r="AL107" s="11">
        <f>'OddsRatio_working_3-way'!Z107+'OddsRatio_working_3-way'!AF107</f>
        <v>1.0423787192836453</v>
      </c>
      <c r="AM107" s="11">
        <f>'OddsRatio_working_3-way'!AA107+'OddsRatio_working_3-way'!AG107</f>
        <v>-0.62761483560330145</v>
      </c>
      <c r="AN107" s="11">
        <f>'OddsRatio_working_3-way'!AB107+'OddsRatio_working_3-way'!AH107</f>
        <v>-0.41476388368034423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1.0423787192836453</v>
      </c>
      <c r="AS107" s="11">
        <f>IF(('OddsRatio_working_3-way'!X107=0),IF(Q107&gt;0,-Q107^(1/3),(-Q107)^(1/3)),'OddsRatio_working_3-way'!AM107-'OddsRatio_working_3-way'!R107/3)</f>
        <v>-0.62761483560330145</v>
      </c>
      <c r="AT107" s="11">
        <f>IF(('OddsRatio_working_3-way'!X107=0),IF(Q107&gt;0,-Q107^(1/3),(-Q107)^(1/3)),'OddsRatio_working_3-way'!AN107-'OddsRatio_working_3-way'!R107/3)</f>
        <v>-0.41476388368034423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1.51</v>
      </c>
      <c r="B108" s="4">
        <f>IF('True_Odds_Calculator_3-way'!B109="","",'True_Odds_Calculator_3-way'!B109)</f>
        <v>4.1100000000000003</v>
      </c>
      <c r="C108" s="4">
        <f>IF('True_Odds_Calculator_3-way'!C109="","",'True_Odds_Calculator_3-way'!C109)</f>
        <v>6.99</v>
      </c>
      <c r="D108" s="9">
        <f t="shared" si="26"/>
        <v>0.64124462462427634</v>
      </c>
      <c r="E108" s="9">
        <f t="shared" si="27"/>
        <v>0.22667238994302502</v>
      </c>
      <c r="F108" s="9">
        <f t="shared" si="28"/>
        <v>0.13208298543269881</v>
      </c>
      <c r="G108" s="9">
        <f t="shared" si="29"/>
        <v>1.0969946343231898</v>
      </c>
      <c r="H108" s="9">
        <f t="shared" si="30"/>
        <v>1.5594672635048266</v>
      </c>
      <c r="I108" s="9">
        <f t="shared" si="31"/>
        <v>4.4116533127451198</v>
      </c>
      <c r="J108" s="9">
        <f t="shared" si="32"/>
        <v>7.5709978595959067</v>
      </c>
      <c r="K108" s="11">
        <f t="shared" si="33"/>
        <v>0.66225165562913912</v>
      </c>
      <c r="L108" s="11">
        <f t="shared" si="34"/>
        <v>0.24330900243309</v>
      </c>
      <c r="M108" s="11">
        <f t="shared" si="35"/>
        <v>0.14306151645207438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-0.21900873797640474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0.22152739612710642</v>
      </c>
      <c r="Q108" s="11">
        <f>2*'OddsRatio_working_3-way'!K108*'OddsRatio_working_3-way'!L108*'OddsRatio_working_3-way'!M108</f>
        <v>4.6103516363601736E-2</v>
      </c>
      <c r="R108" s="11">
        <f t="shared" si="36"/>
        <v>0</v>
      </c>
      <c r="S108" s="11">
        <f t="shared" si="37"/>
        <v>-1.0115002632953076</v>
      </c>
      <c r="T108" s="11">
        <f t="shared" si="38"/>
        <v>-0.21050994033200982</v>
      </c>
      <c r="U108" s="11">
        <f>'OddsRatio_working_3-way'!S108-'OddsRatio_working_3-way'!R108^2/3</f>
        <v>-1.0115002632953076</v>
      </c>
      <c r="V108" s="11">
        <f>'OddsRatio_working_3-way'!S108*'OddsRatio_working_3-way'!R108/3-2*'OddsRatio_working_3-way'!R108^3/27-'OddsRatio_working_3-way'!T108</f>
        <v>0.21050994033200982</v>
      </c>
      <c r="W108" s="11">
        <f>'OddsRatio_working_3-way'!V108^2+4*'OddsRatio_working_3-way'!U108^3/27</f>
        <v>-0.10900394710037248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0.19577945632711238</v>
      </c>
      <c r="Y108" s="11">
        <f>IF('OddsRatio_working_3-way'!W108&gt;=0,IF('OddsRatio_working_3-way'!V108+SQRT('OddsRatio_working_3-way'!W108)&gt;0,0,PI()),ACOS('OddsRatio_working_3-way'!V108/(2*'OddsRatio_working_3-way'!X108)))</f>
        <v>1.0031842748130169</v>
      </c>
      <c r="Z108" s="11">
        <f>'OddsRatio_working_3-way'!X108^(1/3)*COS('OddsRatio_working_3-way'!Y108/3)</f>
        <v>0.54849731716159489</v>
      </c>
      <c r="AA108" s="11">
        <f>'OddsRatio_working_3-way'!X108^(1/3)*COS(('OddsRatio_working_3-way'!Y108+2*PI())/3)</f>
        <v>-0.43928830722234796</v>
      </c>
      <c r="AB108" s="11">
        <f>'OddsRatio_working_3-way'!X108^(1/3)*COS(('OddsRatio_working_3-way'!Y108+4*PI())/3)</f>
        <v>-0.10920900993924716</v>
      </c>
      <c r="AC108" s="11">
        <f>'OddsRatio_working_3-way'!X108^(1/3)*SIN('OddsRatio_working_3-way'!Y108/3)</f>
        <v>0.19057137114032097</v>
      </c>
      <c r="AD108" s="11">
        <f>'OddsRatio_working_3-way'!X108^(1/3)*SIN(('OddsRatio_working_3-way'!Y108+2*PI())/3)</f>
        <v>0.3797269249993912</v>
      </c>
      <c r="AE108" s="11">
        <f>'OddsRatio_working_3-way'!X108^(1/3)*SIN(('OddsRatio_working_3-way'!Y108+4*PI())/3)</f>
        <v>-0.57029829613971195</v>
      </c>
      <c r="AF108" s="11">
        <f>-'OddsRatio_working_3-way'!U108/(3*'OddsRatio_working_3-way'!X108^(1/3))*COS(('OddsRatio_working_3-way'!Y108)/3)</f>
        <v>0.54849731716159489</v>
      </c>
      <c r="AG108" s="11">
        <f>-'OddsRatio_working_3-way'!U108/(3*'OddsRatio_working_3-way'!X108^(1/3))*COS(('OddsRatio_working_3-way'!Y108+2*PI())/3)</f>
        <v>-0.43928830722234796</v>
      </c>
      <c r="AH108" s="11">
        <f>-'OddsRatio_working_3-way'!U108/(3*'OddsRatio_working_3-way'!X108^(1/3))*COS(('OddsRatio_working_3-way'!Y108+4*PI())/3)</f>
        <v>-0.10920900993924716</v>
      </c>
      <c r="AI108" s="11">
        <f>'OddsRatio_working_3-way'!U108/(3*'OddsRatio_working_3-way'!X108^(1/3))*SIN(('OddsRatio_working_3-way'!Y108)/3)</f>
        <v>-0.19057137114032097</v>
      </c>
      <c r="AJ108" s="11">
        <f>'OddsRatio_working_3-way'!U108/(3*'OddsRatio_working_3-way'!X108^(1/3))*SIN(('OddsRatio_working_3-way'!Y108+2*PI())/3)</f>
        <v>-0.3797269249993912</v>
      </c>
      <c r="AK108" s="11">
        <f>'OddsRatio_working_3-way'!U108/(3*'OddsRatio_working_3-way'!X108^(1/3))*SIN(('OddsRatio_working_3-way'!Y108+4*PI())/3)</f>
        <v>0.57029829613971195</v>
      </c>
      <c r="AL108" s="11">
        <f>'OddsRatio_working_3-way'!Z108+'OddsRatio_working_3-way'!AF108</f>
        <v>1.0969946343231898</v>
      </c>
      <c r="AM108" s="11">
        <f>'OddsRatio_working_3-way'!AA108+'OddsRatio_working_3-way'!AG108</f>
        <v>-0.87857661444469592</v>
      </c>
      <c r="AN108" s="11">
        <f>'OddsRatio_working_3-way'!AB108+'OddsRatio_working_3-way'!AH108</f>
        <v>-0.21841801987849432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1.0969946343231898</v>
      </c>
      <c r="AS108" s="11">
        <f>IF(('OddsRatio_working_3-way'!X108=0),IF(Q108&gt;0,-Q108^(1/3),(-Q108)^(1/3)),'OddsRatio_working_3-way'!AM108-'OddsRatio_working_3-way'!R108/3)</f>
        <v>-0.87857661444469592</v>
      </c>
      <c r="AT108" s="11">
        <f>IF(('OddsRatio_working_3-way'!X108=0),IF(Q108&gt;0,-Q108^(1/3),(-Q108)^(1/3)),'OddsRatio_working_3-way'!AN108-'OddsRatio_working_3-way'!R108/3)</f>
        <v>-0.21841801987849432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2.54</v>
      </c>
      <c r="B109" s="4">
        <f>IF('True_Odds_Calculator_3-way'!B110="","",'True_Odds_Calculator_3-way'!B110)</f>
        <v>3.38</v>
      </c>
      <c r="C109" s="4">
        <f>IF('True_Odds_Calculator_3-way'!C110="","",'True_Odds_Calculator_3-way'!C110)</f>
        <v>2.91</v>
      </c>
      <c r="D109" s="9">
        <f t="shared" si="26"/>
        <v>0.38189009396130041</v>
      </c>
      <c r="E109" s="9">
        <f t="shared" si="27"/>
        <v>0.28559985713085406</v>
      </c>
      <c r="F109" s="9">
        <f t="shared" si="28"/>
        <v>0.33251004890784569</v>
      </c>
      <c r="G109" s="9">
        <f t="shared" si="29"/>
        <v>1.0510093746945217</v>
      </c>
      <c r="H109" s="9">
        <f t="shared" si="30"/>
        <v>2.6185544370295633</v>
      </c>
      <c r="I109" s="9">
        <f t="shared" si="31"/>
        <v>3.5014023117729618</v>
      </c>
      <c r="J109" s="9">
        <f t="shared" si="32"/>
        <v>3.0074279056665367</v>
      </c>
      <c r="K109" s="11">
        <f t="shared" si="33"/>
        <v>0.39370078740157477</v>
      </c>
      <c r="L109" s="11">
        <f t="shared" si="34"/>
        <v>0.29585798816568049</v>
      </c>
      <c r="M109" s="11">
        <f t="shared" si="35"/>
        <v>0.3436426116838488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-0.28021258673721716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0.23335931907431839</v>
      </c>
      <c r="Q109" s="11">
        <f>2*'OddsRatio_working_3-way'!K109*'OddsRatio_working_3-way'!L109*'OddsRatio_working_3-way'!M109</f>
        <v>8.0054654914002876E-2</v>
      </c>
      <c r="R109" s="11">
        <f t="shared" si="36"/>
        <v>0</v>
      </c>
      <c r="S109" s="11">
        <f t="shared" si="37"/>
        <v>-0.83279385052450317</v>
      </c>
      <c r="T109" s="11">
        <f t="shared" si="38"/>
        <v>-0.28569257307873175</v>
      </c>
      <c r="U109" s="11">
        <f>'OddsRatio_working_3-way'!S109-'OddsRatio_working_3-way'!R109^2/3</f>
        <v>-0.83279385052450317</v>
      </c>
      <c r="V109" s="11">
        <f>'OddsRatio_working_3-way'!S109*'OddsRatio_working_3-way'!R109/3-2*'OddsRatio_working_3-way'!R109^3/27-'OddsRatio_working_3-way'!T109</f>
        <v>0.28569257307873175</v>
      </c>
      <c r="W109" s="11">
        <f>'OddsRatio_working_3-way'!V109^2+4*'OddsRatio_working_3-way'!U109^3/27</f>
        <v>-3.9472364480310218E-3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0.1462596003347964</v>
      </c>
      <c r="Y109" s="11">
        <f>IF('OddsRatio_working_3-way'!W109&gt;=0,IF('OddsRatio_working_3-way'!V109+SQRT('OddsRatio_working_3-way'!W109)&gt;0,0,PI()),ACOS('OddsRatio_working_3-way'!V109/(2*'OddsRatio_working_3-way'!X109)))</f>
        <v>0.21646573440801453</v>
      </c>
      <c r="Z109" s="11">
        <f>'OddsRatio_working_3-way'!X109^(1/3)*COS('OddsRatio_working_3-way'!Y109/3)</f>
        <v>0.52550468734726097</v>
      </c>
      <c r="AA109" s="11">
        <f>'OddsRatio_working_3-way'!X109^(1/3)*COS(('OddsRatio_working_3-way'!Y109+2*PI())/3)</f>
        <v>-0.29564733285388239</v>
      </c>
      <c r="AB109" s="11">
        <f>'OddsRatio_working_3-way'!X109^(1/3)*COS(('OddsRatio_working_3-way'!Y109+4*PI())/3)</f>
        <v>-0.22985735449337874</v>
      </c>
      <c r="AC109" s="11">
        <f>'OddsRatio_working_3-way'!X109^(1/3)*SIN('OddsRatio_working_3-way'!Y109/3)</f>
        <v>3.7983861716416413E-2</v>
      </c>
      <c r="AD109" s="11">
        <f>'OddsRatio_working_3-way'!X109^(1/3)*SIN(('OddsRatio_working_3-way'!Y109+2*PI())/3)</f>
        <v>0.43610847819231863</v>
      </c>
      <c r="AE109" s="11">
        <f>'OddsRatio_working_3-way'!X109^(1/3)*SIN(('OddsRatio_working_3-way'!Y109+4*PI())/3)</f>
        <v>-0.47409233990873512</v>
      </c>
      <c r="AF109" s="11">
        <f>-'OddsRatio_working_3-way'!U109/(3*'OddsRatio_working_3-way'!X109^(1/3))*COS(('OddsRatio_working_3-way'!Y109)/3)</f>
        <v>0.52550468734726086</v>
      </c>
      <c r="AG109" s="11">
        <f>-'OddsRatio_working_3-way'!U109/(3*'OddsRatio_working_3-way'!X109^(1/3))*COS(('OddsRatio_working_3-way'!Y109+2*PI())/3)</f>
        <v>-0.29564733285388234</v>
      </c>
      <c r="AH109" s="11">
        <f>-'OddsRatio_working_3-way'!U109/(3*'OddsRatio_working_3-way'!X109^(1/3))*COS(('OddsRatio_working_3-way'!Y109+4*PI())/3)</f>
        <v>-0.22985735449337868</v>
      </c>
      <c r="AI109" s="11">
        <f>'OddsRatio_working_3-way'!U109/(3*'OddsRatio_working_3-way'!X109^(1/3))*SIN(('OddsRatio_working_3-way'!Y109)/3)</f>
        <v>-3.7983861716416399E-2</v>
      </c>
      <c r="AJ109" s="11">
        <f>'OddsRatio_working_3-way'!U109/(3*'OddsRatio_working_3-way'!X109^(1/3))*SIN(('OddsRatio_working_3-way'!Y109+2*PI())/3)</f>
        <v>-0.43610847819231857</v>
      </c>
      <c r="AK109" s="11">
        <f>'OddsRatio_working_3-way'!U109/(3*'OddsRatio_working_3-way'!X109^(1/3))*SIN(('OddsRatio_working_3-way'!Y109+4*PI())/3)</f>
        <v>0.47409233990873501</v>
      </c>
      <c r="AL109" s="11">
        <f>'OddsRatio_working_3-way'!Z109+'OddsRatio_working_3-way'!AF109</f>
        <v>1.0510093746945217</v>
      </c>
      <c r="AM109" s="11">
        <f>'OddsRatio_working_3-way'!AA109+'OddsRatio_working_3-way'!AG109</f>
        <v>-0.59129466570776468</v>
      </c>
      <c r="AN109" s="11">
        <f>'OddsRatio_working_3-way'!AB109+'OddsRatio_working_3-way'!AH109</f>
        <v>-0.45971470898675743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1.0510093746945217</v>
      </c>
      <c r="AS109" s="11">
        <f>IF(('OddsRatio_working_3-way'!X109=0),IF(Q109&gt;0,-Q109^(1/3),(-Q109)^(1/3)),'OddsRatio_working_3-way'!AM109-'OddsRatio_working_3-way'!R109/3)</f>
        <v>-0.59129466570776468</v>
      </c>
      <c r="AT109" s="11">
        <f>IF(('OddsRatio_working_3-way'!X109=0),IF(Q109&gt;0,-Q109^(1/3),(-Q109)^(1/3)),'OddsRatio_working_3-way'!AN109-'OddsRatio_working_3-way'!R109/3)</f>
        <v>-0.45971470898675743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3.31</v>
      </c>
      <c r="C110" s="4">
        <f>IF('True_Odds_Calculator_3-way'!C111="","",'True_Odds_Calculator_3-way'!C111)</f>
        <v>4.97</v>
      </c>
      <c r="D110" s="9">
        <f t="shared" si="26"/>
        <v>0.51764500821360415</v>
      </c>
      <c r="E110" s="9">
        <f t="shared" si="27"/>
        <v>0.29018792089157935</v>
      </c>
      <c r="F110" s="9">
        <f t="shared" si="28"/>
        <v>0.19216707089481669</v>
      </c>
      <c r="G110" s="9">
        <f t="shared" si="29"/>
        <v>1.0588929938224325</v>
      </c>
      <c r="H110" s="9">
        <f t="shared" si="30"/>
        <v>1.9318258345637402</v>
      </c>
      <c r="I110" s="9">
        <f t="shared" si="31"/>
        <v>3.4460428157298186</v>
      </c>
      <c r="J110" s="9">
        <f t="shared" si="32"/>
        <v>5.2038051854750567</v>
      </c>
      <c r="K110" s="11">
        <f t="shared" si="33"/>
        <v>0.53191489361702127</v>
      </c>
      <c r="L110" s="11">
        <f t="shared" si="34"/>
        <v>0.30211480362537763</v>
      </c>
      <c r="M110" s="11">
        <f t="shared" si="35"/>
        <v>0.2012072434607646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-0.26094136329191975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0.23151055203109122</v>
      </c>
      <c r="Q110" s="11">
        <f>2*'OddsRatio_working_3-way'!K110*'OddsRatio_working_3-way'!L110*'OddsRatio_working_3-way'!M110</f>
        <v>6.4667751963991965E-2</v>
      </c>
      <c r="R110" s="11">
        <f t="shared" si="36"/>
        <v>0</v>
      </c>
      <c r="S110" s="11">
        <f t="shared" si="37"/>
        <v>-0.88721293209500196</v>
      </c>
      <c r="T110" s="11">
        <f t="shared" si="38"/>
        <v>-0.247824841367319</v>
      </c>
      <c r="U110" s="11">
        <f>'OddsRatio_working_3-way'!S110-'OddsRatio_working_3-way'!R110^2/3</f>
        <v>-0.88721293209500196</v>
      </c>
      <c r="V110" s="11">
        <f>'OddsRatio_working_3-way'!S110*'OddsRatio_working_3-way'!R110/3-2*'OddsRatio_working_3-way'!R110^3/27-'OddsRatio_working_3-way'!T110</f>
        <v>0.247824841367319</v>
      </c>
      <c r="W110" s="11">
        <f>'OddsRatio_working_3-way'!V110^2+4*'OddsRatio_working_3-way'!U110^3/27</f>
        <v>-4.204459744925685E-2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0.16082735265494616</v>
      </c>
      <c r="Y110" s="11">
        <f>IF('OddsRatio_working_3-way'!W110&gt;=0,IF('OddsRatio_working_3-way'!V110+SQRT('OddsRatio_working_3-way'!W110)&gt;0,0,PI()),ACOS('OddsRatio_working_3-way'!V110/(2*'OddsRatio_working_3-way'!X110)))</f>
        <v>0.69122046151852479</v>
      </c>
      <c r="Z110" s="11">
        <f>'OddsRatio_working_3-way'!X110^(1/3)*COS('OddsRatio_working_3-way'!Y110/3)</f>
        <v>0.52944649691121626</v>
      </c>
      <c r="AA110" s="11">
        <f>'OddsRatio_working_3-way'!X110^(1/3)*COS(('OddsRatio_working_3-way'!Y110+2*PI())/3)</f>
        <v>-0.3722780633412357</v>
      </c>
      <c r="AB110" s="11">
        <f>'OddsRatio_working_3-way'!X110^(1/3)*COS(('OddsRatio_working_3-way'!Y110+4*PI())/3)</f>
        <v>-0.15716843356998067</v>
      </c>
      <c r="AC110" s="11">
        <f>'OddsRatio_working_3-way'!X110^(1/3)*SIN('OddsRatio_working_3-way'!Y110/3)</f>
        <v>0.12419360265371483</v>
      </c>
      <c r="AD110" s="11">
        <f>'OddsRatio_working_3-way'!X110^(1/3)*SIN(('OddsRatio_working_3-way'!Y110+2*PI())/3)</f>
        <v>0.39641731494293514</v>
      </c>
      <c r="AE110" s="11">
        <f>'OddsRatio_working_3-way'!X110^(1/3)*SIN(('OddsRatio_working_3-way'!Y110+4*PI())/3)</f>
        <v>-0.52061091759665001</v>
      </c>
      <c r="AF110" s="11">
        <f>-'OddsRatio_working_3-way'!U110/(3*'OddsRatio_working_3-way'!X110^(1/3))*COS(('OddsRatio_working_3-way'!Y110)/3)</f>
        <v>0.52944649691121615</v>
      </c>
      <c r="AG110" s="11">
        <f>-'OddsRatio_working_3-way'!U110/(3*'OddsRatio_working_3-way'!X110^(1/3))*COS(('OddsRatio_working_3-way'!Y110+2*PI())/3)</f>
        <v>-0.37227806334123564</v>
      </c>
      <c r="AH110" s="11">
        <f>-'OddsRatio_working_3-way'!U110/(3*'OddsRatio_working_3-way'!X110^(1/3))*COS(('OddsRatio_working_3-way'!Y110+4*PI())/3)</f>
        <v>-0.15716843356998064</v>
      </c>
      <c r="AI110" s="11">
        <f>'OddsRatio_working_3-way'!U110/(3*'OddsRatio_working_3-way'!X110^(1/3))*SIN(('OddsRatio_working_3-way'!Y110)/3)</f>
        <v>-0.1241936026537148</v>
      </c>
      <c r="AJ110" s="11">
        <f>'OddsRatio_working_3-way'!U110/(3*'OddsRatio_working_3-way'!X110^(1/3))*SIN(('OddsRatio_working_3-way'!Y110+2*PI())/3)</f>
        <v>-0.39641731494293508</v>
      </c>
      <c r="AK110" s="11">
        <f>'OddsRatio_working_3-way'!U110/(3*'OddsRatio_working_3-way'!X110^(1/3))*SIN(('OddsRatio_working_3-way'!Y110+4*PI())/3)</f>
        <v>0.5206109175966499</v>
      </c>
      <c r="AL110" s="11">
        <f>'OddsRatio_working_3-way'!Z110+'OddsRatio_working_3-way'!AF110</f>
        <v>1.0588929938224325</v>
      </c>
      <c r="AM110" s="11">
        <f>'OddsRatio_working_3-way'!AA110+'OddsRatio_working_3-way'!AG110</f>
        <v>-0.7445561266824714</v>
      </c>
      <c r="AN110" s="11">
        <f>'OddsRatio_working_3-way'!AB110+'OddsRatio_working_3-way'!AH110</f>
        <v>-0.31433686713996134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1.0588929938224325</v>
      </c>
      <c r="AS110" s="11">
        <f>IF(('OddsRatio_working_3-way'!X110=0),IF(Q110&gt;0,-Q110^(1/3),(-Q110)^(1/3)),'OddsRatio_working_3-way'!AM110-'OddsRatio_working_3-way'!R110/3)</f>
        <v>-0.7445561266824714</v>
      </c>
      <c r="AT110" s="11">
        <f>IF(('OddsRatio_working_3-way'!X110=0),IF(Q110&gt;0,-Q110^(1/3),(-Q110)^(1/3)),'OddsRatio_working_3-way'!AN110-'OddsRatio_working_3-way'!R110/3)</f>
        <v>-0.31433686713996134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2.44</v>
      </c>
      <c r="B111" s="4">
        <f>IF('True_Odds_Calculator_3-way'!B112="","",'True_Odds_Calculator_3-way'!B112)</f>
        <v>3.1</v>
      </c>
      <c r="C111" s="4">
        <f>IF('True_Odds_Calculator_3-way'!C112="","",'True_Odds_Calculator_3-way'!C112)</f>
        <v>3.26</v>
      </c>
      <c r="D111" s="9">
        <f t="shared" si="26"/>
        <v>0.39571145658415269</v>
      </c>
      <c r="E111" s="9">
        <f t="shared" si="27"/>
        <v>0.30988419894666397</v>
      </c>
      <c r="F111" s="9">
        <f t="shared" si="28"/>
        <v>0.29440434446918345</v>
      </c>
      <c r="G111" s="9">
        <f t="shared" si="29"/>
        <v>1.0604818607957545</v>
      </c>
      <c r="H111" s="9">
        <f t="shared" si="30"/>
        <v>2.5270938795458866</v>
      </c>
      <c r="I111" s="9">
        <f t="shared" si="31"/>
        <v>3.2270119076710846</v>
      </c>
      <c r="J111" s="9">
        <f t="shared" si="32"/>
        <v>3.3966890053984042</v>
      </c>
      <c r="K111" s="11">
        <f t="shared" si="33"/>
        <v>0.4098360655737705</v>
      </c>
      <c r="L111" s="11">
        <f t="shared" si="34"/>
        <v>0.32258064516129031</v>
      </c>
      <c r="M111" s="11">
        <f t="shared" si="35"/>
        <v>0.30674846625766872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-0.27715397118413676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0.23521167428536205</v>
      </c>
      <c r="Q111" s="11">
        <f>2*'OddsRatio_working_3-way'!K111*'OddsRatio_working_3-way'!L111*'OddsRatio_working_3-way'!M111</f>
        <v>8.1107473891504162E-2</v>
      </c>
      <c r="R111" s="11">
        <f t="shared" si="36"/>
        <v>0</v>
      </c>
      <c r="S111" s="11">
        <f t="shared" si="37"/>
        <v>-0.84866788406611393</v>
      </c>
      <c r="T111" s="11">
        <f t="shared" si="38"/>
        <v>-0.29264409795383239</v>
      </c>
      <c r="U111" s="11">
        <f>'OddsRatio_working_3-way'!S111-'OddsRatio_working_3-way'!R111^2/3</f>
        <v>-0.84866788406611393</v>
      </c>
      <c r="V111" s="11">
        <f>'OddsRatio_working_3-way'!S111*'OddsRatio_working_3-way'!R111/3-2*'OddsRatio_working_3-way'!R111^3/27-'OddsRatio_working_3-way'!T111</f>
        <v>0.29264409795383239</v>
      </c>
      <c r="W111" s="11">
        <f>'OddsRatio_working_3-way'!V111^2+4*'OddsRatio_working_3-way'!U111^3/27</f>
        <v>-4.9138262154862361E-3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0.15046128595314684</v>
      </c>
      <c r="Y111" s="11">
        <f>IF('OddsRatio_working_3-way'!W111&gt;=0,IF('OddsRatio_working_3-way'!V111+SQRT('OddsRatio_working_3-way'!W111)&gt;0,0,PI()),ACOS('OddsRatio_working_3-way'!V111/(2*'OddsRatio_working_3-way'!X111)))</f>
        <v>0.23510585783438787</v>
      </c>
      <c r="Z111" s="11">
        <f>'OddsRatio_working_3-way'!X111^(1/3)*COS('OddsRatio_working_3-way'!Y111/3)</f>
        <v>0.53024093039787723</v>
      </c>
      <c r="AA111" s="11">
        <f>'OddsRatio_working_3-way'!X111^(1/3)*COS(('OddsRatio_working_3-way'!Y111+2*PI())/3)</f>
        <v>-0.30118135557374243</v>
      </c>
      <c r="AB111" s="11">
        <f>'OddsRatio_working_3-way'!X111^(1/3)*COS(('OddsRatio_working_3-way'!Y111+4*PI())/3)</f>
        <v>-0.22905957482413494</v>
      </c>
      <c r="AC111" s="11">
        <f>'OddsRatio_working_3-way'!X111^(1/3)*SIN('OddsRatio_working_3-way'!Y111/3)</f>
        <v>4.1639529530221139E-2</v>
      </c>
      <c r="AD111" s="11">
        <f>'OddsRatio_working_3-way'!X111^(1/3)*SIN(('OddsRatio_working_3-way'!Y111+2*PI())/3)</f>
        <v>0.43838235108574752</v>
      </c>
      <c r="AE111" s="11">
        <f>'OddsRatio_working_3-way'!X111^(1/3)*SIN(('OddsRatio_working_3-way'!Y111+4*PI())/3)</f>
        <v>-0.48002188061596857</v>
      </c>
      <c r="AF111" s="11">
        <f>-'OddsRatio_working_3-way'!U111/(3*'OddsRatio_working_3-way'!X111^(1/3))*COS(('OddsRatio_working_3-way'!Y111)/3)</f>
        <v>0.53024093039787723</v>
      </c>
      <c r="AG111" s="11">
        <f>-'OddsRatio_working_3-way'!U111/(3*'OddsRatio_working_3-way'!X111^(1/3))*COS(('OddsRatio_working_3-way'!Y111+2*PI())/3)</f>
        <v>-0.30118135557374243</v>
      </c>
      <c r="AH111" s="11">
        <f>-'OddsRatio_working_3-way'!U111/(3*'OddsRatio_working_3-way'!X111^(1/3))*COS(('OddsRatio_working_3-way'!Y111+4*PI())/3)</f>
        <v>-0.22905957482413494</v>
      </c>
      <c r="AI111" s="11">
        <f>'OddsRatio_working_3-way'!U111/(3*'OddsRatio_working_3-way'!X111^(1/3))*SIN(('OddsRatio_working_3-way'!Y111)/3)</f>
        <v>-4.1639529530221139E-2</v>
      </c>
      <c r="AJ111" s="11">
        <f>'OddsRatio_working_3-way'!U111/(3*'OddsRatio_working_3-way'!X111^(1/3))*SIN(('OddsRatio_working_3-way'!Y111+2*PI())/3)</f>
        <v>-0.43838235108574752</v>
      </c>
      <c r="AK111" s="11">
        <f>'OddsRatio_working_3-way'!U111/(3*'OddsRatio_working_3-way'!X111^(1/3))*SIN(('OddsRatio_working_3-way'!Y111+4*PI())/3)</f>
        <v>0.48002188061596857</v>
      </c>
      <c r="AL111" s="11">
        <f>'OddsRatio_working_3-way'!Z111+'OddsRatio_working_3-way'!AF111</f>
        <v>1.0604818607957545</v>
      </c>
      <c r="AM111" s="11">
        <f>'OddsRatio_working_3-way'!AA111+'OddsRatio_working_3-way'!AG111</f>
        <v>-0.60236271114748485</v>
      </c>
      <c r="AN111" s="11">
        <f>'OddsRatio_working_3-way'!AB111+'OddsRatio_working_3-way'!AH111</f>
        <v>-0.45811914964826989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1.0604818607957545</v>
      </c>
      <c r="AS111" s="11">
        <f>IF(('OddsRatio_working_3-way'!X111=0),IF(Q111&gt;0,-Q111^(1/3),(-Q111)^(1/3)),'OddsRatio_working_3-way'!AM111-'OddsRatio_working_3-way'!R111/3)</f>
        <v>-0.60236271114748485</v>
      </c>
      <c r="AT111" s="11">
        <f>IF(('OddsRatio_working_3-way'!X111=0),IF(Q111&gt;0,-Q111^(1/3),(-Q111)^(1/3)),'OddsRatio_working_3-way'!AN111-'OddsRatio_working_3-way'!R111/3)</f>
        <v>-0.45811914964826989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1.85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4.47</v>
      </c>
      <c r="D112" s="9">
        <f t="shared" si="26"/>
        <v>0.52626702195813047</v>
      </c>
      <c r="E112" s="9">
        <f t="shared" si="27"/>
        <v>0.25982174965807509</v>
      </c>
      <c r="F112" s="9">
        <f t="shared" si="28"/>
        <v>0.21391122838379445</v>
      </c>
      <c r="G112" s="9">
        <f t="shared" si="29"/>
        <v>1.059030667112022</v>
      </c>
      <c r="H112" s="9">
        <f t="shared" si="30"/>
        <v>1.9001760670452186</v>
      </c>
      <c r="I112" s="9">
        <f t="shared" si="31"/>
        <v>3.8487924945313394</v>
      </c>
      <c r="J112" s="9">
        <f t="shared" si="32"/>
        <v>4.6748364148787163</v>
      </c>
      <c r="K112" s="11">
        <f t="shared" si="33"/>
        <v>0.54054054054054046</v>
      </c>
      <c r="L112" s="11">
        <f t="shared" si="34"/>
        <v>0.2710027100271003</v>
      </c>
      <c r="M112" s="11">
        <f t="shared" si="35"/>
        <v>0.2237136465324385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-0.2600130003960418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0.22972718994981234</v>
      </c>
      <c r="Q112" s="11">
        <f>2*'OddsRatio_working_3-way'!K112*'OddsRatio_working_3-way'!L112*'OddsRatio_working_3-way'!M112</f>
        <v>6.5542707546308795E-2</v>
      </c>
      <c r="R112" s="11">
        <f t="shared" si="36"/>
        <v>0</v>
      </c>
      <c r="S112" s="11">
        <f t="shared" si="37"/>
        <v>-0.88352193774888454</v>
      </c>
      <c r="T112" s="11">
        <f t="shared" si="38"/>
        <v>-0.25207473259597274</v>
      </c>
      <c r="U112" s="11">
        <f>'OddsRatio_working_3-way'!S112-'OddsRatio_working_3-way'!R112^2/3</f>
        <v>-0.88352193774888454</v>
      </c>
      <c r="V112" s="11">
        <f>'OddsRatio_working_3-way'!S112*'OddsRatio_working_3-way'!R112/3-2*'OddsRatio_working_3-way'!R112^3/27-'OddsRatio_working_3-way'!T112</f>
        <v>0.25207473259597274</v>
      </c>
      <c r="W112" s="11">
        <f>'OddsRatio_working_3-way'!V112^2+4*'OddsRatio_working_3-way'!U112^3/27</f>
        <v>-3.863417454142784E-2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0.15982478324305574</v>
      </c>
      <c r="Y112" s="11">
        <f>IF('OddsRatio_working_3-way'!W112&gt;=0,IF('OddsRatio_working_3-way'!V112+SQRT('OddsRatio_working_3-way'!W112)&gt;0,0,PI()),ACOS('OddsRatio_working_3-way'!V112/(2*'OddsRatio_working_3-way'!X112)))</f>
        <v>0.66227209176746549</v>
      </c>
      <c r="Z112" s="11">
        <f>'OddsRatio_working_3-way'!X112^(1/3)*COS('OddsRatio_working_3-way'!Y112/3)</f>
        <v>0.5295153335560111</v>
      </c>
      <c r="AA112" s="11">
        <f>'OddsRatio_working_3-way'!X112^(1/3)*COS(('OddsRatio_working_3-way'!Y112+2*PI())/3)</f>
        <v>-0.36766839548993779</v>
      </c>
      <c r="AB112" s="11">
        <f>'OddsRatio_working_3-way'!X112^(1/3)*COS(('OddsRatio_working_3-way'!Y112+4*PI())/3)</f>
        <v>-0.16184693806607298</v>
      </c>
      <c r="AC112" s="11">
        <f>'OddsRatio_working_3-way'!X112^(1/3)*SIN('OddsRatio_working_3-way'!Y112/3)</f>
        <v>0.11883107384866938</v>
      </c>
      <c r="AD112" s="11">
        <f>'OddsRatio_working_3-way'!X112^(1/3)*SIN(('OddsRatio_working_3-way'!Y112+2*PI())/3)</f>
        <v>0.39915819362856164</v>
      </c>
      <c r="AE112" s="11">
        <f>'OddsRatio_working_3-way'!X112^(1/3)*SIN(('OddsRatio_working_3-way'!Y112+4*PI())/3)</f>
        <v>-0.51798926747723095</v>
      </c>
      <c r="AF112" s="11">
        <f>-'OddsRatio_working_3-way'!U112/(3*'OddsRatio_working_3-way'!X112^(1/3))*COS(('OddsRatio_working_3-way'!Y112)/3)</f>
        <v>0.52951533355601099</v>
      </c>
      <c r="AG112" s="11">
        <f>-'OddsRatio_working_3-way'!U112/(3*'OddsRatio_working_3-way'!X112^(1/3))*COS(('OddsRatio_working_3-way'!Y112+2*PI())/3)</f>
        <v>-0.36766839548993768</v>
      </c>
      <c r="AH112" s="11">
        <f>-'OddsRatio_working_3-way'!U112/(3*'OddsRatio_working_3-way'!X112^(1/3))*COS(('OddsRatio_working_3-way'!Y112+4*PI())/3)</f>
        <v>-0.16184693806607295</v>
      </c>
      <c r="AI112" s="11">
        <f>'OddsRatio_working_3-way'!U112/(3*'OddsRatio_working_3-way'!X112^(1/3))*SIN(('OddsRatio_working_3-way'!Y112)/3)</f>
        <v>-0.11883107384866935</v>
      </c>
      <c r="AJ112" s="11">
        <f>'OddsRatio_working_3-way'!U112/(3*'OddsRatio_working_3-way'!X112^(1/3))*SIN(('OddsRatio_working_3-way'!Y112+2*PI())/3)</f>
        <v>-0.39915819362856153</v>
      </c>
      <c r="AK112" s="11">
        <f>'OddsRatio_working_3-way'!U112/(3*'OddsRatio_working_3-way'!X112^(1/3))*SIN(('OddsRatio_working_3-way'!Y112+4*PI())/3)</f>
        <v>0.51798926747723084</v>
      </c>
      <c r="AL112" s="11">
        <f>'OddsRatio_working_3-way'!Z112+'OddsRatio_working_3-way'!AF112</f>
        <v>1.059030667112022</v>
      </c>
      <c r="AM112" s="11">
        <f>'OddsRatio_working_3-way'!AA112+'OddsRatio_working_3-way'!AG112</f>
        <v>-0.73533679097987548</v>
      </c>
      <c r="AN112" s="11">
        <f>'OddsRatio_working_3-way'!AB112+'OddsRatio_working_3-way'!AH112</f>
        <v>-0.32369387613214595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1.059030667112022</v>
      </c>
      <c r="AS112" s="11">
        <f>IF(('OddsRatio_working_3-way'!X112=0),IF(Q112&gt;0,-Q112^(1/3),(-Q112)^(1/3)),'OddsRatio_working_3-way'!AM112-'OddsRatio_working_3-way'!R112/3)</f>
        <v>-0.73533679097987548</v>
      </c>
      <c r="AT112" s="11">
        <f>IF(('OddsRatio_working_3-way'!X112=0),IF(Q112&gt;0,-Q112^(1/3),(-Q112)^(1/3)),'OddsRatio_working_3-way'!AN112-'OddsRatio_working_3-way'!R112/3)</f>
        <v>-0.32369387613214595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2.15</v>
      </c>
      <c r="B113" s="4">
        <f>IF('True_Odds_Calculator_3-way'!B114="","",'True_Odds_Calculator_3-way'!B114)</f>
        <v>3.37</v>
      </c>
      <c r="C113" s="4">
        <f>IF('True_Odds_Calculator_3-way'!C114="","",'True_Odds_Calculator_3-way'!C114)</f>
        <v>3.82</v>
      </c>
      <c r="D113" s="9">
        <f t="shared" si="26"/>
        <v>0.45604357099051551</v>
      </c>
      <c r="E113" s="9">
        <f t="shared" si="27"/>
        <v>0.28917200280204569</v>
      </c>
      <c r="F113" s="9">
        <f t="shared" si="28"/>
        <v>0.25478442620743874</v>
      </c>
      <c r="G113" s="9">
        <f t="shared" si="29"/>
        <v>1.0371938571914816</v>
      </c>
      <c r="H113" s="9">
        <f t="shared" si="30"/>
        <v>2.1927729357702037</v>
      </c>
      <c r="I113" s="9">
        <f t="shared" si="31"/>
        <v>3.4581494415438123</v>
      </c>
      <c r="J113" s="9">
        <f t="shared" si="32"/>
        <v>3.9248866772799782</v>
      </c>
      <c r="K113" s="11">
        <f t="shared" si="33"/>
        <v>0.46511627906976744</v>
      </c>
      <c r="L113" s="11">
        <f t="shared" si="34"/>
        <v>0.29673590504451036</v>
      </c>
      <c r="M113" s="11">
        <f t="shared" si="35"/>
        <v>0.26178010471204188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-0.27769212954348621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0.22906436600294605</v>
      </c>
      <c r="Q113" s="11">
        <f>2*'OddsRatio_working_3-way'!K113*'OddsRatio_working_3-way'!L113*'OddsRatio_working_3-way'!M113</f>
        <v>7.2260052366859936E-2</v>
      </c>
      <c r="R113" s="11">
        <f t="shared" si="36"/>
        <v>0</v>
      </c>
      <c r="S113" s="11">
        <f t="shared" si="37"/>
        <v>-0.82488605773421775</v>
      </c>
      <c r="T113" s="11">
        <f t="shared" si="38"/>
        <v>-0.26021642199817591</v>
      </c>
      <c r="U113" s="11">
        <f>'OddsRatio_working_3-way'!S113-'OddsRatio_working_3-way'!R113^2/3</f>
        <v>-0.82488605773421775</v>
      </c>
      <c r="V113" s="11">
        <f>'OddsRatio_working_3-way'!S113*'OddsRatio_working_3-way'!R113/3-2*'OddsRatio_working_3-way'!R113^3/27-'OddsRatio_working_3-way'!T113</f>
        <v>0.26021642199817591</v>
      </c>
      <c r="W113" s="11">
        <f>'OddsRatio_working_3-way'!V113^2+4*'OddsRatio_working_3-way'!U113^3/27</f>
        <v>-1.5440450947223586E-2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0.14418134174084068</v>
      </c>
      <c r="Y113" s="11">
        <f>IF('OddsRatio_working_3-way'!W113&gt;=0,IF('OddsRatio_working_3-way'!V113+SQRT('OddsRatio_working_3-way'!W113)&gt;0,0,PI()),ACOS('OddsRatio_working_3-way'!V113/(2*'OddsRatio_working_3-way'!X113)))</f>
        <v>0.44550575482153221</v>
      </c>
      <c r="Z113" s="11">
        <f>'OddsRatio_working_3-way'!X113^(1/3)*COS('OddsRatio_working_3-way'!Y113/3)</f>
        <v>0.5185969285957408</v>
      </c>
      <c r="AA113" s="11">
        <f>'OddsRatio_working_3-way'!X113^(1/3)*COS(('OddsRatio_working_3-way'!Y113+2*PI())/3)</f>
        <v>-0.32648799973198761</v>
      </c>
      <c r="AB113" s="11">
        <f>'OddsRatio_working_3-way'!X113^(1/3)*COS(('OddsRatio_working_3-way'!Y113+4*PI())/3)</f>
        <v>-0.19210892886375333</v>
      </c>
      <c r="AC113" s="11">
        <f>'OddsRatio_working_3-way'!X113^(1/3)*SIN('OddsRatio_working_3-way'!Y113/3)</f>
        <v>7.7583792739227039E-2</v>
      </c>
      <c r="AD113" s="11">
        <f>'OddsRatio_working_3-way'!X113^(1/3)*SIN(('OddsRatio_working_3-way'!Y113+2*PI())/3)</f>
        <v>0.4103262181188827</v>
      </c>
      <c r="AE113" s="11">
        <f>'OddsRatio_working_3-way'!X113^(1/3)*SIN(('OddsRatio_working_3-way'!Y113+4*PI())/3)</f>
        <v>-0.48791001085810959</v>
      </c>
      <c r="AF113" s="11">
        <f>-'OddsRatio_working_3-way'!U113/(3*'OddsRatio_working_3-way'!X113^(1/3))*COS(('OddsRatio_working_3-way'!Y113)/3)</f>
        <v>0.5185969285957408</v>
      </c>
      <c r="AG113" s="11">
        <f>-'OddsRatio_working_3-way'!U113/(3*'OddsRatio_working_3-way'!X113^(1/3))*COS(('OddsRatio_working_3-way'!Y113+2*PI())/3)</f>
        <v>-0.32648799973198761</v>
      </c>
      <c r="AH113" s="11">
        <f>-'OddsRatio_working_3-way'!U113/(3*'OddsRatio_working_3-way'!X113^(1/3))*COS(('OddsRatio_working_3-way'!Y113+4*PI())/3)</f>
        <v>-0.19210892886375333</v>
      </c>
      <c r="AI113" s="11">
        <f>'OddsRatio_working_3-way'!U113/(3*'OddsRatio_working_3-way'!X113^(1/3))*SIN(('OddsRatio_working_3-way'!Y113)/3)</f>
        <v>-7.7583792739227039E-2</v>
      </c>
      <c r="AJ113" s="11">
        <f>'OddsRatio_working_3-way'!U113/(3*'OddsRatio_working_3-way'!X113^(1/3))*SIN(('OddsRatio_working_3-way'!Y113+2*PI())/3)</f>
        <v>-0.4103262181188827</v>
      </c>
      <c r="AK113" s="11">
        <f>'OddsRatio_working_3-way'!U113/(3*'OddsRatio_working_3-way'!X113^(1/3))*SIN(('OddsRatio_working_3-way'!Y113+4*PI())/3)</f>
        <v>0.48791001085810959</v>
      </c>
      <c r="AL113" s="11">
        <f>'OddsRatio_working_3-way'!Z113+'OddsRatio_working_3-way'!AF113</f>
        <v>1.0371938571914816</v>
      </c>
      <c r="AM113" s="11">
        <f>'OddsRatio_working_3-way'!AA113+'OddsRatio_working_3-way'!AG113</f>
        <v>-0.65297599946397522</v>
      </c>
      <c r="AN113" s="11">
        <f>'OddsRatio_working_3-way'!AB113+'OddsRatio_working_3-way'!AH113</f>
        <v>-0.38421785772750666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1.0371938571914816</v>
      </c>
      <c r="AS113" s="11">
        <f>IF(('OddsRatio_working_3-way'!X113=0),IF(Q113&gt;0,-Q113^(1/3),(-Q113)^(1/3)),'OddsRatio_working_3-way'!AM113-'OddsRatio_working_3-way'!R113/3)</f>
        <v>-0.65297599946397522</v>
      </c>
      <c r="AT113" s="11">
        <f>IF(('OddsRatio_working_3-way'!X113=0),IF(Q113&gt;0,-Q113^(1/3),(-Q113)^(1/3)),'OddsRatio_working_3-way'!AN113-'OddsRatio_working_3-way'!R113/3)</f>
        <v>-0.38421785772750666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7.95</v>
      </c>
      <c r="B114" s="4">
        <f>IF('True_Odds_Calculator_3-way'!B115="","",'True_Odds_Calculator_3-way'!B115)</f>
        <v>4.63</v>
      </c>
      <c r="C114" s="4">
        <f>IF('True_Odds_Calculator_3-way'!C115="","",'True_Odds_Calculator_3-way'!C115)</f>
        <v>1.45</v>
      </c>
      <c r="D114" s="9">
        <f t="shared" si="26"/>
        <v>0.11890430525800748</v>
      </c>
      <c r="E114" s="9">
        <f t="shared" si="27"/>
        <v>0.20532514998132428</v>
      </c>
      <c r="F114" s="9">
        <f t="shared" si="28"/>
        <v>0.67577054476066822</v>
      </c>
      <c r="G114" s="9">
        <f t="shared" si="29"/>
        <v>1.0662049509527307</v>
      </c>
      <c r="H114" s="9">
        <f t="shared" si="30"/>
        <v>8.4101244091214777</v>
      </c>
      <c r="I114" s="9">
        <f t="shared" si="31"/>
        <v>4.8703239719584124</v>
      </c>
      <c r="J114" s="9">
        <f t="shared" si="32"/>
        <v>1.4797922279287288</v>
      </c>
      <c r="K114" s="11">
        <f t="shared" si="33"/>
        <v>0.12578616352201258</v>
      </c>
      <c r="L114" s="11">
        <f t="shared" si="34"/>
        <v>0.21598272138228941</v>
      </c>
      <c r="M114" s="11">
        <f t="shared" si="35"/>
        <v>0.68965517241379315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-0.21270995782926816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0.20666141113395381</v>
      </c>
      <c r="Q114" s="11">
        <f>2*'OddsRatio_working_3-way'!K114*'OddsRatio_working_3-way'!L114*'OddsRatio_working_3-way'!M114</f>
        <v>3.7472604013409572E-2</v>
      </c>
      <c r="R114" s="11">
        <f t="shared" si="36"/>
        <v>0</v>
      </c>
      <c r="S114" s="11">
        <f t="shared" si="37"/>
        <v>-0.9715643463190885</v>
      </c>
      <c r="T114" s="11">
        <f t="shared" si="38"/>
        <v>-0.17616760586021549</v>
      </c>
      <c r="U114" s="11">
        <f>'OddsRatio_working_3-way'!S114-'OddsRatio_working_3-way'!R114^2/3</f>
        <v>-0.9715643463190885</v>
      </c>
      <c r="V114" s="11">
        <f>'OddsRatio_working_3-way'!S114*'OddsRatio_working_3-way'!R114/3-2*'OddsRatio_working_3-way'!R114^3/27-'OddsRatio_working_3-way'!T114</f>
        <v>0.17616760586021549</v>
      </c>
      <c r="W114" s="11">
        <f>'OddsRatio_working_3-way'!V114^2+4*'OddsRatio_working_3-way'!U114^3/27</f>
        <v>-0.10483101990106476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0.18430005782390912</v>
      </c>
      <c r="Y114" s="11">
        <f>IF('OddsRatio_working_3-way'!W114&gt;=0,IF('OddsRatio_working_3-way'!V114+SQRT('OddsRatio_working_3-way'!W114)&gt;0,0,PI()),ACOS('OddsRatio_working_3-way'!V114/(2*'OddsRatio_working_3-way'!X114)))</f>
        <v>1.072491808451542</v>
      </c>
      <c r="Z114" s="11">
        <f>'OddsRatio_working_3-way'!X114^(1/3)*COS('OddsRatio_working_3-way'!Y114/3)</f>
        <v>0.53310247547636547</v>
      </c>
      <c r="AA114" s="11">
        <f>'OddsRatio_working_3-way'!X114^(1/3)*COS(('OddsRatio_working_3-way'!Y114+2*PI())/3)</f>
        <v>-0.43901108686400236</v>
      </c>
      <c r="AB114" s="11">
        <f>'OddsRatio_working_3-way'!X114^(1/3)*COS(('OddsRatio_working_3-way'!Y114+4*PI())/3)</f>
        <v>-9.409138861236338E-2</v>
      </c>
      <c r="AC114" s="11">
        <f>'OddsRatio_working_3-way'!X114^(1/3)*SIN('OddsRatio_working_3-way'!Y114/3)</f>
        <v>0.19913948063438852</v>
      </c>
      <c r="AD114" s="11">
        <f>'OddsRatio_working_3-way'!X114^(1/3)*SIN(('OddsRatio_working_3-way'!Y114+2*PI())/3)</f>
        <v>0.36211054626570915</v>
      </c>
      <c r="AE114" s="11">
        <f>'OddsRatio_working_3-way'!X114^(1/3)*SIN(('OddsRatio_working_3-way'!Y114+4*PI())/3)</f>
        <v>-0.5612500269000974</v>
      </c>
      <c r="AF114" s="11">
        <f>-'OddsRatio_working_3-way'!U114/(3*'OddsRatio_working_3-way'!X114^(1/3))*COS(('OddsRatio_working_3-way'!Y114)/3)</f>
        <v>0.53310247547636536</v>
      </c>
      <c r="AG114" s="11">
        <f>-'OddsRatio_working_3-way'!U114/(3*'OddsRatio_working_3-way'!X114^(1/3))*COS(('OddsRatio_working_3-way'!Y114+2*PI())/3)</f>
        <v>-0.43901108686400225</v>
      </c>
      <c r="AH114" s="11">
        <f>-'OddsRatio_working_3-way'!U114/(3*'OddsRatio_working_3-way'!X114^(1/3))*COS(('OddsRatio_working_3-way'!Y114+4*PI())/3)</f>
        <v>-9.4091388612363366E-2</v>
      </c>
      <c r="AI114" s="11">
        <f>'OddsRatio_working_3-way'!U114/(3*'OddsRatio_working_3-way'!X114^(1/3))*SIN(('OddsRatio_working_3-way'!Y114)/3)</f>
        <v>-0.19913948063438847</v>
      </c>
      <c r="AJ114" s="11">
        <f>'OddsRatio_working_3-way'!U114/(3*'OddsRatio_working_3-way'!X114^(1/3))*SIN(('OddsRatio_working_3-way'!Y114+2*PI())/3)</f>
        <v>-0.3621105462657091</v>
      </c>
      <c r="AK114" s="11">
        <f>'OddsRatio_working_3-way'!U114/(3*'OddsRatio_working_3-way'!X114^(1/3))*SIN(('OddsRatio_working_3-way'!Y114+4*PI())/3)</f>
        <v>0.56125002690009729</v>
      </c>
      <c r="AL114" s="11">
        <f>'OddsRatio_working_3-way'!Z114+'OddsRatio_working_3-way'!AF114</f>
        <v>1.0662049509527307</v>
      </c>
      <c r="AM114" s="11">
        <f>'OddsRatio_working_3-way'!AA114+'OddsRatio_working_3-way'!AG114</f>
        <v>-0.87802217372800462</v>
      </c>
      <c r="AN114" s="11">
        <f>'OddsRatio_working_3-way'!AB114+'OddsRatio_working_3-way'!AH114</f>
        <v>-0.18818277722472676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1.0662049509527307</v>
      </c>
      <c r="AS114" s="11">
        <f>IF(('OddsRatio_working_3-way'!X114=0),IF(Q114&gt;0,-Q114^(1/3),(-Q114)^(1/3)),'OddsRatio_working_3-way'!AM114-'OddsRatio_working_3-way'!R114/3)</f>
        <v>-0.87802217372800462</v>
      </c>
      <c r="AT114" s="11">
        <f>IF(('OddsRatio_working_3-way'!X114=0),IF(Q114&gt;0,-Q114^(1/3),(-Q114)^(1/3)),'OddsRatio_working_3-way'!AN114-'OddsRatio_working_3-way'!R114/3)</f>
        <v>-0.18818277722472676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1.75</v>
      </c>
      <c r="B115" s="4">
        <f>IF('True_Odds_Calculator_3-way'!B116="","",'True_Odds_Calculator_3-way'!B116)</f>
        <v>3.96</v>
      </c>
      <c r="C115" s="4">
        <f>IF('True_Odds_Calculator_3-way'!C116="","",'True_Odds_Calculator_3-way'!C116)</f>
        <v>4.76</v>
      </c>
      <c r="D115" s="9">
        <f t="shared" si="26"/>
        <v>0.55736768270177128</v>
      </c>
      <c r="E115" s="9">
        <f t="shared" si="27"/>
        <v>0.24188262245906195</v>
      </c>
      <c r="F115" s="9">
        <f t="shared" si="28"/>
        <v>0.20074969483916669</v>
      </c>
      <c r="G115" s="9">
        <f t="shared" si="29"/>
        <v>1.0588637292415255</v>
      </c>
      <c r="H115" s="9">
        <f t="shared" si="30"/>
        <v>1.7941477969311443</v>
      </c>
      <c r="I115" s="9">
        <f t="shared" si="31"/>
        <v>4.1342366385549152</v>
      </c>
      <c r="J115" s="9">
        <f t="shared" si="32"/>
        <v>4.9813276219481351</v>
      </c>
      <c r="K115" s="11">
        <f t="shared" si="33"/>
        <v>0.5714285714285714</v>
      </c>
      <c r="L115" s="11">
        <f t="shared" si="34"/>
        <v>0.25252525252525254</v>
      </c>
      <c r="M115" s="11">
        <f t="shared" si="35"/>
        <v>0.21008403361344538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-0.25304667321474039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0.22645421805085672</v>
      </c>
      <c r="Q115" s="11">
        <f>2*'OddsRatio_working_3-way'!K115*'OddsRatio_working_3-way'!L115*'OddsRatio_working_3-way'!M115</f>
        <v>6.063031273115306E-2</v>
      </c>
      <c r="R115" s="11">
        <f t="shared" si="36"/>
        <v>0</v>
      </c>
      <c r="S115" s="11">
        <f t="shared" si="37"/>
        <v>-0.8949108683151239</v>
      </c>
      <c r="T115" s="11">
        <f t="shared" si="38"/>
        <v>-0.23960130343109068</v>
      </c>
      <c r="U115" s="11">
        <f>'OddsRatio_working_3-way'!S115-'OddsRatio_working_3-way'!R115^2/3</f>
        <v>-0.8949108683151239</v>
      </c>
      <c r="V115" s="11">
        <f>'OddsRatio_working_3-way'!S115*'OddsRatio_working_3-way'!R115/3-2*'OddsRatio_working_3-way'!R115^3/27-'OddsRatio_working_3-way'!T115</f>
        <v>0.23960130343109068</v>
      </c>
      <c r="W115" s="11">
        <f>'OddsRatio_working_3-way'!V115^2+4*'OddsRatio_working_3-way'!U115^3/27</f>
        <v>-4.8769468165459587E-2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0.16292502322490027</v>
      </c>
      <c r="Y115" s="11">
        <f>IF('OddsRatio_working_3-way'!W115&gt;=0,IF('OddsRatio_working_3-way'!V115+SQRT('OddsRatio_working_3-way'!W115)&gt;0,0,PI()),ACOS('OddsRatio_working_3-way'!V115/(2*'OddsRatio_working_3-way'!X115)))</f>
        <v>0.74467006031145244</v>
      </c>
      <c r="Z115" s="11">
        <f>'OddsRatio_working_3-way'!X115^(1/3)*COS('OddsRatio_working_3-way'!Y115/3)</f>
        <v>0.52943186462076275</v>
      </c>
      <c r="AA115" s="11">
        <f>'OddsRatio_working_3-way'!X115^(1/3)*COS(('OddsRatio_working_3-way'!Y115+2*PI())/3)</f>
        <v>-0.38092325833554086</v>
      </c>
      <c r="AB115" s="11">
        <f>'OddsRatio_working_3-way'!X115^(1/3)*COS(('OddsRatio_working_3-way'!Y115+4*PI())/3)</f>
        <v>-0.14850860628522194</v>
      </c>
      <c r="AC115" s="11">
        <f>'OddsRatio_working_3-way'!X115^(1/3)*SIN('OddsRatio_working_3-way'!Y115/3)</f>
        <v>0.13418466192486497</v>
      </c>
      <c r="AD115" s="11">
        <f>'OddsRatio_working_3-way'!X115^(1/3)*SIN(('OddsRatio_working_3-way'!Y115+2*PI())/3)</f>
        <v>0.39140911337211182</v>
      </c>
      <c r="AE115" s="11">
        <f>'OddsRatio_working_3-way'!X115^(1/3)*SIN(('OddsRatio_working_3-way'!Y115+4*PI())/3)</f>
        <v>-0.52559377529697671</v>
      </c>
      <c r="AF115" s="11">
        <f>-'OddsRatio_working_3-way'!U115/(3*'OddsRatio_working_3-way'!X115^(1/3))*COS(('OddsRatio_working_3-way'!Y115)/3)</f>
        <v>0.52943186462076275</v>
      </c>
      <c r="AG115" s="11">
        <f>-'OddsRatio_working_3-way'!U115/(3*'OddsRatio_working_3-way'!X115^(1/3))*COS(('OddsRatio_working_3-way'!Y115+2*PI())/3)</f>
        <v>-0.38092325833554097</v>
      </c>
      <c r="AH115" s="11">
        <f>-'OddsRatio_working_3-way'!U115/(3*'OddsRatio_working_3-way'!X115^(1/3))*COS(('OddsRatio_working_3-way'!Y115+4*PI())/3)</f>
        <v>-0.14850860628522197</v>
      </c>
      <c r="AI115" s="11">
        <f>'OddsRatio_working_3-way'!U115/(3*'OddsRatio_working_3-way'!X115^(1/3))*SIN(('OddsRatio_working_3-way'!Y115)/3)</f>
        <v>-0.134184661924865</v>
      </c>
      <c r="AJ115" s="11">
        <f>'OddsRatio_working_3-way'!U115/(3*'OddsRatio_working_3-way'!X115^(1/3))*SIN(('OddsRatio_working_3-way'!Y115+2*PI())/3)</f>
        <v>-0.39140911337211193</v>
      </c>
      <c r="AK115" s="11">
        <f>'OddsRatio_working_3-way'!U115/(3*'OddsRatio_working_3-way'!X115^(1/3))*SIN(('OddsRatio_working_3-way'!Y115+4*PI())/3)</f>
        <v>0.52559377529697682</v>
      </c>
      <c r="AL115" s="11">
        <f>'OddsRatio_working_3-way'!Z115+'OddsRatio_working_3-way'!AF115</f>
        <v>1.0588637292415255</v>
      </c>
      <c r="AM115" s="11">
        <f>'OddsRatio_working_3-way'!AA115+'OddsRatio_working_3-way'!AG115</f>
        <v>-0.76184651667108183</v>
      </c>
      <c r="AN115" s="11">
        <f>'OddsRatio_working_3-way'!AB115+'OddsRatio_working_3-way'!AH115</f>
        <v>-0.29701721257044389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1.0588637292415255</v>
      </c>
      <c r="AS115" s="11">
        <f>IF(('OddsRatio_working_3-way'!X115=0),IF(Q115&gt;0,-Q115^(1/3),(-Q115)^(1/3)),'OddsRatio_working_3-way'!AM115-'OddsRatio_working_3-way'!R115/3)</f>
        <v>-0.76184651667108183</v>
      </c>
      <c r="AT115" s="11">
        <f>IF(('OddsRatio_working_3-way'!X115=0),IF(Q115&gt;0,-Q115^(1/3),(-Q115)^(1/3)),'OddsRatio_working_3-way'!AN115-'OddsRatio_working_3-way'!R115/3)</f>
        <v>-0.29701721257044389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1.5</v>
      </c>
      <c r="B116" s="4">
        <f>IF('True_Odds_Calculator_3-way'!B117="","",'True_Odds_Calculator_3-way'!B117)</f>
        <v>4.54</v>
      </c>
      <c r="C116" s="4">
        <f>IF('True_Odds_Calculator_3-way'!C117="","",'True_Odds_Calculator_3-way'!C117)</f>
        <v>6.69</v>
      </c>
      <c r="D116" s="9">
        <f t="shared" si="26"/>
        <v>0.65084293182673725</v>
      </c>
      <c r="E116" s="9">
        <f t="shared" si="27"/>
        <v>0.20841145967821229</v>
      </c>
      <c r="F116" s="9">
        <f t="shared" si="28"/>
        <v>0.14074560849505052</v>
      </c>
      <c r="G116" s="9">
        <f t="shared" si="29"/>
        <v>1.0729380349672839</v>
      </c>
      <c r="H116" s="9">
        <f t="shared" si="30"/>
        <v>1.536469017483642</v>
      </c>
      <c r="I116" s="9">
        <f t="shared" si="31"/>
        <v>4.7982006437841855</v>
      </c>
      <c r="J116" s="9">
        <f t="shared" si="32"/>
        <v>7.1050174189638469</v>
      </c>
      <c r="K116" s="11">
        <f t="shared" si="33"/>
        <v>0.66666666666666663</v>
      </c>
      <c r="L116" s="11">
        <f t="shared" si="34"/>
        <v>0.22026431718061673</v>
      </c>
      <c r="M116" s="11">
        <f t="shared" si="35"/>
        <v>0.14947683109118085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-0.22106108795427459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0.21356968671324372</v>
      </c>
      <c r="Q116" s="11">
        <f>2*'OddsRatio_working_3-way'!K116*'OddsRatio_working_3-way'!L116*'OddsRatio_working_3-way'!M116</f>
        <v>4.3899216179495104E-2</v>
      </c>
      <c r="R116" s="11">
        <f t="shared" si="36"/>
        <v>0</v>
      </c>
      <c r="S116" s="11">
        <f t="shared" si="37"/>
        <v>-0.96611162412002405</v>
      </c>
      <c r="T116" s="11">
        <f t="shared" si="38"/>
        <v>-0.19858409539979938</v>
      </c>
      <c r="U116" s="11">
        <f>'OddsRatio_working_3-way'!S116-'OddsRatio_working_3-way'!R116^2/3</f>
        <v>-0.96611162412002405</v>
      </c>
      <c r="V116" s="11">
        <f>'OddsRatio_working_3-way'!S116*'OddsRatio_working_3-way'!R116/3-2*'OddsRatio_working_3-way'!R116^3/27-'OddsRatio_working_3-way'!T116</f>
        <v>0.19858409539979938</v>
      </c>
      <c r="W116" s="11">
        <f>'OddsRatio_working_3-way'!V116^2+4*'OddsRatio_working_3-way'!U116^3/27</f>
        <v>-9.4155648944961076E-2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0.18275071264616022</v>
      </c>
      <c r="Y116" s="11">
        <f>IF('OddsRatio_working_3-way'!W116&gt;=0,IF('OddsRatio_working_3-way'!V116+SQRT('OddsRatio_working_3-way'!W116)&gt;0,0,PI()),ACOS('OddsRatio_working_3-way'!V116/(2*'OddsRatio_working_3-way'!X116)))</f>
        <v>0.99641009380955081</v>
      </c>
      <c r="Z116" s="11">
        <f>'OddsRatio_working_3-way'!X116^(1/3)*COS('OddsRatio_working_3-way'!Y116/3)</f>
        <v>0.53646901748364206</v>
      </c>
      <c r="AA116" s="11">
        <f>'OddsRatio_working_3-way'!X116^(1/3)*COS(('OddsRatio_working_3-way'!Y116+2*PI())/3)</f>
        <v>-0.42848010459427449</v>
      </c>
      <c r="AB116" s="11">
        <f>'OddsRatio_working_3-way'!X116^(1/3)*COS(('OddsRatio_working_3-way'!Y116+4*PI())/3)</f>
        <v>-0.1079889128893675</v>
      </c>
      <c r="AC116" s="11">
        <f>'OddsRatio_working_3-way'!X116^(1/3)*SIN('OddsRatio_working_3-way'!Y116/3)</f>
        <v>0.1850356758037319</v>
      </c>
      <c r="AD116" s="11">
        <f>'OddsRatio_working_3-way'!X116^(1/3)*SIN(('OddsRatio_working_3-way'!Y116+2*PI())/3)</f>
        <v>0.37207795958224626</v>
      </c>
      <c r="AE116" s="11">
        <f>'OddsRatio_working_3-way'!X116^(1/3)*SIN(('OddsRatio_working_3-way'!Y116+4*PI())/3)</f>
        <v>-0.55711363538597825</v>
      </c>
      <c r="AF116" s="11">
        <f>-'OddsRatio_working_3-way'!U116/(3*'OddsRatio_working_3-way'!X116^(1/3))*COS(('OddsRatio_working_3-way'!Y116)/3)</f>
        <v>0.53646901748364195</v>
      </c>
      <c r="AG116" s="11">
        <f>-'OddsRatio_working_3-way'!U116/(3*'OddsRatio_working_3-way'!X116^(1/3))*COS(('OddsRatio_working_3-way'!Y116+2*PI())/3)</f>
        <v>-0.42848010459427438</v>
      </c>
      <c r="AH116" s="11">
        <f>-'OddsRatio_working_3-way'!U116/(3*'OddsRatio_working_3-way'!X116^(1/3))*COS(('OddsRatio_working_3-way'!Y116+4*PI())/3)</f>
        <v>-0.10798891288936749</v>
      </c>
      <c r="AI116" s="11">
        <f>'OddsRatio_working_3-way'!U116/(3*'OddsRatio_working_3-way'!X116^(1/3))*SIN(('OddsRatio_working_3-way'!Y116)/3)</f>
        <v>-0.18503567580373187</v>
      </c>
      <c r="AJ116" s="11">
        <f>'OddsRatio_working_3-way'!U116/(3*'OddsRatio_working_3-way'!X116^(1/3))*SIN(('OddsRatio_working_3-way'!Y116+2*PI())/3)</f>
        <v>-0.37207795958224615</v>
      </c>
      <c r="AK116" s="11">
        <f>'OddsRatio_working_3-way'!U116/(3*'OddsRatio_working_3-way'!X116^(1/3))*SIN(('OddsRatio_working_3-way'!Y116+4*PI())/3)</f>
        <v>0.55711363538597813</v>
      </c>
      <c r="AL116" s="11">
        <f>'OddsRatio_working_3-way'!Z116+'OddsRatio_working_3-way'!AF116</f>
        <v>1.0729380349672839</v>
      </c>
      <c r="AM116" s="11">
        <f>'OddsRatio_working_3-way'!AA116+'OddsRatio_working_3-way'!AG116</f>
        <v>-0.85696020918854887</v>
      </c>
      <c r="AN116" s="11">
        <f>'OddsRatio_working_3-way'!AB116+'OddsRatio_working_3-way'!AH116</f>
        <v>-0.21597782577873498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1.0729380349672839</v>
      </c>
      <c r="AS116" s="11">
        <f>IF(('OddsRatio_working_3-way'!X116=0),IF(Q116&gt;0,-Q116^(1/3),(-Q116)^(1/3)),'OddsRatio_working_3-way'!AM116-'OddsRatio_working_3-way'!R116/3)</f>
        <v>-0.85696020918854887</v>
      </c>
      <c r="AT116" s="11">
        <f>IF(('OddsRatio_working_3-way'!X116=0),IF(Q116&gt;0,-Q116^(1/3),(-Q116)^(1/3)),'OddsRatio_working_3-way'!AN116-'OddsRatio_working_3-way'!R116/3)</f>
        <v>-0.21597782577873498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2.63</v>
      </c>
      <c r="B117" s="4">
        <f>IF('True_Odds_Calculator_3-way'!B118="","",'True_Odds_Calculator_3-way'!B118)</f>
        <v>3.4</v>
      </c>
      <c r="C117" s="4">
        <f>IF('True_Odds_Calculator_3-way'!C118="","",'True_Odds_Calculator_3-way'!C118)</f>
        <v>2.79</v>
      </c>
      <c r="D117" s="9">
        <f t="shared" si="26"/>
        <v>0.36873880745713439</v>
      </c>
      <c r="E117" s="9">
        <f t="shared" si="27"/>
        <v>0.28403783359130236</v>
      </c>
      <c r="F117" s="9">
        <f t="shared" si="28"/>
        <v>0.34722335895156337</v>
      </c>
      <c r="G117" s="9">
        <f t="shared" si="29"/>
        <v>1.0502740623145359</v>
      </c>
      <c r="H117" s="9">
        <f t="shared" si="30"/>
        <v>2.7119467215726929</v>
      </c>
      <c r="I117" s="9">
        <f t="shared" si="31"/>
        <v>3.520657749554887</v>
      </c>
      <c r="J117" s="9">
        <f t="shared" si="32"/>
        <v>2.8799905715430194</v>
      </c>
      <c r="K117" s="11">
        <f t="shared" si="33"/>
        <v>0.38022813688212931</v>
      </c>
      <c r="L117" s="11">
        <f t="shared" si="34"/>
        <v>0.29411764705882354</v>
      </c>
      <c r="M117" s="11">
        <f t="shared" si="35"/>
        <v>0.35842293906810035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-0.28068099556761261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0.23328355014273586</v>
      </c>
      <c r="Q117" s="11">
        <f>2*'OddsRatio_working_3-way'!K117*'OddsRatio_working_3-way'!L117*'OddsRatio_working_3-way'!M117</f>
        <v>8.016616843392986E-2</v>
      </c>
      <c r="R117" s="11">
        <f t="shared" si="36"/>
        <v>0</v>
      </c>
      <c r="S117" s="11">
        <f t="shared" si="37"/>
        <v>-0.83113411248586189</v>
      </c>
      <c r="T117" s="11">
        <f t="shared" si="38"/>
        <v>-0.28561309707417942</v>
      </c>
      <c r="U117" s="11">
        <f>'OddsRatio_working_3-way'!S117-'OddsRatio_working_3-way'!R117^2/3</f>
        <v>-0.83113411248586189</v>
      </c>
      <c r="V117" s="11">
        <f>'OddsRatio_working_3-way'!S117*'OddsRatio_working_3-way'!R117/3-2*'OddsRatio_working_3-way'!R117^3/27-'OddsRatio_working_3-way'!T117</f>
        <v>0.28561309707417942</v>
      </c>
      <c r="W117" s="11">
        <f>'OddsRatio_working_3-way'!V117^2+4*'OddsRatio_working_3-way'!U117^3/27</f>
        <v>-3.4820586906515044E-3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0.14582258047963298</v>
      </c>
      <c r="Y117" s="11">
        <f>IF('OddsRatio_working_3-way'!W117&gt;=0,IF('OddsRatio_working_3-way'!V117+SQRT('OddsRatio_working_3-way'!W117)&gt;0,0,PI()),ACOS('OddsRatio_working_3-way'!V117/(2*'OddsRatio_working_3-way'!X117)))</f>
        <v>0.20373796777615216</v>
      </c>
      <c r="Z117" s="11">
        <f>'OddsRatio_working_3-way'!X117^(1/3)*COS('OddsRatio_working_3-way'!Y117/3)</f>
        <v>0.52513703115726795</v>
      </c>
      <c r="AA117" s="11">
        <f>'OddsRatio_working_3-way'!X117^(1/3)*COS(('OddsRatio_working_3-way'!Y117+2*PI())/3)</f>
        <v>-0.29350154003411505</v>
      </c>
      <c r="AB117" s="11">
        <f>'OddsRatio_working_3-way'!X117^(1/3)*COS(('OddsRatio_working_3-way'!Y117+4*PI())/3)</f>
        <v>-0.2316354911231526</v>
      </c>
      <c r="AC117" s="11">
        <f>'OddsRatio_working_3-way'!X117^(1/3)*SIN('OddsRatio_working_3-way'!Y117/3)</f>
        <v>3.5718379992442713E-2</v>
      </c>
      <c r="AD117" s="11">
        <f>'OddsRatio_working_3-way'!X117^(1/3)*SIN(('OddsRatio_working_3-way'!Y117+2*PI())/3)</f>
        <v>0.43692281945391309</v>
      </c>
      <c r="AE117" s="11">
        <f>'OddsRatio_working_3-way'!X117^(1/3)*SIN(('OddsRatio_working_3-way'!Y117+4*PI())/3)</f>
        <v>-0.47264119944635574</v>
      </c>
      <c r="AF117" s="11">
        <f>-'OddsRatio_working_3-way'!U117/(3*'OddsRatio_working_3-way'!X117^(1/3))*COS(('OddsRatio_working_3-way'!Y117)/3)</f>
        <v>0.52513703115726795</v>
      </c>
      <c r="AG117" s="11">
        <f>-'OddsRatio_working_3-way'!U117/(3*'OddsRatio_working_3-way'!X117^(1/3))*COS(('OddsRatio_working_3-way'!Y117+2*PI())/3)</f>
        <v>-0.29350154003411505</v>
      </c>
      <c r="AH117" s="11">
        <f>-'OddsRatio_working_3-way'!U117/(3*'OddsRatio_working_3-way'!X117^(1/3))*COS(('OddsRatio_working_3-way'!Y117+4*PI())/3)</f>
        <v>-0.2316354911231526</v>
      </c>
      <c r="AI117" s="11">
        <f>'OddsRatio_working_3-way'!U117/(3*'OddsRatio_working_3-way'!X117^(1/3))*SIN(('OddsRatio_working_3-way'!Y117)/3)</f>
        <v>-3.5718379992442713E-2</v>
      </c>
      <c r="AJ117" s="11">
        <f>'OddsRatio_working_3-way'!U117/(3*'OddsRatio_working_3-way'!X117^(1/3))*SIN(('OddsRatio_working_3-way'!Y117+2*PI())/3)</f>
        <v>-0.43692281945391309</v>
      </c>
      <c r="AK117" s="11">
        <f>'OddsRatio_working_3-way'!U117/(3*'OddsRatio_working_3-way'!X117^(1/3))*SIN(('OddsRatio_working_3-way'!Y117+4*PI())/3)</f>
        <v>0.47264119944635574</v>
      </c>
      <c r="AL117" s="11">
        <f>'OddsRatio_working_3-way'!Z117+'OddsRatio_working_3-way'!AF117</f>
        <v>1.0502740623145359</v>
      </c>
      <c r="AM117" s="11">
        <f>'OddsRatio_working_3-way'!AA117+'OddsRatio_working_3-way'!AG117</f>
        <v>-0.5870030800682301</v>
      </c>
      <c r="AN117" s="11">
        <f>'OddsRatio_working_3-way'!AB117+'OddsRatio_working_3-way'!AH117</f>
        <v>-0.4632709822463052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1.0502740623145359</v>
      </c>
      <c r="AS117" s="11">
        <f>IF(('OddsRatio_working_3-way'!X117=0),IF(Q117&gt;0,-Q117^(1/3),(-Q117)^(1/3)),'OddsRatio_working_3-way'!AM117-'OddsRatio_working_3-way'!R117/3)</f>
        <v>-0.5870030800682301</v>
      </c>
      <c r="AT117" s="11">
        <f>IF(('OddsRatio_working_3-way'!X117=0),IF(Q117&gt;0,-Q117^(1/3),(-Q117)^(1/3)),'OddsRatio_working_3-way'!AN117-'OddsRatio_working_3-way'!R117/3)</f>
        <v>-0.4632709822463052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2.3199999999999998</v>
      </c>
      <c r="B118" s="4">
        <f>IF('True_Odds_Calculator_3-way'!B119="","",'True_Odds_Calculator_3-way'!B119)</f>
        <v>3.6</v>
      </c>
      <c r="C118" s="4">
        <f>IF('True_Odds_Calculator_3-way'!C119="","",'True_Odds_Calculator_3-way'!C119)</f>
        <v>3.08</v>
      </c>
      <c r="D118" s="9">
        <f t="shared" si="26"/>
        <v>0.41863633785788884</v>
      </c>
      <c r="E118" s="9">
        <f t="shared" si="27"/>
        <v>0.26771367101186239</v>
      </c>
      <c r="F118" s="9">
        <f t="shared" si="28"/>
        <v>0.31364999113024872</v>
      </c>
      <c r="G118" s="9">
        <f t="shared" si="29"/>
        <v>1.0520515706494524</v>
      </c>
      <c r="H118" s="9">
        <f t="shared" si="30"/>
        <v>2.388708073257277</v>
      </c>
      <c r="I118" s="9">
        <f t="shared" si="31"/>
        <v>3.7353340836885764</v>
      </c>
      <c r="J118" s="9">
        <f t="shared" si="32"/>
        <v>3.1882672669508616</v>
      </c>
      <c r="K118" s="11">
        <f t="shared" si="33"/>
        <v>0.43103448275862072</v>
      </c>
      <c r="L118" s="11">
        <f t="shared" si="34"/>
        <v>0.27777777777777779</v>
      </c>
      <c r="M118" s="11">
        <f t="shared" si="35"/>
        <v>0.32467532467532467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-0.27750410509031198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0.23324376772652639</v>
      </c>
      <c r="Q118" s="11">
        <f>2*'OddsRatio_working_3-way'!K118*'OddsRatio_working_3-way'!L118*'OddsRatio_working_3-way'!M118</f>
        <v>7.774792257550879E-2</v>
      </c>
      <c r="R118" s="11">
        <f t="shared" si="36"/>
        <v>0</v>
      </c>
      <c r="S118" s="11">
        <f t="shared" si="37"/>
        <v>-0.84050564819795603</v>
      </c>
      <c r="T118" s="11">
        <f t="shared" si="38"/>
        <v>-0.28016854939931868</v>
      </c>
      <c r="U118" s="11">
        <f>'OddsRatio_working_3-way'!S118-'OddsRatio_working_3-way'!R118^2/3</f>
        <v>-0.84050564819795603</v>
      </c>
      <c r="V118" s="11">
        <f>'OddsRatio_working_3-way'!S118*'OddsRatio_working_3-way'!R118/3-2*'OddsRatio_working_3-way'!R118^3/27-'OddsRatio_working_3-way'!T118</f>
        <v>0.28016854939931868</v>
      </c>
      <c r="W118" s="11">
        <f>'OddsRatio_working_3-way'!V118^2+4*'OddsRatio_working_3-way'!U118^3/27</f>
        <v>-9.4722506754177788E-3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0.14829587548878109</v>
      </c>
      <c r="Y118" s="11">
        <f>IF('OddsRatio_working_3-way'!W118&gt;=0,IF('OddsRatio_working_3-way'!V118+SQRT('OddsRatio_working_3-way'!W118)&gt;0,0,PI()),ACOS('OddsRatio_working_3-way'!V118/(2*'OddsRatio_working_3-way'!X118)))</f>
        <v>0.33434055188240785</v>
      </c>
      <c r="Z118" s="11">
        <f>'OddsRatio_working_3-way'!X118^(1/3)*COS('OddsRatio_working_3-way'!Y118/3)</f>
        <v>0.52602578532472621</v>
      </c>
      <c r="AA118" s="11">
        <f>'OddsRatio_working_3-way'!X118^(1/3)*COS(('OddsRatio_working_3-way'!Y118+2*PI())/3)</f>
        <v>-0.3139939374694069</v>
      </c>
      <c r="AB118" s="11">
        <f>'OddsRatio_working_3-way'!X118^(1/3)*COS(('OddsRatio_working_3-way'!Y118+4*PI())/3)</f>
        <v>-0.21203184785531917</v>
      </c>
      <c r="AC118" s="11">
        <f>'OddsRatio_working_3-way'!X118^(1/3)*SIN('OddsRatio_working_3-way'!Y118/3)</f>
        <v>5.8867839885830386E-2</v>
      </c>
      <c r="AD118" s="11">
        <f>'OddsRatio_working_3-way'!X118^(1/3)*SIN(('OddsRatio_working_3-way'!Y118+2*PI())/3)</f>
        <v>0.42611777319395733</v>
      </c>
      <c r="AE118" s="11">
        <f>'OddsRatio_working_3-way'!X118^(1/3)*SIN(('OddsRatio_working_3-way'!Y118+4*PI())/3)</f>
        <v>-0.48498561307978766</v>
      </c>
      <c r="AF118" s="11">
        <f>-'OddsRatio_working_3-way'!U118/(3*'OddsRatio_working_3-way'!X118^(1/3))*COS(('OddsRatio_working_3-way'!Y118)/3)</f>
        <v>0.52602578532472621</v>
      </c>
      <c r="AG118" s="11">
        <f>-'OddsRatio_working_3-way'!U118/(3*'OddsRatio_working_3-way'!X118^(1/3))*COS(('OddsRatio_working_3-way'!Y118+2*PI())/3)</f>
        <v>-0.3139939374694069</v>
      </c>
      <c r="AH118" s="11">
        <f>-'OddsRatio_working_3-way'!U118/(3*'OddsRatio_working_3-way'!X118^(1/3))*COS(('OddsRatio_working_3-way'!Y118+4*PI())/3)</f>
        <v>-0.21203184785531917</v>
      </c>
      <c r="AI118" s="11">
        <f>'OddsRatio_working_3-way'!U118/(3*'OddsRatio_working_3-way'!X118^(1/3))*SIN(('OddsRatio_working_3-way'!Y118)/3)</f>
        <v>-5.8867839885830386E-2</v>
      </c>
      <c r="AJ118" s="11">
        <f>'OddsRatio_working_3-way'!U118/(3*'OddsRatio_working_3-way'!X118^(1/3))*SIN(('OddsRatio_working_3-way'!Y118+2*PI())/3)</f>
        <v>-0.42611777319395733</v>
      </c>
      <c r="AK118" s="11">
        <f>'OddsRatio_working_3-way'!U118/(3*'OddsRatio_working_3-way'!X118^(1/3))*SIN(('OddsRatio_working_3-way'!Y118+4*PI())/3)</f>
        <v>0.48498561307978766</v>
      </c>
      <c r="AL118" s="11">
        <f>'OddsRatio_working_3-way'!Z118+'OddsRatio_working_3-way'!AF118</f>
        <v>1.0520515706494524</v>
      </c>
      <c r="AM118" s="11">
        <f>'OddsRatio_working_3-way'!AA118+'OddsRatio_working_3-way'!AG118</f>
        <v>-0.62798787493881381</v>
      </c>
      <c r="AN118" s="11">
        <f>'OddsRatio_working_3-way'!AB118+'OddsRatio_working_3-way'!AH118</f>
        <v>-0.42406369571063834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1.0520515706494524</v>
      </c>
      <c r="AS118" s="11">
        <f>IF(('OddsRatio_working_3-way'!X118=0),IF(Q118&gt;0,-Q118^(1/3),(-Q118)^(1/3)),'OddsRatio_working_3-way'!AM118-'OddsRatio_working_3-way'!R118/3)</f>
        <v>-0.62798787493881381</v>
      </c>
      <c r="AT118" s="11">
        <f>IF(('OddsRatio_working_3-way'!X118=0),IF(Q118&gt;0,-Q118^(1/3),(-Q118)^(1/3)),'OddsRatio_working_3-way'!AN118-'OddsRatio_working_3-way'!R118/3)</f>
        <v>-0.42406369571063834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1.45</v>
      </c>
      <c r="B119" s="4">
        <f>IF('True_Odds_Calculator_3-way'!B120="","",'True_Odds_Calculator_3-way'!B120)</f>
        <v>4.51</v>
      </c>
      <c r="C119" s="4">
        <f>IF('True_Odds_Calculator_3-way'!C120="","",'True_Odds_Calculator_3-way'!C120)</f>
        <v>7.77</v>
      </c>
      <c r="D119" s="9">
        <f t="shared" si="26"/>
        <v>0.67205256160929094</v>
      </c>
      <c r="E119" s="9">
        <f t="shared" si="27"/>
        <v>0.20806306565451074</v>
      </c>
      <c r="F119" s="9">
        <f t="shared" si="28"/>
        <v>0.11988437273619838</v>
      </c>
      <c r="G119" s="9">
        <f t="shared" si="29"/>
        <v>1.0843974518415287</v>
      </c>
      <c r="H119" s="9">
        <f t="shared" si="30"/>
        <v>1.4879788533286877</v>
      </c>
      <c r="I119" s="9">
        <f t="shared" si="31"/>
        <v>4.8062350559637652</v>
      </c>
      <c r="J119" s="9">
        <f t="shared" si="32"/>
        <v>8.3413707489671491</v>
      </c>
      <c r="K119" s="11">
        <f t="shared" si="33"/>
        <v>0.68965517241379315</v>
      </c>
      <c r="L119" s="11">
        <f t="shared" si="34"/>
        <v>0.22172949002217296</v>
      </c>
      <c r="M119" s="11">
        <f t="shared" si="35"/>
        <v>0.1287001287001287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-0.21044699850418946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0.21117094287825994</v>
      </c>
      <c r="Q119" s="11">
        <f>2*'OddsRatio_working_3-way'!K119*'OddsRatio_working_3-way'!L119*'OddsRatio_working_3-way'!M119</f>
        <v>3.9360846762024226E-2</v>
      </c>
      <c r="R119" s="11">
        <f t="shared" si="36"/>
        <v>0</v>
      </c>
      <c r="S119" s="11">
        <f t="shared" si="37"/>
        <v>-1.0034400318332697</v>
      </c>
      <c r="T119" s="11">
        <f t="shared" si="38"/>
        <v>-0.18703448869212858</v>
      </c>
      <c r="U119" s="11">
        <f>'OddsRatio_working_3-way'!S119-'OddsRatio_working_3-way'!R119^2/3</f>
        <v>-1.0034400318332697</v>
      </c>
      <c r="V119" s="11">
        <f>'OddsRatio_working_3-way'!S119*'OddsRatio_working_3-way'!R119/3-2*'OddsRatio_working_3-way'!R119^3/27-'OddsRatio_working_3-way'!T119</f>
        <v>0.18703448869212858</v>
      </c>
      <c r="W119" s="11">
        <f>'OddsRatio_working_3-way'!V119^2+4*'OddsRatio_working_3-way'!U119^3/27</f>
        <v>-0.11470041673086884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0.19344399492565981</v>
      </c>
      <c r="Y119" s="11">
        <f>IF('OddsRatio_working_3-way'!W119&gt;=0,IF('OddsRatio_working_3-way'!V119+SQRT('OddsRatio_working_3-way'!W119)&gt;0,0,PI()),ACOS('OddsRatio_working_3-way'!V119/(2*'OddsRatio_working_3-way'!X119)))</f>
        <v>1.0662239246009138</v>
      </c>
      <c r="Z119" s="11">
        <f>'OddsRatio_working_3-way'!X119^(1/3)*COS('OddsRatio_working_3-way'!Y119/3)</f>
        <v>0.54219872592076424</v>
      </c>
      <c r="AA119" s="11">
        <f>'OddsRatio_working_3-way'!X119^(1/3)*COS(('OddsRatio_working_3-way'!Y119+2*PI())/3)</f>
        <v>-0.44538480172605299</v>
      </c>
      <c r="AB119" s="11">
        <f>'OddsRatio_working_3-way'!X119^(1/3)*COS(('OddsRatio_working_3-way'!Y119+4*PI())/3)</f>
        <v>-9.681392419471134E-2</v>
      </c>
      <c r="AC119" s="11">
        <f>'OddsRatio_working_3-way'!X119^(1/3)*SIN('OddsRatio_working_3-way'!Y119/3)</f>
        <v>0.20124748997438419</v>
      </c>
      <c r="AD119" s="11">
        <f>'OddsRatio_working_3-way'!X119^(1/3)*SIN(('OddsRatio_working_3-way'!Y119+2*PI())/3)</f>
        <v>0.36893412555974592</v>
      </c>
      <c r="AE119" s="11">
        <f>'OddsRatio_working_3-way'!X119^(1/3)*SIN(('OddsRatio_working_3-way'!Y119+4*PI())/3)</f>
        <v>-0.57018161553413005</v>
      </c>
      <c r="AF119" s="11">
        <f>-'OddsRatio_working_3-way'!U119/(3*'OddsRatio_working_3-way'!X119^(1/3))*COS(('OddsRatio_working_3-way'!Y119)/3)</f>
        <v>0.54219872592076435</v>
      </c>
      <c r="AG119" s="11">
        <f>-'OddsRatio_working_3-way'!U119/(3*'OddsRatio_working_3-way'!X119^(1/3))*COS(('OddsRatio_working_3-way'!Y119+2*PI())/3)</f>
        <v>-0.44538480172605305</v>
      </c>
      <c r="AH119" s="11">
        <f>-'OddsRatio_working_3-way'!U119/(3*'OddsRatio_working_3-way'!X119^(1/3))*COS(('OddsRatio_working_3-way'!Y119+4*PI())/3)</f>
        <v>-9.6813924194711354E-2</v>
      </c>
      <c r="AI119" s="11">
        <f>'OddsRatio_working_3-way'!U119/(3*'OddsRatio_working_3-way'!X119^(1/3))*SIN(('OddsRatio_working_3-way'!Y119)/3)</f>
        <v>-0.20124748997438421</v>
      </c>
      <c r="AJ119" s="11">
        <f>'OddsRatio_working_3-way'!U119/(3*'OddsRatio_working_3-way'!X119^(1/3))*SIN(('OddsRatio_working_3-way'!Y119+2*PI())/3)</f>
        <v>-0.36893412555974597</v>
      </c>
      <c r="AK119" s="11">
        <f>'OddsRatio_working_3-way'!U119/(3*'OddsRatio_working_3-way'!X119^(1/3))*SIN(('OddsRatio_working_3-way'!Y119+4*PI())/3)</f>
        <v>0.57018161553413016</v>
      </c>
      <c r="AL119" s="11">
        <f>'OddsRatio_working_3-way'!Z119+'OddsRatio_working_3-way'!AF119</f>
        <v>1.0843974518415287</v>
      </c>
      <c r="AM119" s="11">
        <f>'OddsRatio_working_3-way'!AA119+'OddsRatio_working_3-way'!AG119</f>
        <v>-0.89076960345210598</v>
      </c>
      <c r="AN119" s="11">
        <f>'OddsRatio_working_3-way'!AB119+'OddsRatio_working_3-way'!AH119</f>
        <v>-0.19362784838942271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1.0843974518415287</v>
      </c>
      <c r="AS119" s="11">
        <f>IF(('OddsRatio_working_3-way'!X119=0),IF(Q119&gt;0,-Q119^(1/3),(-Q119)^(1/3)),'OddsRatio_working_3-way'!AM119-'OddsRatio_working_3-way'!R119/3)</f>
        <v>-0.89076960345210598</v>
      </c>
      <c r="AT119" s="11">
        <f>IF(('OddsRatio_working_3-way'!X119=0),IF(Q119&gt;0,-Q119^(1/3),(-Q119)^(1/3)),'OddsRatio_working_3-way'!AN119-'OddsRatio_working_3-way'!R119/3)</f>
        <v>-0.19362784838942271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2.34</v>
      </c>
      <c r="B120" s="4">
        <f>IF('True_Odds_Calculator_3-way'!B121="","",'True_Odds_Calculator_3-way'!B121)</f>
        <v>3.15</v>
      </c>
      <c r="C120" s="4">
        <f>IF('True_Odds_Calculator_3-way'!C121="","",'True_Odds_Calculator_3-way'!C121)</f>
        <v>3.47</v>
      </c>
      <c r="D120" s="9">
        <f t="shared" si="26"/>
        <v>0.41518889031840278</v>
      </c>
      <c r="E120" s="9">
        <f t="shared" si="27"/>
        <v>0.30675085936727492</v>
      </c>
      <c r="F120" s="9">
        <f t="shared" si="28"/>
        <v>0.27806025031432247</v>
      </c>
      <c r="G120" s="9">
        <f t="shared" si="29"/>
        <v>1.0511509614822159</v>
      </c>
      <c r="H120" s="9">
        <f t="shared" si="30"/>
        <v>2.4085422883861689</v>
      </c>
      <c r="I120" s="9">
        <f t="shared" si="31"/>
        <v>3.2599745671867639</v>
      </c>
      <c r="J120" s="9">
        <f t="shared" si="32"/>
        <v>3.5963428748610728</v>
      </c>
      <c r="K120" s="11">
        <f t="shared" si="33"/>
        <v>0.42735042735042739</v>
      </c>
      <c r="L120" s="11">
        <f t="shared" si="34"/>
        <v>0.31746031746031744</v>
      </c>
      <c r="M120" s="11">
        <f t="shared" si="35"/>
        <v>0.28818443804034583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-0.27821742423087292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0.23301848469956057</v>
      </c>
      <c r="Q120" s="11">
        <f>2*'OddsRatio_working_3-way'!K120*'OddsRatio_working_3-way'!L120*'OddsRatio_working_3-way'!M120</f>
        <v>7.8194122382402892E-2</v>
      </c>
      <c r="R120" s="11">
        <f t="shared" si="36"/>
        <v>0</v>
      </c>
      <c r="S120" s="11">
        <f t="shared" si="37"/>
        <v>-0.83754094605589857</v>
      </c>
      <c r="T120" s="11">
        <f t="shared" si="38"/>
        <v>-0.28105400874359016</v>
      </c>
      <c r="U120" s="11">
        <f>'OddsRatio_working_3-way'!S120-'OddsRatio_working_3-way'!R120^2/3</f>
        <v>-0.83754094605589857</v>
      </c>
      <c r="V120" s="11">
        <f>'OddsRatio_working_3-way'!S120*'OddsRatio_working_3-way'!R120/3-2*'OddsRatio_working_3-way'!R120^3/27-'OddsRatio_working_3-way'!T120</f>
        <v>0.28105400874359016</v>
      </c>
      <c r="W120" s="11">
        <f>'OddsRatio_working_3-way'!V120^2+4*'OddsRatio_working_3-way'!U120^3/27</f>
        <v>-8.0477401759779382E-3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0.14751194528479719</v>
      </c>
      <c r="Y120" s="11">
        <f>IF('OddsRatio_working_3-way'!W120&gt;=0,IF('OddsRatio_working_3-way'!V120+SQRT('OddsRatio_working_3-way'!W120)&gt;0,0,PI()),ACOS('OddsRatio_working_3-way'!V120/(2*'OddsRatio_working_3-way'!X120)))</f>
        <v>0.30896661892926502</v>
      </c>
      <c r="Z120" s="11">
        <f>'OddsRatio_working_3-way'!X120^(1/3)*COS('OddsRatio_working_3-way'!Y120/3)</f>
        <v>0.52557548074110794</v>
      </c>
      <c r="AA120" s="11">
        <f>'OddsRatio_working_3-way'!X120^(1/3)*COS(('OddsRatio_working_3-way'!Y120+2*PI())/3)</f>
        <v>-0.30983077435848444</v>
      </c>
      <c r="AB120" s="11">
        <f>'OddsRatio_working_3-way'!X120^(1/3)*COS(('OddsRatio_working_3-way'!Y120+4*PI())/3)</f>
        <v>-0.21574470638262369</v>
      </c>
      <c r="AC120" s="11">
        <f>'OddsRatio_working_3-way'!X120^(1/3)*SIN('OddsRatio_working_3-way'!Y120/3)</f>
        <v>5.4320616672856814E-2</v>
      </c>
      <c r="AD120" s="11">
        <f>'OddsRatio_working_3-way'!X120^(1/3)*SIN(('OddsRatio_working_3-way'!Y120+2*PI())/3)</f>
        <v>0.42800140959159017</v>
      </c>
      <c r="AE120" s="11">
        <f>'OddsRatio_working_3-way'!X120^(1/3)*SIN(('OddsRatio_working_3-way'!Y120+4*PI())/3)</f>
        <v>-0.48232202626444687</v>
      </c>
      <c r="AF120" s="11">
        <f>-'OddsRatio_working_3-way'!U120/(3*'OddsRatio_working_3-way'!X120^(1/3))*COS(('OddsRatio_working_3-way'!Y120)/3)</f>
        <v>0.52557548074110783</v>
      </c>
      <c r="AG120" s="11">
        <f>-'OddsRatio_working_3-way'!U120/(3*'OddsRatio_working_3-way'!X120^(1/3))*COS(('OddsRatio_working_3-way'!Y120+2*PI())/3)</f>
        <v>-0.30983077435848433</v>
      </c>
      <c r="AH120" s="11">
        <f>-'OddsRatio_working_3-way'!U120/(3*'OddsRatio_working_3-way'!X120^(1/3))*COS(('OddsRatio_working_3-way'!Y120+4*PI())/3)</f>
        <v>-0.21574470638262364</v>
      </c>
      <c r="AI120" s="11">
        <f>'OddsRatio_working_3-way'!U120/(3*'OddsRatio_working_3-way'!X120^(1/3))*SIN(('OddsRatio_working_3-way'!Y120)/3)</f>
        <v>-5.43206166728568E-2</v>
      </c>
      <c r="AJ120" s="11">
        <f>'OddsRatio_working_3-way'!U120/(3*'OddsRatio_working_3-way'!X120^(1/3))*SIN(('OddsRatio_working_3-way'!Y120+2*PI())/3)</f>
        <v>-0.42800140959159005</v>
      </c>
      <c r="AK120" s="11">
        <f>'OddsRatio_working_3-way'!U120/(3*'OddsRatio_working_3-way'!X120^(1/3))*SIN(('OddsRatio_working_3-way'!Y120+4*PI())/3)</f>
        <v>0.48232202626444676</v>
      </c>
      <c r="AL120" s="11">
        <f>'OddsRatio_working_3-way'!Z120+'OddsRatio_working_3-way'!AF120</f>
        <v>1.0511509614822159</v>
      </c>
      <c r="AM120" s="11">
        <f>'OddsRatio_working_3-way'!AA120+'OddsRatio_working_3-way'!AG120</f>
        <v>-0.61966154871696877</v>
      </c>
      <c r="AN120" s="11">
        <f>'OddsRatio_working_3-way'!AB120+'OddsRatio_working_3-way'!AH120</f>
        <v>-0.43148941276524733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1.0511509614822159</v>
      </c>
      <c r="AS120" s="11">
        <f>IF(('OddsRatio_working_3-way'!X120=0),IF(Q120&gt;0,-Q120^(1/3),(-Q120)^(1/3)),'OddsRatio_working_3-way'!AM120-'OddsRatio_working_3-way'!R120/3)</f>
        <v>-0.61966154871696877</v>
      </c>
      <c r="AT120" s="11">
        <f>IF(('OddsRatio_working_3-way'!X120=0),IF(Q120&gt;0,-Q120^(1/3),(-Q120)^(1/3)),'OddsRatio_working_3-way'!AN120-'OddsRatio_working_3-way'!R120/3)</f>
        <v>-0.43148941276524733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4.32</v>
      </c>
      <c r="B121" s="4">
        <f>IF('True_Odds_Calculator_3-way'!B122="","",'True_Odds_Calculator_3-way'!B122)</f>
        <v>4.1500000000000004</v>
      </c>
      <c r="C121" s="4">
        <f>IF('True_Odds_Calculator_3-way'!C122="","",'True_Odds_Calculator_3-way'!C122)</f>
        <v>1.74</v>
      </c>
      <c r="D121" s="9">
        <f t="shared" si="26"/>
        <v>0.21777324666442191</v>
      </c>
      <c r="E121" s="9">
        <f t="shared" si="27"/>
        <v>0.22685984071031956</v>
      </c>
      <c r="F121" s="9">
        <f t="shared" si="28"/>
        <v>0.55536691262525884</v>
      </c>
      <c r="G121" s="9">
        <f t="shared" si="29"/>
        <v>1.0819073117609641</v>
      </c>
      <c r="H121" s="9">
        <f t="shared" si="30"/>
        <v>4.5919322750464016</v>
      </c>
      <c r="I121" s="9">
        <f t="shared" si="31"/>
        <v>4.4080080320470367</v>
      </c>
      <c r="J121" s="9">
        <f t="shared" si="32"/>
        <v>1.8006114107031133</v>
      </c>
      <c r="K121" s="11">
        <f t="shared" si="33"/>
        <v>0.23148148148148145</v>
      </c>
      <c r="L121" s="11">
        <f t="shared" si="34"/>
        <v>0.24096385542168672</v>
      </c>
      <c r="M121" s="11">
        <f t="shared" si="35"/>
        <v>0.57471264367816088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-0.24808429118773967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0.23112885770412422</v>
      </c>
      <c r="Q121" s="11">
        <f>2*'OddsRatio_working_3-way'!K121*'OddsRatio_working_3-way'!L121*'OddsRatio_working_3-way'!M121</f>
        <v>6.4113414064944307E-2</v>
      </c>
      <c r="R121" s="11">
        <f t="shared" si="36"/>
        <v>0</v>
      </c>
      <c r="S121" s="11">
        <f t="shared" si="37"/>
        <v>-0.93165454611237641</v>
      </c>
      <c r="T121" s="11">
        <f t="shared" si="38"/>
        <v>-0.25843399337375211</v>
      </c>
      <c r="U121" s="11">
        <f>'OddsRatio_working_3-way'!S121-'OddsRatio_working_3-way'!R121^2/3</f>
        <v>-0.93165454611237641</v>
      </c>
      <c r="V121" s="11">
        <f>'OddsRatio_working_3-way'!S121*'OddsRatio_working_3-way'!R121/3-2*'OddsRatio_working_3-way'!R121^3/27-'OddsRatio_working_3-way'!T121</f>
        <v>0.25843399337375211</v>
      </c>
      <c r="W121" s="11">
        <f>'OddsRatio_working_3-way'!V121^2+4*'OddsRatio_working_3-way'!U121^3/27</f>
        <v>-5.3013010774948605E-2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0.17306150619509034</v>
      </c>
      <c r="Y121" s="11">
        <f>IF('OddsRatio_working_3-way'!W121&gt;=0,IF('OddsRatio_working_3-way'!V121+SQRT('OddsRatio_working_3-way'!W121)&gt;0,0,PI()),ACOS('OddsRatio_working_3-way'!V121/(2*'OddsRatio_working_3-way'!X121)))</f>
        <v>0.72777912071157635</v>
      </c>
      <c r="Z121" s="11">
        <f>'OddsRatio_working_3-way'!X121^(1/3)*COS('OddsRatio_working_3-way'!Y121/3)</f>
        <v>0.54095365588048205</v>
      </c>
      <c r="AA121" s="11">
        <f>'OddsRatio_working_3-way'!X121^(1/3)*COS(('OddsRatio_working_3-way'!Y121+2*PI())/3)</f>
        <v>-0.38640996888902185</v>
      </c>
      <c r="AB121" s="11">
        <f>'OddsRatio_working_3-way'!X121^(1/3)*COS(('OddsRatio_working_3-way'!Y121+4*PI())/3)</f>
        <v>-0.15454368699146032</v>
      </c>
      <c r="AC121" s="11">
        <f>'OddsRatio_working_3-way'!X121^(1/3)*SIN('OddsRatio_working_3-way'!Y121/3)</f>
        <v>0.13386806026955475</v>
      </c>
      <c r="AD121" s="11">
        <f>'OddsRatio_working_3-way'!X121^(1/3)*SIN(('OddsRatio_working_3-way'!Y121+2*PI())/3)</f>
        <v>0.4015455781277853</v>
      </c>
      <c r="AE121" s="11">
        <f>'OddsRatio_working_3-way'!X121^(1/3)*SIN(('OddsRatio_working_3-way'!Y121+4*PI())/3)</f>
        <v>-0.53541363839734013</v>
      </c>
      <c r="AF121" s="11">
        <f>-'OddsRatio_working_3-way'!U121/(3*'OddsRatio_working_3-way'!X121^(1/3))*COS(('OddsRatio_working_3-way'!Y121)/3)</f>
        <v>0.54095365588048205</v>
      </c>
      <c r="AG121" s="11">
        <f>-'OddsRatio_working_3-way'!U121/(3*'OddsRatio_working_3-way'!X121^(1/3))*COS(('OddsRatio_working_3-way'!Y121+2*PI())/3)</f>
        <v>-0.38640996888902185</v>
      </c>
      <c r="AH121" s="11">
        <f>-'OddsRatio_working_3-way'!U121/(3*'OddsRatio_working_3-way'!X121^(1/3))*COS(('OddsRatio_working_3-way'!Y121+4*PI())/3)</f>
        <v>-0.15454368699146032</v>
      </c>
      <c r="AI121" s="11">
        <f>'OddsRatio_working_3-way'!U121/(3*'OddsRatio_working_3-way'!X121^(1/3))*SIN(('OddsRatio_working_3-way'!Y121)/3)</f>
        <v>-0.13386806026955475</v>
      </c>
      <c r="AJ121" s="11">
        <f>'OddsRatio_working_3-way'!U121/(3*'OddsRatio_working_3-way'!X121^(1/3))*SIN(('OddsRatio_working_3-way'!Y121+2*PI())/3)</f>
        <v>-0.4015455781277853</v>
      </c>
      <c r="AK121" s="11">
        <f>'OddsRatio_working_3-way'!U121/(3*'OddsRatio_working_3-way'!X121^(1/3))*SIN(('OddsRatio_working_3-way'!Y121+4*PI())/3)</f>
        <v>0.53541363839734013</v>
      </c>
      <c r="AL121" s="11">
        <f>'OddsRatio_working_3-way'!Z121+'OddsRatio_working_3-way'!AF121</f>
        <v>1.0819073117609641</v>
      </c>
      <c r="AM121" s="11">
        <f>'OddsRatio_working_3-way'!AA121+'OddsRatio_working_3-way'!AG121</f>
        <v>-0.7728199377780437</v>
      </c>
      <c r="AN121" s="11">
        <f>'OddsRatio_working_3-way'!AB121+'OddsRatio_working_3-way'!AH121</f>
        <v>-0.30908737398292063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1.0819073117609641</v>
      </c>
      <c r="AS121" s="11">
        <f>IF(('OddsRatio_working_3-way'!X121=0),IF(Q121&gt;0,-Q121^(1/3),(-Q121)^(1/3)),'OddsRatio_working_3-way'!AM121-'OddsRatio_working_3-way'!R121/3)</f>
        <v>-0.7728199377780437</v>
      </c>
      <c r="AT121" s="11">
        <f>IF(('OddsRatio_working_3-way'!X121=0),IF(Q121&gt;0,-Q121^(1/3),(-Q121)^(1/3)),'OddsRatio_working_3-way'!AN121-'OddsRatio_working_3-way'!R121/3)</f>
        <v>-0.30908737398292063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1.43</v>
      </c>
      <c r="B122" s="4">
        <f>IF('True_Odds_Calculator_3-way'!B123="","",'True_Odds_Calculator_3-way'!B123)</f>
        <v>4.47</v>
      </c>
      <c r="C122" s="4">
        <f>IF('True_Odds_Calculator_3-way'!C123="","",'True_Odds_Calculator_3-way'!C123)</f>
        <v>7.85</v>
      </c>
      <c r="D122" s="9">
        <f t="shared" si="26"/>
        <v>0.67724604334601946</v>
      </c>
      <c r="E122" s="9">
        <f t="shared" si="27"/>
        <v>0.20636449193543421</v>
      </c>
      <c r="F122" s="9">
        <f t="shared" si="28"/>
        <v>0.1163894647185464</v>
      </c>
      <c r="G122" s="9">
        <f t="shared" si="29"/>
        <v>1.1082982384973934</v>
      </c>
      <c r="H122" s="9">
        <f t="shared" si="30"/>
        <v>1.4765682425538789</v>
      </c>
      <c r="I122" s="9">
        <f t="shared" si="31"/>
        <v>4.8457948875859547</v>
      </c>
      <c r="J122" s="9">
        <f t="shared" si="32"/>
        <v>8.5918429337071451</v>
      </c>
      <c r="K122" s="11">
        <f t="shared" si="33"/>
        <v>0.69930069930069938</v>
      </c>
      <c r="L122" s="11">
        <f t="shared" si="34"/>
        <v>0.2237136465324385</v>
      </c>
      <c r="M122" s="11">
        <f t="shared" si="35"/>
        <v>0.12738853503184713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-0.20369261539697125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0.21423737920125729</v>
      </c>
      <c r="Q122" s="11">
        <f>2*'OddsRatio_working_3-way'!K122*'OddsRatio_working_3-way'!L122*'OddsRatio_working_3-way'!M122</f>
        <v>3.9858117060699035E-2</v>
      </c>
      <c r="R122" s="11">
        <f t="shared" si="36"/>
        <v>0</v>
      </c>
      <c r="S122" s="11">
        <f t="shared" si="37"/>
        <v>-1.0517680220450585</v>
      </c>
      <c r="T122" s="11">
        <f t="shared" si="38"/>
        <v>-0.19567777154326671</v>
      </c>
      <c r="U122" s="11">
        <f>'OddsRatio_working_3-way'!S122-'OddsRatio_working_3-way'!R122^2/3</f>
        <v>-1.0517680220450585</v>
      </c>
      <c r="V122" s="11">
        <f>'OddsRatio_working_3-way'!S122*'OddsRatio_working_3-way'!R122/3-2*'OddsRatio_working_3-way'!R122^3/27-'OddsRatio_working_3-way'!T122</f>
        <v>0.19567777154326671</v>
      </c>
      <c r="W122" s="11">
        <f>'OddsRatio_working_3-way'!V122^2+4*'OddsRatio_working_3-way'!U122^3/27</f>
        <v>-0.13407800009894891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0.20758600047636147</v>
      </c>
      <c r="Y122" s="11">
        <f>IF('OddsRatio_working_3-way'!W122&gt;=0,IF('OddsRatio_working_3-way'!V122+SQRT('OddsRatio_working_3-way'!W122)&gt;0,0,PI()),ACOS('OddsRatio_working_3-way'!V122/(2*'OddsRatio_working_3-way'!X122)))</f>
        <v>1.0800124766469383</v>
      </c>
      <c r="Z122" s="11">
        <f>'OddsRatio_working_3-way'!X122^(1/3)*COS('OddsRatio_working_3-way'!Y122/3)</f>
        <v>0.5541491192486967</v>
      </c>
      <c r="AA122" s="11">
        <f>'OddsRatio_working_3-way'!X122^(1/3)*COS(('OddsRatio_working_3-way'!Y122+2*PI())/3)</f>
        <v>-0.45771528243674431</v>
      </c>
      <c r="AB122" s="11">
        <f>'OddsRatio_working_3-way'!X122^(1/3)*COS(('OddsRatio_working_3-way'!Y122+4*PI())/3)</f>
        <v>-9.6433836811952278E-2</v>
      </c>
      <c r="AC122" s="11">
        <f>'OddsRatio_working_3-way'!X122^(1/3)*SIN('OddsRatio_working_3-way'!Y122/3)</f>
        <v>0.20858593988469074</v>
      </c>
      <c r="AD122" s="11">
        <f>'OddsRatio_working_3-way'!X122^(1/3)*SIN(('OddsRatio_working_3-way'!Y122+2*PI())/3)</f>
        <v>0.37561424481179823</v>
      </c>
      <c r="AE122" s="11">
        <f>'OddsRatio_working_3-way'!X122^(1/3)*SIN(('OddsRatio_working_3-way'!Y122+4*PI())/3)</f>
        <v>-0.58420018469648904</v>
      </c>
      <c r="AF122" s="11">
        <f>-'OddsRatio_working_3-way'!U122/(3*'OddsRatio_working_3-way'!X122^(1/3))*COS(('OddsRatio_working_3-way'!Y122)/3)</f>
        <v>0.55414911924869681</v>
      </c>
      <c r="AG122" s="11">
        <f>-'OddsRatio_working_3-way'!U122/(3*'OddsRatio_working_3-way'!X122^(1/3))*COS(('OddsRatio_working_3-way'!Y122+2*PI())/3)</f>
        <v>-0.45771528243674436</v>
      </c>
      <c r="AH122" s="11">
        <f>-'OddsRatio_working_3-way'!U122/(3*'OddsRatio_working_3-way'!X122^(1/3))*COS(('OddsRatio_working_3-way'!Y122+4*PI())/3)</f>
        <v>-9.6433836811952292E-2</v>
      </c>
      <c r="AI122" s="11">
        <f>'OddsRatio_working_3-way'!U122/(3*'OddsRatio_working_3-way'!X122^(1/3))*SIN(('OddsRatio_working_3-way'!Y122)/3)</f>
        <v>-0.20858593988469076</v>
      </c>
      <c r="AJ122" s="11">
        <f>'OddsRatio_working_3-way'!U122/(3*'OddsRatio_working_3-way'!X122^(1/3))*SIN(('OddsRatio_working_3-way'!Y122+2*PI())/3)</f>
        <v>-0.37561424481179834</v>
      </c>
      <c r="AK122" s="11">
        <f>'OddsRatio_working_3-way'!U122/(3*'OddsRatio_working_3-way'!X122^(1/3))*SIN(('OddsRatio_working_3-way'!Y122+4*PI())/3)</f>
        <v>0.58420018469648916</v>
      </c>
      <c r="AL122" s="11">
        <f>'OddsRatio_working_3-way'!Z122+'OddsRatio_working_3-way'!AF122</f>
        <v>1.1082982384973934</v>
      </c>
      <c r="AM122" s="11">
        <f>'OddsRatio_working_3-way'!AA122+'OddsRatio_working_3-way'!AG122</f>
        <v>-0.91543056487348862</v>
      </c>
      <c r="AN122" s="11">
        <f>'OddsRatio_working_3-way'!AB122+'OddsRatio_working_3-way'!AH122</f>
        <v>-0.19286767362390456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1.1082982384973934</v>
      </c>
      <c r="AS122" s="11">
        <f>IF(('OddsRatio_working_3-way'!X122=0),IF(Q122&gt;0,-Q122^(1/3),(-Q122)^(1/3)),'OddsRatio_working_3-way'!AM122-'OddsRatio_working_3-way'!R122/3)</f>
        <v>-0.91543056487348862</v>
      </c>
      <c r="AT122" s="11">
        <f>IF(('OddsRatio_working_3-way'!X122=0),IF(Q122&gt;0,-Q122^(1/3),(-Q122)^(1/3)),'OddsRatio_working_3-way'!AN122-'OddsRatio_working_3-way'!R122/3)</f>
        <v>-0.19286767362390456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2.46</v>
      </c>
      <c r="B123" s="4">
        <f>IF('True_Odds_Calculator_3-way'!B124="","",'True_Odds_Calculator_3-way'!B124)</f>
        <v>3.43</v>
      </c>
      <c r="C123" s="4">
        <f>IF('True_Odds_Calculator_3-way'!C124="","",'True_Odds_Calculator_3-way'!C124)</f>
        <v>2.89</v>
      </c>
      <c r="D123" s="9">
        <f t="shared" si="26"/>
        <v>0.39067410601714275</v>
      </c>
      <c r="E123" s="9">
        <f t="shared" si="27"/>
        <v>0.27809428077311038</v>
      </c>
      <c r="F123" s="9">
        <f t="shared" si="28"/>
        <v>0.33123161320974709</v>
      </c>
      <c r="G123" s="9">
        <f t="shared" si="29"/>
        <v>1.0682727529161384</v>
      </c>
      <c r="H123" s="9">
        <f t="shared" si="30"/>
        <v>2.5596782192575622</v>
      </c>
      <c r="I123" s="9">
        <f t="shared" si="31"/>
        <v>3.5959027895862161</v>
      </c>
      <c r="J123" s="9">
        <f t="shared" si="32"/>
        <v>3.0190355030115019</v>
      </c>
      <c r="K123" s="11">
        <f t="shared" si="33"/>
        <v>0.4065040650406504</v>
      </c>
      <c r="L123" s="11">
        <f t="shared" si="34"/>
        <v>0.29154518950437314</v>
      </c>
      <c r="M123" s="11">
        <f t="shared" si="35"/>
        <v>0.34602076124567471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-0.27497541340783105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0.2370286093531489</v>
      </c>
      <c r="Q123" s="11">
        <f>2*'OddsRatio_working_3-way'!K123*'OddsRatio_working_3-way'!L123*'OddsRatio_working_3-way'!M123</f>
        <v>8.2016819845380229E-2</v>
      </c>
      <c r="R123" s="11">
        <f t="shared" si="36"/>
        <v>0</v>
      </c>
      <c r="S123" s="11">
        <f t="shared" si="37"/>
        <v>-0.86199928355630406</v>
      </c>
      <c r="T123" s="11">
        <f t="shared" si="38"/>
        <v>-0.29826964828937852</v>
      </c>
      <c r="U123" s="11">
        <f>'OddsRatio_working_3-way'!S123-'OddsRatio_working_3-way'!R123^2/3</f>
        <v>-0.86199928355630406</v>
      </c>
      <c r="V123" s="11">
        <f>'OddsRatio_working_3-way'!S123*'OddsRatio_working_3-way'!R123/3-2*'OddsRatio_working_3-way'!R123^3/27-'OddsRatio_working_3-way'!T123</f>
        <v>0.29826964828937852</v>
      </c>
      <c r="W123" s="11">
        <f>'OddsRatio_working_3-way'!V123^2+4*'OddsRatio_working_3-way'!U123^3/27</f>
        <v>-5.9244511247020792E-3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0.15402048095575765</v>
      </c>
      <c r="Y123" s="11">
        <f>IF('OddsRatio_working_3-way'!W123&gt;=0,IF('OddsRatio_working_3-way'!V123+SQRT('OddsRatio_working_3-way'!W123)&gt;0,0,PI()),ACOS('OddsRatio_working_3-way'!V123/(2*'OddsRatio_working_3-way'!X123)))</f>
        <v>0.25254686918743463</v>
      </c>
      <c r="Z123" s="11">
        <f>'OddsRatio_working_3-way'!X123^(1/3)*COS('OddsRatio_working_3-way'!Y123/3)</f>
        <v>0.53413637645806922</v>
      </c>
      <c r="AA123" s="11">
        <f>'OddsRatio_working_3-way'!X123^(1/3)*COS(('OddsRatio_working_3-way'!Y123+2*PI())/3)</f>
        <v>-0.30610111531961881</v>
      </c>
      <c r="AB123" s="11">
        <f>'OddsRatio_working_3-way'!X123^(1/3)*COS(('OddsRatio_working_3-way'!Y123+4*PI())/3)</f>
        <v>-0.22803526113845049</v>
      </c>
      <c r="AC123" s="11">
        <f>'OddsRatio_working_3-way'!X123^(1/3)*SIN('OddsRatio_working_3-way'!Y123/3)</f>
        <v>4.5071341926015786E-2</v>
      </c>
      <c r="AD123" s="11">
        <f>'OddsRatio_working_3-way'!X123^(1/3)*SIN(('OddsRatio_working_3-way'!Y123+2*PI())/3)</f>
        <v>0.44004000013504846</v>
      </c>
      <c r="AE123" s="11">
        <f>'OddsRatio_working_3-way'!X123^(1/3)*SIN(('OddsRatio_working_3-way'!Y123+4*PI())/3)</f>
        <v>-0.4851113420610641</v>
      </c>
      <c r="AF123" s="11">
        <f>-'OddsRatio_working_3-way'!U123/(3*'OddsRatio_working_3-way'!X123^(1/3))*COS(('OddsRatio_working_3-way'!Y123)/3)</f>
        <v>0.53413637645806922</v>
      </c>
      <c r="AG123" s="11">
        <f>-'OddsRatio_working_3-way'!U123/(3*'OddsRatio_working_3-way'!X123^(1/3))*COS(('OddsRatio_working_3-way'!Y123+2*PI())/3)</f>
        <v>-0.30610111531961881</v>
      </c>
      <c r="AH123" s="11">
        <f>-'OddsRatio_working_3-way'!U123/(3*'OddsRatio_working_3-way'!X123^(1/3))*COS(('OddsRatio_working_3-way'!Y123+4*PI())/3)</f>
        <v>-0.22803526113845049</v>
      </c>
      <c r="AI123" s="11">
        <f>'OddsRatio_working_3-way'!U123/(3*'OddsRatio_working_3-way'!X123^(1/3))*SIN(('OddsRatio_working_3-way'!Y123)/3)</f>
        <v>-4.5071341926015786E-2</v>
      </c>
      <c r="AJ123" s="11">
        <f>'OddsRatio_working_3-way'!U123/(3*'OddsRatio_working_3-way'!X123^(1/3))*SIN(('OddsRatio_working_3-way'!Y123+2*PI())/3)</f>
        <v>-0.44004000013504846</v>
      </c>
      <c r="AK123" s="11">
        <f>'OddsRatio_working_3-way'!U123/(3*'OddsRatio_working_3-way'!X123^(1/3))*SIN(('OddsRatio_working_3-way'!Y123+4*PI())/3)</f>
        <v>0.4851113420610641</v>
      </c>
      <c r="AL123" s="11">
        <f>'OddsRatio_working_3-way'!Z123+'OddsRatio_working_3-way'!AF123</f>
        <v>1.0682727529161384</v>
      </c>
      <c r="AM123" s="11">
        <f>'OddsRatio_working_3-way'!AA123+'OddsRatio_working_3-way'!AG123</f>
        <v>-0.61220223063923762</v>
      </c>
      <c r="AN123" s="11">
        <f>'OddsRatio_working_3-way'!AB123+'OddsRatio_working_3-way'!AH123</f>
        <v>-0.45607052227690098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1.0682727529161384</v>
      </c>
      <c r="AS123" s="11">
        <f>IF(('OddsRatio_working_3-way'!X123=0),IF(Q123&gt;0,-Q123^(1/3),(-Q123)^(1/3)),'OddsRatio_working_3-way'!AM123-'OddsRatio_working_3-way'!R123/3)</f>
        <v>-0.61220223063923762</v>
      </c>
      <c r="AT123" s="11">
        <f>IF(('OddsRatio_working_3-way'!X123=0),IF(Q123&gt;0,-Q123^(1/3),(-Q123)^(1/3)),'OddsRatio_working_3-way'!AN123-'OddsRatio_working_3-way'!R123/3)</f>
        <v>-0.45607052227690098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6.27</v>
      </c>
      <c r="B124" s="4">
        <f>IF('True_Odds_Calculator_3-way'!B125="","",'True_Odds_Calculator_3-way'!B125)</f>
        <v>4.8499999999999996</v>
      </c>
      <c r="C124" s="4">
        <f>IF('True_Odds_Calculator_3-way'!C125="","",'True_Odds_Calculator_3-way'!C125)</f>
        <v>1.46</v>
      </c>
      <c r="D124" s="9">
        <f t="shared" si="26"/>
        <v>0.14658649351280428</v>
      </c>
      <c r="E124" s="9">
        <f t="shared" si="27"/>
        <v>0.19036020941725901</v>
      </c>
      <c r="F124" s="9">
        <f t="shared" si="28"/>
        <v>0.66305329706993688</v>
      </c>
      <c r="G124" s="9">
        <f t="shared" si="29"/>
        <v>1.1047269287304335</v>
      </c>
      <c r="H124" s="9">
        <f t="shared" si="30"/>
        <v>6.8219109144093846</v>
      </c>
      <c r="I124" s="9">
        <f t="shared" si="31"/>
        <v>5.2531986756121682</v>
      </c>
      <c r="J124" s="9">
        <f t="shared" si="32"/>
        <v>1.5081743872159994</v>
      </c>
      <c r="K124" s="11">
        <f t="shared" si="33"/>
        <v>0.15948963317384371</v>
      </c>
      <c r="L124" s="11">
        <f t="shared" si="34"/>
        <v>0.2061855670103093</v>
      </c>
      <c r="M124" s="11">
        <f t="shared" si="35"/>
        <v>0.68493150684931503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-0.21021661624758137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0.21577611718760381</v>
      </c>
      <c r="Q124" s="11">
        <f>2*'OddsRatio_working_3-way'!K124*'OddsRatio_working_3-way'!L124*'OddsRatio_working_3-way'!M124</f>
        <v>4.5047206093445473E-2</v>
      </c>
      <c r="R124" s="11">
        <f t="shared" si="36"/>
        <v>0</v>
      </c>
      <c r="S124" s="11">
        <f t="shared" si="37"/>
        <v>-1.0264465342429201</v>
      </c>
      <c r="T124" s="11">
        <f t="shared" si="38"/>
        <v>-0.2142894643513403</v>
      </c>
      <c r="U124" s="11">
        <f>'OddsRatio_working_3-way'!S124-'OddsRatio_working_3-way'!R124^2/3</f>
        <v>-1.0264465342429201</v>
      </c>
      <c r="V124" s="11">
        <f>'OddsRatio_working_3-way'!S124*'OddsRatio_working_3-way'!R124/3-2*'OddsRatio_working_3-way'!R124^3/27-'OddsRatio_working_3-way'!T124</f>
        <v>0.2142894643513403</v>
      </c>
      <c r="W124" s="11">
        <f>'OddsRatio_working_3-way'!V124^2+4*'OddsRatio_working_3-way'!U124^3/27</f>
        <v>-0.1142957821290923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0.20013480248389875</v>
      </c>
      <c r="Y124" s="11">
        <f>IF('OddsRatio_working_3-way'!W124&gt;=0,IF('OddsRatio_working_3-way'!V124+SQRT('OddsRatio_working_3-way'!W124)&gt;0,0,PI()),ACOS('OddsRatio_working_3-way'!V124/(2*'OddsRatio_working_3-way'!X124)))</f>
        <v>1.0058590736378399</v>
      </c>
      <c r="Z124" s="11">
        <f>'OddsRatio_working_3-way'!X124^(1/3)*COS('OddsRatio_working_3-way'!Y124/3)</f>
        <v>0.55236346436521677</v>
      </c>
      <c r="AA124" s="11">
        <f>'OddsRatio_working_3-way'!X124^(1/3)*COS(('OddsRatio_working_3-way'!Y124+2*PI())/3)</f>
        <v>-0.44286282285150214</v>
      </c>
      <c r="AB124" s="11">
        <f>'OddsRatio_working_3-way'!X124^(1/3)*COS(('OddsRatio_working_3-way'!Y124+4*PI())/3)</f>
        <v>-0.10950064151371477</v>
      </c>
      <c r="AC124" s="11">
        <f>'OddsRatio_working_3-way'!X124^(1/3)*SIN('OddsRatio_working_3-way'!Y124/3)</f>
        <v>0.19246674513301257</v>
      </c>
      <c r="AD124" s="11">
        <f>'OddsRatio_working_3-way'!X124^(1/3)*SIN(('OddsRatio_working_3-way'!Y124+2*PI())/3)</f>
        <v>0.38212741969615205</v>
      </c>
      <c r="AE124" s="11">
        <f>'OddsRatio_working_3-way'!X124^(1/3)*SIN(('OddsRatio_working_3-way'!Y124+4*PI())/3)</f>
        <v>-0.57459416482916437</v>
      </c>
      <c r="AF124" s="11">
        <f>-'OddsRatio_working_3-way'!U124/(3*'OddsRatio_working_3-way'!X124^(1/3))*COS(('OddsRatio_working_3-way'!Y124)/3)</f>
        <v>0.55236346436521677</v>
      </c>
      <c r="AG124" s="11">
        <f>-'OddsRatio_working_3-way'!U124/(3*'OddsRatio_working_3-way'!X124^(1/3))*COS(('OddsRatio_working_3-way'!Y124+2*PI())/3)</f>
        <v>-0.44286282285150214</v>
      </c>
      <c r="AH124" s="11">
        <f>-'OddsRatio_working_3-way'!U124/(3*'OddsRatio_working_3-way'!X124^(1/3))*COS(('OddsRatio_working_3-way'!Y124+4*PI())/3)</f>
        <v>-0.10950064151371477</v>
      </c>
      <c r="AI124" s="11">
        <f>'OddsRatio_working_3-way'!U124/(3*'OddsRatio_working_3-way'!X124^(1/3))*SIN(('OddsRatio_working_3-way'!Y124)/3)</f>
        <v>-0.19246674513301257</v>
      </c>
      <c r="AJ124" s="11">
        <f>'OddsRatio_working_3-way'!U124/(3*'OddsRatio_working_3-way'!X124^(1/3))*SIN(('OddsRatio_working_3-way'!Y124+2*PI())/3)</f>
        <v>-0.38212741969615205</v>
      </c>
      <c r="AK124" s="11">
        <f>'OddsRatio_working_3-way'!U124/(3*'OddsRatio_working_3-way'!X124^(1/3))*SIN(('OddsRatio_working_3-way'!Y124+4*PI())/3)</f>
        <v>0.57459416482916437</v>
      </c>
      <c r="AL124" s="11">
        <f>'OddsRatio_working_3-way'!Z124+'OddsRatio_working_3-way'!AF124</f>
        <v>1.1047269287304335</v>
      </c>
      <c r="AM124" s="11">
        <f>'OddsRatio_working_3-way'!AA124+'OddsRatio_working_3-way'!AG124</f>
        <v>-0.88572564570300427</v>
      </c>
      <c r="AN124" s="11">
        <f>'OddsRatio_working_3-way'!AB124+'OddsRatio_working_3-way'!AH124</f>
        <v>-0.21900128302742955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1.1047269287304335</v>
      </c>
      <c r="AS124" s="11">
        <f>IF(('OddsRatio_working_3-way'!X124=0),IF(Q124&gt;0,-Q124^(1/3),(-Q124)^(1/3)),'OddsRatio_working_3-way'!AM124-'OddsRatio_working_3-way'!R124/3)</f>
        <v>-0.88572564570300427</v>
      </c>
      <c r="AT124" s="11">
        <f>IF(('OddsRatio_working_3-way'!X124=0),IF(Q124&gt;0,-Q124^(1/3),(-Q124)^(1/3)),'OddsRatio_working_3-way'!AN124-'OddsRatio_working_3-way'!R124/3)</f>
        <v>-0.21900128302742955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2.92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2.48</v>
      </c>
      <c r="D125" s="9">
        <f t="shared" si="26"/>
        <v>0.32802145822023437</v>
      </c>
      <c r="E125" s="9">
        <f t="shared" si="27"/>
        <v>0.28424857540303844</v>
      </c>
      <c r="F125" s="9">
        <f t="shared" si="28"/>
        <v>0.38772996637672724</v>
      </c>
      <c r="G125" s="9">
        <f t="shared" si="29"/>
        <v>1.0669692944558664</v>
      </c>
      <c r="H125" s="9">
        <f t="shared" si="30"/>
        <v>3.0485810453552635</v>
      </c>
      <c r="I125" s="9">
        <f t="shared" si="31"/>
        <v>3.5180475349158447</v>
      </c>
      <c r="J125" s="9">
        <f t="shared" si="32"/>
        <v>2.5791145557946824</v>
      </c>
      <c r="K125" s="11">
        <f t="shared" si="33"/>
        <v>0.34246575342465752</v>
      </c>
      <c r="L125" s="11">
        <f t="shared" si="34"/>
        <v>0.29761904761904762</v>
      </c>
      <c r="M125" s="11">
        <f t="shared" si="35"/>
        <v>0.40322580645161293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-0.27561391326305162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0.23672747932580018</v>
      </c>
      <c r="Q125" s="11">
        <f>2*'OddsRatio_working_3-way'!K125*'OddsRatio_working_3-way'!L125*'OddsRatio_working_3-way'!M125</f>
        <v>8.2197041432569493E-2</v>
      </c>
      <c r="R125" s="11">
        <f t="shared" si="36"/>
        <v>0</v>
      </c>
      <c r="S125" s="11">
        <f t="shared" si="37"/>
        <v>-0.85890975721484197</v>
      </c>
      <c r="T125" s="11">
        <f t="shared" si="38"/>
        <v>-0.29823255458848674</v>
      </c>
      <c r="U125" s="11">
        <f>'OddsRatio_working_3-way'!S125-'OddsRatio_working_3-way'!R125^2/3</f>
        <v>-0.85890975721484197</v>
      </c>
      <c r="V125" s="11">
        <f>'OddsRatio_working_3-way'!S125*'OddsRatio_working_3-way'!R125/3-2*'OddsRatio_working_3-way'!R125^3/27-'OddsRatio_working_3-way'!T125</f>
        <v>0.29823255458848674</v>
      </c>
      <c r="W125" s="11">
        <f>'OddsRatio_working_3-way'!V125^2+4*'OddsRatio_working_3-way'!U125^3/27</f>
        <v>-4.9299411134133692E-3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0.15319317684690473</v>
      </c>
      <c r="Y125" s="11">
        <f>IF('OddsRatio_working_3-way'!W125&gt;=0,IF('OddsRatio_working_3-way'!V125+SQRT('OddsRatio_working_3-way'!W125)&gt;0,0,PI()),ACOS('OddsRatio_working_3-way'!V125/(2*'OddsRatio_working_3-way'!X125)))</f>
        <v>0.23122147945734972</v>
      </c>
      <c r="Z125" s="11">
        <f>'OddsRatio_working_3-way'!X125^(1/3)*COS('OddsRatio_working_3-way'!Y125/3)</f>
        <v>0.53348464722793321</v>
      </c>
      <c r="AA125" s="11">
        <f>'OddsRatio_working_3-way'!X125^(1/3)*COS(('OddsRatio_working_3-way'!Y125+2*PI())/3)</f>
        <v>-0.30242197723863345</v>
      </c>
      <c r="AB125" s="11">
        <f>'OddsRatio_working_3-way'!X125^(1/3)*COS(('OddsRatio_working_3-way'!Y125+4*PI())/3)</f>
        <v>-0.23106266998929995</v>
      </c>
      <c r="AC125" s="11">
        <f>'OddsRatio_working_3-way'!X125^(1/3)*SIN('OddsRatio_working_3-way'!Y125/3)</f>
        <v>4.1199315249588059E-2</v>
      </c>
      <c r="AD125" s="11">
        <f>'OddsRatio_working_3-way'!X125^(1/3)*SIN(('OddsRatio_working_3-way'!Y125+2*PI())/3)</f>
        <v>0.44141159940357572</v>
      </c>
      <c r="AE125" s="11">
        <f>'OddsRatio_working_3-way'!X125^(1/3)*SIN(('OddsRatio_working_3-way'!Y125+4*PI())/3)</f>
        <v>-0.48261091465316364</v>
      </c>
      <c r="AF125" s="11">
        <f>-'OddsRatio_working_3-way'!U125/(3*'OddsRatio_working_3-way'!X125^(1/3))*COS(('OddsRatio_working_3-way'!Y125)/3)</f>
        <v>0.53348464722793321</v>
      </c>
      <c r="AG125" s="11">
        <f>-'OddsRatio_working_3-way'!U125/(3*'OddsRatio_working_3-way'!X125^(1/3))*COS(('OddsRatio_working_3-way'!Y125+2*PI())/3)</f>
        <v>-0.30242197723863345</v>
      </c>
      <c r="AH125" s="11">
        <f>-'OddsRatio_working_3-way'!U125/(3*'OddsRatio_working_3-way'!X125^(1/3))*COS(('OddsRatio_working_3-way'!Y125+4*PI())/3)</f>
        <v>-0.23106266998929995</v>
      </c>
      <c r="AI125" s="11">
        <f>'OddsRatio_working_3-way'!U125/(3*'OddsRatio_working_3-way'!X125^(1/3))*SIN(('OddsRatio_working_3-way'!Y125)/3)</f>
        <v>-4.1199315249588059E-2</v>
      </c>
      <c r="AJ125" s="11">
        <f>'OddsRatio_working_3-way'!U125/(3*'OddsRatio_working_3-way'!X125^(1/3))*SIN(('OddsRatio_working_3-way'!Y125+2*PI())/3)</f>
        <v>-0.44141159940357572</v>
      </c>
      <c r="AK125" s="11">
        <f>'OddsRatio_working_3-way'!U125/(3*'OddsRatio_working_3-way'!X125^(1/3))*SIN(('OddsRatio_working_3-way'!Y125+4*PI())/3)</f>
        <v>0.48261091465316364</v>
      </c>
      <c r="AL125" s="11">
        <f>'OddsRatio_working_3-way'!Z125+'OddsRatio_working_3-way'!AF125</f>
        <v>1.0669692944558664</v>
      </c>
      <c r="AM125" s="11">
        <f>'OddsRatio_working_3-way'!AA125+'OddsRatio_working_3-way'!AG125</f>
        <v>-0.60484395447726691</v>
      </c>
      <c r="AN125" s="11">
        <f>'OddsRatio_working_3-way'!AB125+'OddsRatio_working_3-way'!AH125</f>
        <v>-0.46212533997859989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1.0669692944558664</v>
      </c>
      <c r="AS125" s="11">
        <f>IF(('OddsRatio_working_3-way'!X125=0),IF(Q125&gt;0,-Q125^(1/3),(-Q125)^(1/3)),'OddsRatio_working_3-way'!AM125-'OddsRatio_working_3-way'!R125/3)</f>
        <v>-0.60484395447726691</v>
      </c>
      <c r="AT125" s="11">
        <f>IF(('OddsRatio_working_3-way'!X125=0),IF(Q125&gt;0,-Q125^(1/3),(-Q125)^(1/3)),'OddsRatio_working_3-way'!AN125-'OddsRatio_working_3-way'!R125/3)</f>
        <v>-0.46212533997859989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2.9</v>
      </c>
      <c r="B126" s="4">
        <f>IF('True_Odds_Calculator_3-way'!B127="","",'True_Odds_Calculator_3-way'!B127)</f>
        <v>3.37</v>
      </c>
      <c r="C126" s="4">
        <f>IF('True_Odds_Calculator_3-way'!C127="","",'True_Odds_Calculator_3-way'!C127)</f>
        <v>2.63</v>
      </c>
      <c r="D126" s="9">
        <f t="shared" si="26"/>
        <v>0.33748178489189473</v>
      </c>
      <c r="E126" s="9">
        <f t="shared" si="27"/>
        <v>0.28996118202823562</v>
      </c>
      <c r="F126" s="9">
        <f t="shared" si="28"/>
        <v>0.3725570330798697</v>
      </c>
      <c r="G126" s="9">
        <f t="shared" si="29"/>
        <v>1.0332225709219105</v>
      </c>
      <c r="H126" s="9">
        <f t="shared" si="30"/>
        <v>2.9631228847516295</v>
      </c>
      <c r="I126" s="9">
        <f t="shared" si="31"/>
        <v>3.4487374930849288</v>
      </c>
      <c r="J126" s="9">
        <f t="shared" si="32"/>
        <v>2.6841527906027141</v>
      </c>
      <c r="K126" s="11">
        <f t="shared" si="33"/>
        <v>0.34482758620689657</v>
      </c>
      <c r="L126" s="11">
        <f t="shared" si="34"/>
        <v>0.29673590504451036</v>
      </c>
      <c r="M126" s="11">
        <f t="shared" si="35"/>
        <v>0.38022813688212931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-0.28556560929292674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0.22954527858432039</v>
      </c>
      <c r="Q126" s="11">
        <f>2*'OddsRatio_working_3-way'!K126*'OddsRatio_working_3-way'!L126*'OddsRatio_working_3-way'!M126</f>
        <v>7.7811958842142495E-2</v>
      </c>
      <c r="R126" s="11">
        <f t="shared" si="36"/>
        <v>0</v>
      </c>
      <c r="S126" s="11">
        <f t="shared" si="37"/>
        <v>-0.80382676034654454</v>
      </c>
      <c r="T126" s="11">
        <f t="shared" si="38"/>
        <v>-0.2724836475750998</v>
      </c>
      <c r="U126" s="11">
        <f>'OddsRatio_working_3-way'!S126-'OddsRatio_working_3-way'!R126^2/3</f>
        <v>-0.80382676034654454</v>
      </c>
      <c r="V126" s="11">
        <f>'OddsRatio_working_3-way'!S126*'OddsRatio_working_3-way'!R126/3-2*'OddsRatio_working_3-way'!R126^3/27-'OddsRatio_working_3-way'!T126</f>
        <v>0.2724836475750998</v>
      </c>
      <c r="W126" s="11">
        <f>'OddsRatio_working_3-way'!V126^2+4*'OddsRatio_working_3-way'!U126^3/27</f>
        <v>-2.6982294681993924E-3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0.13869532045461247</v>
      </c>
      <c r="Y126" s="11">
        <f>IF('OddsRatio_working_3-way'!W126&gt;=0,IF('OddsRatio_working_3-way'!V126+SQRT('OddsRatio_working_3-way'!W126)&gt;0,0,PI()),ACOS('OddsRatio_working_3-way'!V126/(2*'OddsRatio_working_3-way'!X126)))</f>
        <v>0.18837320745747155</v>
      </c>
      <c r="Z126" s="11">
        <f>'OddsRatio_working_3-way'!X126^(1/3)*COS('OddsRatio_working_3-way'!Y126/3)</f>
        <v>0.51661128546095525</v>
      </c>
      <c r="AA126" s="11">
        <f>'OddsRatio_working_3-way'!X126^(1/3)*COS(('OddsRatio_working_3-way'!Y126+2*PI())/3)</f>
        <v>-0.28643525146257121</v>
      </c>
      <c r="AB126" s="11">
        <f>'OddsRatio_working_3-way'!X126^(1/3)*COS(('OddsRatio_working_3-way'!Y126+4*PI())/3)</f>
        <v>-0.23017603399838413</v>
      </c>
      <c r="AC126" s="11">
        <f>'OddsRatio_working_3-way'!X126^(1/3)*SIN('OddsRatio_working_3-way'!Y126/3)</f>
        <v>3.2481274347346184E-2</v>
      </c>
      <c r="AD126" s="11">
        <f>'OddsRatio_working_3-way'!X126^(1/3)*SIN(('OddsRatio_working_3-way'!Y126+2*PI())/3)</f>
        <v>0.43115785991724859</v>
      </c>
      <c r="AE126" s="11">
        <f>'OddsRatio_working_3-way'!X126^(1/3)*SIN(('OddsRatio_working_3-way'!Y126+4*PI())/3)</f>
        <v>-0.46363913426459469</v>
      </c>
      <c r="AF126" s="11">
        <f>-'OddsRatio_working_3-way'!U126/(3*'OddsRatio_working_3-way'!X126^(1/3))*COS(('OddsRatio_working_3-way'!Y126)/3)</f>
        <v>0.51661128546095536</v>
      </c>
      <c r="AG126" s="11">
        <f>-'OddsRatio_working_3-way'!U126/(3*'OddsRatio_working_3-way'!X126^(1/3))*COS(('OddsRatio_working_3-way'!Y126+2*PI())/3)</f>
        <v>-0.28643525146257126</v>
      </c>
      <c r="AH126" s="11">
        <f>-'OddsRatio_working_3-way'!U126/(3*'OddsRatio_working_3-way'!X126^(1/3))*COS(('OddsRatio_working_3-way'!Y126+4*PI())/3)</f>
        <v>-0.23017603399838418</v>
      </c>
      <c r="AI126" s="11">
        <f>'OddsRatio_working_3-way'!U126/(3*'OddsRatio_working_3-way'!X126^(1/3))*SIN(('OddsRatio_working_3-way'!Y126)/3)</f>
        <v>-3.2481274347346191E-2</v>
      </c>
      <c r="AJ126" s="11">
        <f>'OddsRatio_working_3-way'!U126/(3*'OddsRatio_working_3-way'!X126^(1/3))*SIN(('OddsRatio_working_3-way'!Y126+2*PI())/3)</f>
        <v>-0.43115785991724864</v>
      </c>
      <c r="AK126" s="11">
        <f>'OddsRatio_working_3-way'!U126/(3*'OddsRatio_working_3-way'!X126^(1/3))*SIN(('OddsRatio_working_3-way'!Y126+4*PI())/3)</f>
        <v>0.46363913426459474</v>
      </c>
      <c r="AL126" s="11">
        <f>'OddsRatio_working_3-way'!Z126+'OddsRatio_working_3-way'!AF126</f>
        <v>1.0332225709219105</v>
      </c>
      <c r="AM126" s="11">
        <f>'OddsRatio_working_3-way'!AA126+'OddsRatio_working_3-way'!AG126</f>
        <v>-0.57287050292514241</v>
      </c>
      <c r="AN126" s="11">
        <f>'OddsRatio_working_3-way'!AB126+'OddsRatio_working_3-way'!AH126</f>
        <v>-0.46035206799676831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1.0332225709219105</v>
      </c>
      <c r="AS126" s="11">
        <f>IF(('OddsRatio_working_3-way'!X126=0),IF(Q126&gt;0,-Q126^(1/3),(-Q126)^(1/3)),'OddsRatio_working_3-way'!AM126-'OddsRatio_working_3-way'!R126/3)</f>
        <v>-0.57287050292514241</v>
      </c>
      <c r="AT126" s="11">
        <f>IF(('OddsRatio_working_3-way'!X126=0),IF(Q126&gt;0,-Q126^(1/3),(-Q126)^(1/3)),'OddsRatio_working_3-way'!AN126-'OddsRatio_working_3-way'!R126/3)</f>
        <v>-0.46035206799676831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1.32</v>
      </c>
      <c r="B127" s="4">
        <f>IF('True_Odds_Calculator_3-way'!B128="","",'True_Odds_Calculator_3-way'!B128)</f>
        <v>5.53</v>
      </c>
      <c r="C127" s="4">
        <f>IF('True_Odds_Calculator_3-way'!C128="","",'True_Odds_Calculator_3-way'!C128)</f>
        <v>10.039999999999999</v>
      </c>
      <c r="D127" s="9">
        <f t="shared" si="26"/>
        <v>0.74049821422028239</v>
      </c>
      <c r="E127" s="9">
        <f t="shared" si="27"/>
        <v>0.16775858839795968</v>
      </c>
      <c r="F127" s="9">
        <f t="shared" si="28"/>
        <v>9.1743197381758013E-2</v>
      </c>
      <c r="G127" s="9">
        <f t="shared" si="29"/>
        <v>1.0951317167125261</v>
      </c>
      <c r="H127" s="9">
        <f t="shared" si="30"/>
        <v>1.3504421493480083</v>
      </c>
      <c r="I127" s="9">
        <f t="shared" si="31"/>
        <v>5.9609466767077439</v>
      </c>
      <c r="J127" s="9">
        <f t="shared" si="32"/>
        <v>10.899990719081233</v>
      </c>
      <c r="K127" s="11">
        <f t="shared" si="33"/>
        <v>0.75757575757575757</v>
      </c>
      <c r="L127" s="11">
        <f t="shared" si="34"/>
        <v>0.18083182640144665</v>
      </c>
      <c r="M127" s="11">
        <f t="shared" si="35"/>
        <v>9.9601593625498017E-2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-0.17880671952990279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0.18952629396928156</v>
      </c>
      <c r="Q127" s="11">
        <f>2*'OddsRatio_working_3-way'!K127*'OddsRatio_working_3-way'!L127*'OddsRatio_working_3-way'!M127</f>
        <v>2.7289603163323475E-2</v>
      </c>
      <c r="R127" s="11">
        <f t="shared" si="36"/>
        <v>0</v>
      </c>
      <c r="S127" s="11">
        <f t="shared" si="37"/>
        <v>-1.0599506241575338</v>
      </c>
      <c r="T127" s="11">
        <f t="shared" si="38"/>
        <v>-0.15262068022426692</v>
      </c>
      <c r="U127" s="11">
        <f>'OddsRatio_working_3-way'!S127-'OddsRatio_working_3-way'!R127^2/3</f>
        <v>-1.0599506241575338</v>
      </c>
      <c r="V127" s="11">
        <f>'OddsRatio_working_3-way'!S127*'OddsRatio_working_3-way'!R127/3-2*'OddsRatio_working_3-way'!R127^3/27-'OddsRatio_working_3-way'!T127</f>
        <v>0.15262068022426692</v>
      </c>
      <c r="W127" s="11">
        <f>'OddsRatio_working_3-way'!V127^2+4*'OddsRatio_working_3-way'!U127^3/27</f>
        <v>-0.15312908673274891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0.21001318932680565</v>
      </c>
      <c r="Y127" s="11">
        <f>IF('OddsRatio_working_3-way'!W127&gt;=0,IF('OddsRatio_working_3-way'!V127+SQRT('OddsRatio_working_3-way'!W127)&gt;0,0,PI()),ACOS('OddsRatio_working_3-way'!V127/(2*'OddsRatio_working_3-way'!X127)))</f>
        <v>1.1989247169017867</v>
      </c>
      <c r="Z127" s="11">
        <f>'OddsRatio_working_3-way'!X127^(1/3)*COS('OddsRatio_working_3-way'!Y127/3)</f>
        <v>0.54756585835626304</v>
      </c>
      <c r="AA127" s="11">
        <f>'OddsRatio_working_3-way'!X127^(1/3)*COS(('OddsRatio_working_3-way'!Y127+2*PI())/3)</f>
        <v>-0.47407366563718523</v>
      </c>
      <c r="AB127" s="11">
        <f>'OddsRatio_working_3-way'!X127^(1/3)*COS(('OddsRatio_working_3-way'!Y127+4*PI())/3)</f>
        <v>-7.3492192719078309E-2</v>
      </c>
      <c r="AC127" s="11">
        <f>'OddsRatio_working_3-way'!X127^(1/3)*SIN('OddsRatio_working_3-way'!Y127/3)</f>
        <v>0.23127582122164606</v>
      </c>
      <c r="AD127" s="11">
        <f>'OddsRatio_working_3-way'!X127^(1/3)*SIN(('OddsRatio_working_3-way'!Y127+2*PI())/3)</f>
        <v>0.35856803297073248</v>
      </c>
      <c r="AE127" s="11">
        <f>'OddsRatio_working_3-way'!X127^(1/3)*SIN(('OddsRatio_working_3-way'!Y127+4*PI())/3)</f>
        <v>-0.5898438541923785</v>
      </c>
      <c r="AF127" s="11">
        <f>-'OddsRatio_working_3-way'!U127/(3*'OddsRatio_working_3-way'!X127^(1/3))*COS(('OddsRatio_working_3-way'!Y127)/3)</f>
        <v>0.54756585835626304</v>
      </c>
      <c r="AG127" s="11">
        <f>-'OddsRatio_working_3-way'!U127/(3*'OddsRatio_working_3-way'!X127^(1/3))*COS(('OddsRatio_working_3-way'!Y127+2*PI())/3)</f>
        <v>-0.47407366563718523</v>
      </c>
      <c r="AH127" s="11">
        <f>-'OddsRatio_working_3-way'!U127/(3*'OddsRatio_working_3-way'!X127^(1/3))*COS(('OddsRatio_working_3-way'!Y127+4*PI())/3)</f>
        <v>-7.3492192719078309E-2</v>
      </c>
      <c r="AI127" s="11">
        <f>'OddsRatio_working_3-way'!U127/(3*'OddsRatio_working_3-way'!X127^(1/3))*SIN(('OddsRatio_working_3-way'!Y127)/3)</f>
        <v>-0.23127582122164606</v>
      </c>
      <c r="AJ127" s="11">
        <f>'OddsRatio_working_3-way'!U127/(3*'OddsRatio_working_3-way'!X127^(1/3))*SIN(('OddsRatio_working_3-way'!Y127+2*PI())/3)</f>
        <v>-0.35856803297073248</v>
      </c>
      <c r="AK127" s="11">
        <f>'OddsRatio_working_3-way'!U127/(3*'OddsRatio_working_3-way'!X127^(1/3))*SIN(('OddsRatio_working_3-way'!Y127+4*PI())/3)</f>
        <v>0.5898438541923785</v>
      </c>
      <c r="AL127" s="11">
        <f>'OddsRatio_working_3-way'!Z127+'OddsRatio_working_3-way'!AF127</f>
        <v>1.0951317167125261</v>
      </c>
      <c r="AM127" s="11">
        <f>'OddsRatio_working_3-way'!AA127+'OddsRatio_working_3-way'!AG127</f>
        <v>-0.94814733127437045</v>
      </c>
      <c r="AN127" s="11">
        <f>'OddsRatio_working_3-way'!AB127+'OddsRatio_working_3-way'!AH127</f>
        <v>-0.14698438543815662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1.0951317167125261</v>
      </c>
      <c r="AS127" s="11">
        <f>IF(('OddsRatio_working_3-way'!X127=0),IF(Q127&gt;0,-Q127^(1/3),(-Q127)^(1/3)),'OddsRatio_working_3-way'!AM127-'OddsRatio_working_3-way'!R127/3)</f>
        <v>-0.94814733127437045</v>
      </c>
      <c r="AT127" s="11">
        <f>IF(('OddsRatio_working_3-way'!X127=0),IF(Q127&gt;0,-Q127^(1/3),(-Q127)^(1/3)),'OddsRatio_working_3-way'!AN127-'OddsRatio_working_3-way'!R127/3)</f>
        <v>-0.14698438543815662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3.78</v>
      </c>
      <c r="B128" s="4">
        <f>IF('True_Odds_Calculator_3-way'!B129="","",'True_Odds_Calculator_3-way'!B129)</f>
        <v>3.38</v>
      </c>
      <c r="C128" s="4">
        <f>IF('True_Odds_Calculator_3-way'!C129="","",'True_Odds_Calculator_3-way'!C129)</f>
        <v>2.06</v>
      </c>
      <c r="D128" s="9">
        <f t="shared" si="26"/>
        <v>0.25097462164793699</v>
      </c>
      <c r="E128" s="9">
        <f t="shared" si="27"/>
        <v>0.28129023691917859</v>
      </c>
      <c r="F128" s="9">
        <f t="shared" si="28"/>
        <v>0.4677351414328843</v>
      </c>
      <c r="G128" s="9">
        <f t="shared" si="29"/>
        <v>1.0735491404116209</v>
      </c>
      <c r="H128" s="9">
        <f t="shared" si="30"/>
        <v>3.9844666103443052</v>
      </c>
      <c r="I128" s="9">
        <f t="shared" si="31"/>
        <v>3.555046954179657</v>
      </c>
      <c r="J128" s="9">
        <f t="shared" si="32"/>
        <v>2.1379620888363182</v>
      </c>
      <c r="K128" s="11">
        <f t="shared" si="33"/>
        <v>0.26455026455026459</v>
      </c>
      <c r="L128" s="11">
        <f t="shared" si="34"/>
        <v>0.29585798816568049</v>
      </c>
      <c r="M128" s="11">
        <f t="shared" si="35"/>
        <v>0.4854368932038835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-0.26647219403007294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0.23632771952413478</v>
      </c>
      <c r="Q128" s="11">
        <f>2*'OddsRatio_working_3-way'!K128*'OddsRatio_working_3-way'!L128*'OddsRatio_working_3-way'!M128</f>
        <v>7.5989620425766818E-2</v>
      </c>
      <c r="R128" s="11">
        <f t="shared" si="36"/>
        <v>0</v>
      </c>
      <c r="S128" s="11">
        <f t="shared" si="37"/>
        <v>-0.88687572219060062</v>
      </c>
      <c r="T128" s="11">
        <f t="shared" si="38"/>
        <v>-0.28516904250501629</v>
      </c>
      <c r="U128" s="11">
        <f>'OddsRatio_working_3-way'!S128-'OddsRatio_working_3-way'!R128^2/3</f>
        <v>-0.88687572219060062</v>
      </c>
      <c r="V128" s="11">
        <f>'OddsRatio_working_3-way'!S128*'OddsRatio_working_3-way'!R128/3-2*'OddsRatio_working_3-way'!R128^3/27-'OddsRatio_working_3-way'!T128</f>
        <v>0.28516904250501629</v>
      </c>
      <c r="W128" s="11">
        <f>'OddsRatio_working_3-way'!V128^2+4*'OddsRatio_working_3-way'!U128^3/27</f>
        <v>-2.2022440946947927E-2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0.16073567101780467</v>
      </c>
      <c r="Y128" s="11">
        <f>IF('OddsRatio_working_3-way'!W128&gt;=0,IF('OddsRatio_working_3-way'!V128+SQRT('OddsRatio_working_3-way'!W128)&gt;0,0,PI()),ACOS('OddsRatio_working_3-way'!V128/(2*'OddsRatio_working_3-way'!X128)))</f>
        <v>0.47982755977194236</v>
      </c>
      <c r="Z128" s="11">
        <f>'OddsRatio_working_3-way'!X128^(1/3)*COS('OddsRatio_working_3-way'!Y128/3)</f>
        <v>0.53677457020581043</v>
      </c>
      <c r="AA128" s="11">
        <f>'OddsRatio_working_3-way'!X128^(1/3)*COS(('OddsRatio_working_3-way'!Y128+2*PI())/3)</f>
        <v>-0.34337879217487849</v>
      </c>
      <c r="AB128" s="11">
        <f>'OddsRatio_working_3-way'!X128^(1/3)*COS(('OddsRatio_working_3-way'!Y128+4*PI())/3)</f>
        <v>-0.19339577803093203</v>
      </c>
      <c r="AC128" s="11">
        <f>'OddsRatio_working_3-way'!X128^(1/3)*SIN('OddsRatio_working_3-way'!Y128/3)</f>
        <v>8.6592733589878901E-2</v>
      </c>
      <c r="AD128" s="11">
        <f>'OddsRatio_working_3-way'!X128^(1/3)*SIN(('OddsRatio_working_3-way'!Y128+2*PI())/3)</f>
        <v>0.42156404710876594</v>
      </c>
      <c r="AE128" s="11">
        <f>'OddsRatio_working_3-way'!X128^(1/3)*SIN(('OddsRatio_working_3-way'!Y128+4*PI())/3)</f>
        <v>-0.50815678069864489</v>
      </c>
      <c r="AF128" s="11">
        <f>-'OddsRatio_working_3-way'!U128/(3*'OddsRatio_working_3-way'!X128^(1/3))*COS(('OddsRatio_working_3-way'!Y128)/3)</f>
        <v>0.53677457020581043</v>
      </c>
      <c r="AG128" s="11">
        <f>-'OddsRatio_working_3-way'!U128/(3*'OddsRatio_working_3-way'!X128^(1/3))*COS(('OddsRatio_working_3-way'!Y128+2*PI())/3)</f>
        <v>-0.34337879217487849</v>
      </c>
      <c r="AH128" s="11">
        <f>-'OddsRatio_working_3-way'!U128/(3*'OddsRatio_working_3-way'!X128^(1/3))*COS(('OddsRatio_working_3-way'!Y128+4*PI())/3)</f>
        <v>-0.19339577803093203</v>
      </c>
      <c r="AI128" s="11">
        <f>'OddsRatio_working_3-way'!U128/(3*'OddsRatio_working_3-way'!X128^(1/3))*SIN(('OddsRatio_working_3-way'!Y128)/3)</f>
        <v>-8.6592733589878901E-2</v>
      </c>
      <c r="AJ128" s="11">
        <f>'OddsRatio_working_3-way'!U128/(3*'OddsRatio_working_3-way'!X128^(1/3))*SIN(('OddsRatio_working_3-way'!Y128+2*PI())/3)</f>
        <v>-0.42156404710876594</v>
      </c>
      <c r="AK128" s="11">
        <f>'OddsRatio_working_3-way'!U128/(3*'OddsRatio_working_3-way'!X128^(1/3))*SIN(('OddsRatio_working_3-way'!Y128+4*PI())/3)</f>
        <v>0.50815678069864489</v>
      </c>
      <c r="AL128" s="11">
        <f>'OddsRatio_working_3-way'!Z128+'OddsRatio_working_3-way'!AF128</f>
        <v>1.0735491404116209</v>
      </c>
      <c r="AM128" s="11">
        <f>'OddsRatio_working_3-way'!AA128+'OddsRatio_working_3-way'!AG128</f>
        <v>-0.68675758434975698</v>
      </c>
      <c r="AN128" s="11">
        <f>'OddsRatio_working_3-way'!AB128+'OddsRatio_working_3-way'!AH128</f>
        <v>-0.38679155606186405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1.0735491404116209</v>
      </c>
      <c r="AS128" s="11">
        <f>IF(('OddsRatio_working_3-way'!X128=0),IF(Q128&gt;0,-Q128^(1/3),(-Q128)^(1/3)),'OddsRatio_working_3-way'!AM128-'OddsRatio_working_3-way'!R128/3)</f>
        <v>-0.68675758434975698</v>
      </c>
      <c r="AT128" s="11">
        <f>IF(('OddsRatio_working_3-way'!X128=0),IF(Q128&gt;0,-Q128^(1/3),(-Q128)^(1/3)),'OddsRatio_working_3-way'!AN128-'OddsRatio_working_3-way'!R128/3)</f>
        <v>-0.38679155606186405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2.78</v>
      </c>
      <c r="B129" s="4">
        <f>IF('True_Odds_Calculator_3-way'!B130="","",'True_Odds_Calculator_3-way'!B130)</f>
        <v>3.17</v>
      </c>
      <c r="C129" s="4">
        <f>IF('True_Odds_Calculator_3-way'!C130="","",'True_Odds_Calculator_3-way'!C130)</f>
        <v>2.64</v>
      </c>
      <c r="D129" s="9">
        <f t="shared" si="26"/>
        <v>0.34146801645920599</v>
      </c>
      <c r="E129" s="9">
        <f t="shared" si="27"/>
        <v>0.29841166087022641</v>
      </c>
      <c r="F129" s="9">
        <f t="shared" si="28"/>
        <v>0.36012032267056765</v>
      </c>
      <c r="G129" s="9">
        <f t="shared" si="29"/>
        <v>1.0834449221403499</v>
      </c>
      <c r="H129" s="9">
        <f t="shared" si="30"/>
        <v>2.9285319614098224</v>
      </c>
      <c r="I129" s="9">
        <f t="shared" si="31"/>
        <v>3.3510754810445595</v>
      </c>
      <c r="J129" s="9">
        <f t="shared" si="32"/>
        <v>2.7768496723101741</v>
      </c>
      <c r="K129" s="11">
        <f t="shared" si="33"/>
        <v>0.35971223021582738</v>
      </c>
      <c r="L129" s="11">
        <f t="shared" si="34"/>
        <v>0.31545741324921134</v>
      </c>
      <c r="M129" s="11">
        <f t="shared" si="35"/>
        <v>0.37878787878787878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-0.27227991051380296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0.24027236484400089</v>
      </c>
      <c r="Q129" s="11">
        <f>2*'OddsRatio_working_3-way'!K129*'OddsRatio_working_3-way'!L129*'OddsRatio_working_3-way'!M129</f>
        <v>8.5965067922719463E-2</v>
      </c>
      <c r="R129" s="11">
        <f t="shared" si="36"/>
        <v>0</v>
      </c>
      <c r="S129" s="11">
        <f t="shared" si="37"/>
        <v>-0.88244617236210132</v>
      </c>
      <c r="T129" s="11">
        <f t="shared" si="38"/>
        <v>-0.31572313859109175</v>
      </c>
      <c r="U129" s="11">
        <f>'OddsRatio_working_3-way'!S129-'OddsRatio_working_3-way'!R129^2/3</f>
        <v>-0.88244617236210132</v>
      </c>
      <c r="V129" s="11">
        <f>'OddsRatio_working_3-way'!S129*'OddsRatio_working_3-way'!R129/3-2*'OddsRatio_working_3-way'!R129^3/27-'OddsRatio_working_3-way'!T129</f>
        <v>0.31572313859109175</v>
      </c>
      <c r="W129" s="11">
        <f>'OddsRatio_working_3-way'!V129^2+4*'OddsRatio_working_3-way'!U129^3/27</f>
        <v>-2.121975223863537E-3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0.15953297109506334</v>
      </c>
      <c r="Y129" s="11">
        <f>IF('OddsRatio_working_3-way'!W129&gt;=0,IF('OddsRatio_working_3-way'!V129+SQRT('OddsRatio_working_3-way'!W129)&gt;0,0,PI()),ACOS('OddsRatio_working_3-way'!V129/(2*'OddsRatio_working_3-way'!X129)))</f>
        <v>0.1448805559380999</v>
      </c>
      <c r="Z129" s="11">
        <f>'OddsRatio_working_3-way'!X129^(1/3)*COS('OddsRatio_working_3-way'!Y129/3)</f>
        <v>0.54172246107017497</v>
      </c>
      <c r="AA129" s="11">
        <f>'OddsRatio_working_3-way'!X129^(1/3)*COS(('OddsRatio_working_3-way'!Y129+2*PI())/3)</f>
        <v>-0.29353554352533967</v>
      </c>
      <c r="AB129" s="11">
        <f>'OddsRatio_working_3-way'!X129^(1/3)*COS(('OddsRatio_working_3-way'!Y129+4*PI())/3)</f>
        <v>-0.24818691754483521</v>
      </c>
      <c r="AC129" s="11">
        <f>'OddsRatio_working_3-way'!X129^(1/3)*SIN('OddsRatio_working_3-way'!Y129/3)</f>
        <v>2.6182041417223915E-2</v>
      </c>
      <c r="AD129" s="11">
        <f>'OddsRatio_working_3-way'!X129^(1/3)*SIN(('OddsRatio_working_3-way'!Y129+2*PI())/3)</f>
        <v>0.4560543923787862</v>
      </c>
      <c r="AE129" s="11">
        <f>'OddsRatio_working_3-way'!X129^(1/3)*SIN(('OddsRatio_working_3-way'!Y129+4*PI())/3)</f>
        <v>-0.48223643379601011</v>
      </c>
      <c r="AF129" s="11">
        <f>-'OddsRatio_working_3-way'!U129/(3*'OddsRatio_working_3-way'!X129^(1/3))*COS(('OddsRatio_working_3-way'!Y129)/3)</f>
        <v>0.54172246107017485</v>
      </c>
      <c r="AG129" s="11">
        <f>-'OddsRatio_working_3-way'!U129/(3*'OddsRatio_working_3-way'!X129^(1/3))*COS(('OddsRatio_working_3-way'!Y129+2*PI())/3)</f>
        <v>-0.29353554352533956</v>
      </c>
      <c r="AH129" s="11">
        <f>-'OddsRatio_working_3-way'!U129/(3*'OddsRatio_working_3-way'!X129^(1/3))*COS(('OddsRatio_working_3-way'!Y129+4*PI())/3)</f>
        <v>-0.24818691754483516</v>
      </c>
      <c r="AI129" s="11">
        <f>'OddsRatio_working_3-way'!U129/(3*'OddsRatio_working_3-way'!X129^(1/3))*SIN(('OddsRatio_working_3-way'!Y129)/3)</f>
        <v>-2.6182041417223911E-2</v>
      </c>
      <c r="AJ129" s="11">
        <f>'OddsRatio_working_3-way'!U129/(3*'OddsRatio_working_3-way'!X129^(1/3))*SIN(('OddsRatio_working_3-way'!Y129+2*PI())/3)</f>
        <v>-0.45605439237878609</v>
      </c>
      <c r="AK129" s="11">
        <f>'OddsRatio_working_3-way'!U129/(3*'OddsRatio_working_3-way'!X129^(1/3))*SIN(('OddsRatio_working_3-way'!Y129+4*PI())/3)</f>
        <v>0.48223643379601</v>
      </c>
      <c r="AL129" s="11">
        <f>'OddsRatio_working_3-way'!Z129+'OddsRatio_working_3-way'!AF129</f>
        <v>1.0834449221403499</v>
      </c>
      <c r="AM129" s="11">
        <f>'OddsRatio_working_3-way'!AA129+'OddsRatio_working_3-way'!AG129</f>
        <v>-0.58707108705067923</v>
      </c>
      <c r="AN129" s="11">
        <f>'OddsRatio_working_3-way'!AB129+'OddsRatio_working_3-way'!AH129</f>
        <v>-0.49637383508967037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1.0834449221403499</v>
      </c>
      <c r="AS129" s="11">
        <f>IF(('OddsRatio_working_3-way'!X129=0),IF(Q129&gt;0,-Q129^(1/3),(-Q129)^(1/3)),'OddsRatio_working_3-way'!AM129-'OddsRatio_working_3-way'!R129/3)</f>
        <v>-0.58707108705067923</v>
      </c>
      <c r="AT129" s="11">
        <f>IF(('OddsRatio_working_3-way'!X129=0),IF(Q129&gt;0,-Q129^(1/3),(-Q129)^(1/3)),'OddsRatio_working_3-way'!AN129-'OddsRatio_working_3-way'!R129/3)</f>
        <v>-0.49637383508967037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1.24</v>
      </c>
      <c r="B130" s="4">
        <f>IF('True_Odds_Calculator_3-way'!B131="","",'True_Odds_Calculator_3-way'!B131)</f>
        <v>6</v>
      </c>
      <c r="C130" s="4">
        <f>IF('True_Odds_Calculator_3-way'!C131="","",'True_Odds_Calculator_3-way'!C131)</f>
        <v>10.84</v>
      </c>
      <c r="D130" s="9">
        <f t="shared" si="26"/>
        <v>0.77765339864285421</v>
      </c>
      <c r="E130" s="9">
        <f t="shared" si="27"/>
        <v>0.14374703758954072</v>
      </c>
      <c r="F130" s="9">
        <f t="shared" si="28"/>
        <v>7.8599563767604977E-2</v>
      </c>
      <c r="G130" s="9">
        <f t="shared" si="29"/>
        <v>1.1913330205182073</v>
      </c>
      <c r="H130" s="9">
        <f t="shared" si="30"/>
        <v>1.2859199249243696</v>
      </c>
      <c r="I130" s="9">
        <f t="shared" si="31"/>
        <v>6.956665102591038</v>
      </c>
      <c r="J130" s="9">
        <f t="shared" si="32"/>
        <v>12.722716921899162</v>
      </c>
      <c r="K130" s="11">
        <f t="shared" si="33"/>
        <v>0.80645161290322587</v>
      </c>
      <c r="L130" s="11">
        <f t="shared" si="34"/>
        <v>0.16666666666666666</v>
      </c>
      <c r="M130" s="11">
        <f t="shared" si="35"/>
        <v>9.2250922509225092E-2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-0.14641114153077006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0.18698170852676269</v>
      </c>
      <c r="Q130" s="11">
        <f>2*'OddsRatio_working_3-way'!K130*'OddsRatio_working_3-way'!L130*'OddsRatio_working_3-way'!M130</f>
        <v>2.4798635083125024E-2</v>
      </c>
      <c r="R130" s="11">
        <f t="shared" si="36"/>
        <v>0</v>
      </c>
      <c r="S130" s="11">
        <f t="shared" si="37"/>
        <v>-1.2771002710027108</v>
      </c>
      <c r="T130" s="11">
        <f t="shared" si="38"/>
        <v>-0.16937669376693776</v>
      </c>
      <c r="U130" s="11">
        <f>'OddsRatio_working_3-way'!S130-'OddsRatio_working_3-way'!R130^2/3</f>
        <v>-1.2771002710027108</v>
      </c>
      <c r="V130" s="11">
        <f>'OddsRatio_working_3-way'!S130*'OddsRatio_working_3-way'!R130/3-2*'OddsRatio_working_3-way'!R130^3/27-'OddsRatio_working_3-way'!T130</f>
        <v>0.16937669376693776</v>
      </c>
      <c r="W130" s="11">
        <f>'OddsRatio_working_3-way'!V130^2+4*'OddsRatio_working_3-way'!U130^3/27</f>
        <v>-0.27989398242559888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0.27775098866476511</v>
      </c>
      <c r="Y130" s="11">
        <f>IF('OddsRatio_working_3-way'!W130&gt;=0,IF('OddsRatio_working_3-way'!V130+SQRT('OddsRatio_working_3-way'!W130)&gt;0,0,PI()),ACOS('OddsRatio_working_3-way'!V130/(2*'OddsRatio_working_3-way'!X130)))</f>
        <v>1.2609550719066143</v>
      </c>
      <c r="Z130" s="11">
        <f>'OddsRatio_working_3-way'!X130^(1/3)*COS('OddsRatio_working_3-way'!Y130/3)</f>
        <v>0.59566651025910367</v>
      </c>
      <c r="AA130" s="11">
        <f>'OddsRatio_working_3-way'!X130^(1/3)*COS(('OddsRatio_working_3-way'!Y130+2*PI())/3)</f>
        <v>-0.52840021756667888</v>
      </c>
      <c r="AB130" s="11">
        <f>'OddsRatio_working_3-way'!X130^(1/3)*COS(('OddsRatio_working_3-way'!Y130+4*PI())/3)</f>
        <v>-6.7266292692424443E-2</v>
      </c>
      <c r="AC130" s="11">
        <f>'OddsRatio_working_3-way'!X130^(1/3)*SIN('OddsRatio_working_3-way'!Y130/3)</f>
        <v>0.26623579565861938</v>
      </c>
      <c r="AD130" s="11">
        <f>'OddsRatio_working_3-way'!X130^(1/3)*SIN(('OddsRatio_working_3-way'!Y130+2*PI())/3)</f>
        <v>0.3827444322386982</v>
      </c>
      <c r="AE130" s="11">
        <f>'OddsRatio_working_3-way'!X130^(1/3)*SIN(('OddsRatio_working_3-way'!Y130+4*PI())/3)</f>
        <v>-0.64898022789731735</v>
      </c>
      <c r="AF130" s="11">
        <f>-'OddsRatio_working_3-way'!U130/(3*'OddsRatio_working_3-way'!X130^(1/3))*COS(('OddsRatio_working_3-way'!Y130)/3)</f>
        <v>0.59566651025910367</v>
      </c>
      <c r="AG130" s="11">
        <f>-'OddsRatio_working_3-way'!U130/(3*'OddsRatio_working_3-way'!X130^(1/3))*COS(('OddsRatio_working_3-way'!Y130+2*PI())/3)</f>
        <v>-0.52840021756667888</v>
      </c>
      <c r="AH130" s="11">
        <f>-'OddsRatio_working_3-way'!U130/(3*'OddsRatio_working_3-way'!X130^(1/3))*COS(('OddsRatio_working_3-way'!Y130+4*PI())/3)</f>
        <v>-6.7266292692424443E-2</v>
      </c>
      <c r="AI130" s="11">
        <f>'OddsRatio_working_3-way'!U130/(3*'OddsRatio_working_3-way'!X130^(1/3))*SIN(('OddsRatio_working_3-way'!Y130)/3)</f>
        <v>-0.26623579565861938</v>
      </c>
      <c r="AJ130" s="11">
        <f>'OddsRatio_working_3-way'!U130/(3*'OddsRatio_working_3-way'!X130^(1/3))*SIN(('OddsRatio_working_3-way'!Y130+2*PI())/3)</f>
        <v>-0.3827444322386982</v>
      </c>
      <c r="AK130" s="11">
        <f>'OddsRatio_working_3-way'!U130/(3*'OddsRatio_working_3-way'!X130^(1/3))*SIN(('OddsRatio_working_3-way'!Y130+4*PI())/3)</f>
        <v>0.64898022789731735</v>
      </c>
      <c r="AL130" s="11">
        <f>'OddsRatio_working_3-way'!Z130+'OddsRatio_working_3-way'!AF130</f>
        <v>1.1913330205182073</v>
      </c>
      <c r="AM130" s="11">
        <f>'OddsRatio_working_3-way'!AA130+'OddsRatio_working_3-way'!AG130</f>
        <v>-1.0568004351333578</v>
      </c>
      <c r="AN130" s="11">
        <f>'OddsRatio_working_3-way'!AB130+'OddsRatio_working_3-way'!AH130</f>
        <v>-0.13453258538484889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1.1913330205182073</v>
      </c>
      <c r="AS130" s="11">
        <f>IF(('OddsRatio_working_3-way'!X130=0),IF(Q130&gt;0,-Q130^(1/3),(-Q130)^(1/3)),'OddsRatio_working_3-way'!AM130-'OddsRatio_working_3-way'!R130/3)</f>
        <v>-1.0568004351333578</v>
      </c>
      <c r="AT130" s="11">
        <f>IF(('OddsRatio_working_3-way'!X130=0),IF(Q130&gt;0,-Q130^(1/3),(-Q130)^(1/3)),'OddsRatio_working_3-way'!AN130-'OddsRatio_working_3-way'!R130/3)</f>
        <v>-0.13453258538484889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2.15</v>
      </c>
      <c r="B131" s="4">
        <f>IF('True_Odds_Calculator_3-way'!B132="","",'True_Odds_Calculator_3-way'!B132)</f>
        <v>3.52</v>
      </c>
      <c r="C131" s="4">
        <f>IF('True_Odds_Calculator_3-way'!C132="","",'True_Odds_Calculator_3-way'!C132)</f>
        <v>3.59</v>
      </c>
      <c r="D131" s="9">
        <f t="shared" si="26"/>
        <v>0.45449145823163262</v>
      </c>
      <c r="E131" s="9">
        <f t="shared" si="27"/>
        <v>0.27547162379658752</v>
      </c>
      <c r="F131" s="9">
        <f t="shared" si="28"/>
        <v>0.27003691797178009</v>
      </c>
      <c r="G131" s="9">
        <f t="shared" si="29"/>
        <v>1.0437055419199268</v>
      </c>
      <c r="H131" s="9">
        <f t="shared" si="30"/>
        <v>2.2002613732079155</v>
      </c>
      <c r="I131" s="9">
        <f t="shared" si="31"/>
        <v>3.6301379656382156</v>
      </c>
      <c r="J131" s="9">
        <f t="shared" si="32"/>
        <v>3.7031973535726102</v>
      </c>
      <c r="K131" s="11">
        <f t="shared" si="33"/>
        <v>0.46511627906976744</v>
      </c>
      <c r="L131" s="11">
        <f t="shared" si="34"/>
        <v>0.28409090909090912</v>
      </c>
      <c r="M131" s="11">
        <f t="shared" si="35"/>
        <v>0.2785515320334262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-0.276262904356122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0.2304086403976279</v>
      </c>
      <c r="Q131" s="11">
        <f>2*'OddsRatio_working_3-way'!K131*'OddsRatio_working_3-way'!L131*'OddsRatio_working_3-way'!M131</f>
        <v>7.3612984152596775E-2</v>
      </c>
      <c r="R131" s="11">
        <f t="shared" si="36"/>
        <v>0</v>
      </c>
      <c r="S131" s="11">
        <f t="shared" si="37"/>
        <v>-0.83401946755984013</v>
      </c>
      <c r="T131" s="11">
        <f t="shared" si="38"/>
        <v>-0.2664598937890863</v>
      </c>
      <c r="U131" s="11">
        <f>'OddsRatio_working_3-way'!S131-'OddsRatio_working_3-way'!R131^2/3</f>
        <v>-0.83401946755984013</v>
      </c>
      <c r="V131" s="11">
        <f>'OddsRatio_working_3-way'!S131*'OddsRatio_working_3-way'!R131/3-2*'OddsRatio_working_3-way'!R131^3/27-'OddsRatio_working_3-way'!T131</f>
        <v>0.2664598937890863</v>
      </c>
      <c r="W131" s="11">
        <f>'OddsRatio_working_3-way'!V131^2+4*'OddsRatio_working_3-way'!U131^3/27</f>
        <v>-1.4944951265966108E-2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0.14658259298434556</v>
      </c>
      <c r="Y131" s="11">
        <f>IF('OddsRatio_working_3-way'!W131&gt;=0,IF('OddsRatio_working_3-way'!V131+SQRT('OddsRatio_working_3-way'!W131)&gt;0,0,PI()),ACOS('OddsRatio_working_3-way'!V131/(2*'OddsRatio_working_3-way'!X131)))</f>
        <v>0.43014087494247599</v>
      </c>
      <c r="Z131" s="11">
        <f>'OddsRatio_working_3-way'!X131^(1/3)*COS('OddsRatio_working_3-way'!Y131/3)</f>
        <v>0.52185277095996341</v>
      </c>
      <c r="AA131" s="11">
        <f>'OddsRatio_working_3-way'!X131^(1/3)*COS(('OddsRatio_working_3-way'!Y131+2*PI())/3)</f>
        <v>-0.32617307866067813</v>
      </c>
      <c r="AB131" s="11">
        <f>'OddsRatio_working_3-way'!X131^(1/3)*COS(('OddsRatio_working_3-way'!Y131+4*PI())/3)</f>
        <v>-0.19567969229928522</v>
      </c>
      <c r="AC131" s="11">
        <f>'OddsRatio_working_3-way'!X131^(1/3)*SIN('OddsRatio_working_3-way'!Y131/3)</f>
        <v>7.5340391743216092E-2</v>
      </c>
      <c r="AD131" s="11">
        <f>'OddsRatio_working_3-way'!X131^(1/3)*SIN(('OddsRatio_working_3-way'!Y131+2*PI())/3)</f>
        <v>0.41426756081502253</v>
      </c>
      <c r="AE131" s="11">
        <f>'OddsRatio_working_3-way'!X131^(1/3)*SIN(('OddsRatio_working_3-way'!Y131+4*PI())/3)</f>
        <v>-0.48960795255823858</v>
      </c>
      <c r="AF131" s="11">
        <f>-'OddsRatio_working_3-way'!U131/(3*'OddsRatio_working_3-way'!X131^(1/3))*COS(('OddsRatio_working_3-way'!Y131)/3)</f>
        <v>0.52185277095996352</v>
      </c>
      <c r="AG131" s="11">
        <f>-'OddsRatio_working_3-way'!U131/(3*'OddsRatio_working_3-way'!X131^(1/3))*COS(('OddsRatio_working_3-way'!Y131+2*PI())/3)</f>
        <v>-0.32617307866067818</v>
      </c>
      <c r="AH131" s="11">
        <f>-'OddsRatio_working_3-way'!U131/(3*'OddsRatio_working_3-way'!X131^(1/3))*COS(('OddsRatio_working_3-way'!Y131+4*PI())/3)</f>
        <v>-0.19567969229928525</v>
      </c>
      <c r="AI131" s="11">
        <f>'OddsRatio_working_3-way'!U131/(3*'OddsRatio_working_3-way'!X131^(1/3))*SIN(('OddsRatio_working_3-way'!Y131)/3)</f>
        <v>-7.5340391743216106E-2</v>
      </c>
      <c r="AJ131" s="11">
        <f>'OddsRatio_working_3-way'!U131/(3*'OddsRatio_working_3-way'!X131^(1/3))*SIN(('OddsRatio_working_3-way'!Y131+2*PI())/3)</f>
        <v>-0.41426756081502264</v>
      </c>
      <c r="AK131" s="11">
        <f>'OddsRatio_working_3-way'!U131/(3*'OddsRatio_working_3-way'!X131^(1/3))*SIN(('OddsRatio_working_3-way'!Y131+4*PI())/3)</f>
        <v>0.48960795255823869</v>
      </c>
      <c r="AL131" s="11">
        <f>'OddsRatio_working_3-way'!Z131+'OddsRatio_working_3-way'!AF131</f>
        <v>1.0437055419199268</v>
      </c>
      <c r="AM131" s="11">
        <f>'OddsRatio_working_3-way'!AA131+'OddsRatio_working_3-way'!AG131</f>
        <v>-0.65234615732135626</v>
      </c>
      <c r="AN131" s="11">
        <f>'OddsRatio_working_3-way'!AB131+'OddsRatio_working_3-way'!AH131</f>
        <v>-0.39135938459857045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1.0437055419199268</v>
      </c>
      <c r="AS131" s="11">
        <f>IF(('OddsRatio_working_3-way'!X131=0),IF(Q131&gt;0,-Q131^(1/3),(-Q131)^(1/3)),'OddsRatio_working_3-way'!AM131-'OddsRatio_working_3-way'!R131/3)</f>
        <v>-0.65234615732135626</v>
      </c>
      <c r="AT131" s="11">
        <f>IF(('OddsRatio_working_3-way'!X131=0),IF(Q131&gt;0,-Q131^(1/3),(-Q131)^(1/3)),'OddsRatio_working_3-way'!AN131-'OddsRatio_working_3-way'!R131/3)</f>
        <v>-0.39135938459857045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1.37</v>
      </c>
      <c r="B132" s="4">
        <f>IF('True_Odds_Calculator_3-way'!B133="","",'True_Odds_Calculator_3-way'!B133)</f>
        <v>4.92</v>
      </c>
      <c r="C132" s="4">
        <f>IF('True_Odds_Calculator_3-way'!C133="","",'True_Odds_Calculator_3-way'!C133)</f>
        <v>9.94</v>
      </c>
      <c r="D132" s="9">
        <f t="shared" ref="D132:D195" si="39">(K132/(AR132+K132-(AR132*K132)))</f>
        <v>0.71475931167490847</v>
      </c>
      <c r="E132" s="9">
        <f t="shared" ref="E132:E195" si="40">(L132/(AR132+L132-(AR132*L132)))</f>
        <v>0.19127737260839553</v>
      </c>
      <c r="F132" s="9">
        <f t="shared" ref="F132:F195" si="41">(M132/(AR132+M132-(AR132*M132)))</f>
        <v>9.3963315716695917E-2</v>
      </c>
      <c r="G132" s="9">
        <f t="shared" ref="G132:G195" si="42">AR132</f>
        <v>1.0785739572255331</v>
      </c>
      <c r="H132" s="9">
        <f t="shared" ref="H132:H195" si="43">IF(A132="","",1/D132)</f>
        <v>1.3990723641734473</v>
      </c>
      <c r="I132" s="9">
        <f t="shared" ref="I132:I195" si="44">IF(B132="","",1/E132)</f>
        <v>5.2280099123240893</v>
      </c>
      <c r="J132" s="9">
        <f t="shared" ref="J132:J195" si="45">IF(C132="","",1/F132)</f>
        <v>10.642451177596264</v>
      </c>
      <c r="K132" s="11">
        <f t="shared" ref="K132:K195" si="46">1/A132</f>
        <v>0.72992700729927007</v>
      </c>
      <c r="L132" s="11">
        <f t="shared" ref="L132:L195" si="47">1/B132</f>
        <v>0.2032520325203252</v>
      </c>
      <c r="M132" s="11">
        <f t="shared" ref="M132:M195" si="48">1/C132</f>
        <v>0.1006036217303823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-0.19353220981577546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0.19746393618968575</v>
      </c>
      <c r="Q132" s="11">
        <f>2*'OddsRatio_working_3-way'!K132*'OddsRatio_working_3-way'!L132*'OddsRatio_working_3-way'!M132</f>
        <v>2.9850935176067381E-2</v>
      </c>
      <c r="R132" s="11">
        <f t="shared" ref="R132:R195" si="49">O132/N132</f>
        <v>0</v>
      </c>
      <c r="S132" s="11">
        <f t="shared" ref="S132:S195" si="50">P132/N132</f>
        <v>-1.0203156176310544</v>
      </c>
      <c r="T132" s="11">
        <f t="shared" ref="T132:T195" si="51">Q132/N132</f>
        <v>-0.1542427237537497</v>
      </c>
      <c r="U132" s="11">
        <f>'OddsRatio_working_3-way'!S132-'OddsRatio_working_3-way'!R132^2/3</f>
        <v>-1.0203156176310544</v>
      </c>
      <c r="V132" s="11">
        <f>'OddsRatio_working_3-way'!S132*'OddsRatio_working_3-way'!R132/3-2*'OddsRatio_working_3-way'!R132^3/27-'OddsRatio_working_3-way'!T132</f>
        <v>0.1542427237537497</v>
      </c>
      <c r="W132" s="11">
        <f>'OddsRatio_working_3-way'!V132^2+4*'OddsRatio_working_3-way'!U132^3/27</f>
        <v>-0.13357116892485016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0.19834438910379196</v>
      </c>
      <c r="Y132" s="11">
        <f>IF('OddsRatio_working_3-way'!W132&gt;=0,IF('OddsRatio_working_3-way'!V132+SQRT('OddsRatio_working_3-way'!W132)&gt;0,0,PI()),ACOS('OddsRatio_working_3-way'!V132/(2*'OddsRatio_working_3-way'!X132)))</f>
        <v>1.1714398600965266</v>
      </c>
      <c r="Z132" s="11">
        <f>'OddsRatio_working_3-way'!X132^(1/3)*COS('OddsRatio_working_3-way'!Y132/3)</f>
        <v>0.53928697861276653</v>
      </c>
      <c r="AA132" s="11">
        <f>'OddsRatio_working_3-way'!X132^(1/3)*COS(('OddsRatio_working_3-way'!Y132+2*PI())/3)</f>
        <v>-0.46188310653394327</v>
      </c>
      <c r="AB132" s="11">
        <f>'OddsRatio_working_3-way'!X132^(1/3)*COS(('OddsRatio_working_3-way'!Y132+4*PI())/3)</f>
        <v>-7.7403872078823391E-2</v>
      </c>
      <c r="AC132" s="11">
        <f>'OddsRatio_working_3-way'!X132^(1/3)*SIN('OddsRatio_working_3-way'!Y132/3)</f>
        <v>0.2219791895104847</v>
      </c>
      <c r="AD132" s="11">
        <f>'OddsRatio_working_3-way'!X132^(1/3)*SIN(('OddsRatio_working_3-way'!Y132+2*PI())/3)</f>
        <v>0.35604662865356868</v>
      </c>
      <c r="AE132" s="11">
        <f>'OddsRatio_working_3-way'!X132^(1/3)*SIN(('OddsRatio_working_3-way'!Y132+4*PI())/3)</f>
        <v>-0.57802581816405341</v>
      </c>
      <c r="AF132" s="11">
        <f>-'OddsRatio_working_3-way'!U132/(3*'OddsRatio_working_3-way'!X132^(1/3))*COS(('OddsRatio_working_3-way'!Y132)/3)</f>
        <v>0.53928697861276642</v>
      </c>
      <c r="AG132" s="11">
        <f>-'OddsRatio_working_3-way'!U132/(3*'OddsRatio_working_3-way'!X132^(1/3))*COS(('OddsRatio_working_3-way'!Y132+2*PI())/3)</f>
        <v>-0.4618831065339431</v>
      </c>
      <c r="AH132" s="11">
        <f>-'OddsRatio_working_3-way'!U132/(3*'OddsRatio_working_3-way'!X132^(1/3))*COS(('OddsRatio_working_3-way'!Y132+4*PI())/3)</f>
        <v>-7.7403872078823363E-2</v>
      </c>
      <c r="AI132" s="11">
        <f>'OddsRatio_working_3-way'!U132/(3*'OddsRatio_working_3-way'!X132^(1/3))*SIN(('OddsRatio_working_3-way'!Y132)/3)</f>
        <v>-0.22197918951048462</v>
      </c>
      <c r="AJ132" s="11">
        <f>'OddsRatio_working_3-way'!U132/(3*'OddsRatio_working_3-way'!X132^(1/3))*SIN(('OddsRatio_working_3-way'!Y132+2*PI())/3)</f>
        <v>-0.35604662865356851</v>
      </c>
      <c r="AK132" s="11">
        <f>'OddsRatio_working_3-way'!U132/(3*'OddsRatio_working_3-way'!X132^(1/3))*SIN(('OddsRatio_working_3-way'!Y132+4*PI())/3)</f>
        <v>0.57802581816405318</v>
      </c>
      <c r="AL132" s="11">
        <f>'OddsRatio_working_3-way'!Z132+'OddsRatio_working_3-way'!AF132</f>
        <v>1.0785739572255331</v>
      </c>
      <c r="AM132" s="11">
        <f>'OddsRatio_working_3-way'!AA132+'OddsRatio_working_3-way'!AG132</f>
        <v>-0.92376621306788631</v>
      </c>
      <c r="AN132" s="11">
        <f>'OddsRatio_working_3-way'!AB132+'OddsRatio_working_3-way'!AH132</f>
        <v>-0.15480774415764675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1.0785739572255331</v>
      </c>
      <c r="AS132" s="11">
        <f>IF(('OddsRatio_working_3-way'!X132=0),IF(Q132&gt;0,-Q132^(1/3),(-Q132)^(1/3)),'OddsRatio_working_3-way'!AM132-'OddsRatio_working_3-way'!R132/3)</f>
        <v>-0.92376621306788631</v>
      </c>
      <c r="AT132" s="11">
        <f>IF(('OddsRatio_working_3-way'!X132=0),IF(Q132&gt;0,-Q132^(1/3),(-Q132)^(1/3)),'OddsRatio_working_3-way'!AN132-'OddsRatio_working_3-way'!R132/3)</f>
        <v>-0.15480774415764675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1.65</v>
      </c>
      <c r="B133" s="4">
        <f>IF('True_Odds_Calculator_3-way'!B134="","",'True_Odds_Calculator_3-way'!B134)</f>
        <v>3.97</v>
      </c>
      <c r="C133" s="4">
        <f>IF('True_Odds_Calculator_3-way'!C134="","",'True_Odds_Calculator_3-way'!C134)</f>
        <v>5.72</v>
      </c>
      <c r="D133" s="9">
        <f t="shared" si="39"/>
        <v>0.59218954390415701</v>
      </c>
      <c r="E133" s="9">
        <f t="shared" si="40"/>
        <v>0.2411617806202741</v>
      </c>
      <c r="F133" s="9">
        <f t="shared" si="41"/>
        <v>0.16664867547556916</v>
      </c>
      <c r="G133" s="9">
        <f t="shared" si="42"/>
        <v>1.0594592696615632</v>
      </c>
      <c r="H133" s="9">
        <f t="shared" si="43"/>
        <v>1.6886485252800159</v>
      </c>
      <c r="I133" s="9">
        <f t="shared" si="44"/>
        <v>4.1465940308948417</v>
      </c>
      <c r="J133" s="9">
        <f t="shared" si="45"/>
        <v>6.0006477528025766</v>
      </c>
      <c r="K133" s="11">
        <f t="shared" si="46"/>
        <v>0.60606060606060608</v>
      </c>
      <c r="L133" s="11">
        <f t="shared" si="47"/>
        <v>0.25188916876574308</v>
      </c>
      <c r="M133" s="11">
        <f t="shared" si="48"/>
        <v>0.17482517482517484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-0.24318754293565392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0.22258483444652438</v>
      </c>
      <c r="Q133" s="11">
        <f>2*'OddsRatio_working_3-way'!K133*'OddsRatio_working_3-way'!L133*'OddsRatio_working_3-way'!M133</f>
        <v>5.3377658140653338E-2</v>
      </c>
      <c r="R133" s="11">
        <f t="shared" si="49"/>
        <v>0</v>
      </c>
      <c r="S133" s="11">
        <f t="shared" si="50"/>
        <v>-0.91528057629752479</v>
      </c>
      <c r="T133" s="11">
        <f t="shared" si="51"/>
        <v>-0.2194917449154736</v>
      </c>
      <c r="U133" s="11">
        <f>'OddsRatio_working_3-way'!S133-'OddsRatio_working_3-way'!R133^2/3</f>
        <v>-0.91528057629752479</v>
      </c>
      <c r="V133" s="11">
        <f>'OddsRatio_working_3-way'!S133*'OddsRatio_working_3-way'!R133/3-2*'OddsRatio_working_3-way'!R133^3/27-'OddsRatio_working_3-way'!T133</f>
        <v>0.2194917449154736</v>
      </c>
      <c r="W133" s="11">
        <f>'OddsRatio_working_3-way'!V133^2+4*'OddsRatio_working_3-way'!U133^3/27</f>
        <v>-6.5418308371585798E-2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0.1685192381136536</v>
      </c>
      <c r="Y133" s="11">
        <f>IF('OddsRatio_working_3-way'!W133&gt;=0,IF('OddsRatio_working_3-way'!V133+SQRT('OddsRatio_working_3-way'!W133)&gt;0,0,PI()),ACOS('OddsRatio_working_3-way'!V133/(2*'OddsRatio_working_3-way'!X133)))</f>
        <v>0.86158369066155427</v>
      </c>
      <c r="Z133" s="11">
        <f>'OddsRatio_working_3-way'!X133^(1/3)*COS('OddsRatio_working_3-way'!Y133/3)</f>
        <v>0.52972963483078161</v>
      </c>
      <c r="AA133" s="11">
        <f>'OddsRatio_working_3-way'!X133^(1/3)*COS(('OddsRatio_working_3-way'!Y133+2*PI())/3)</f>
        <v>-0.40036400398459598</v>
      </c>
      <c r="AB133" s="11">
        <f>'OddsRatio_working_3-way'!X133^(1/3)*COS(('OddsRatio_working_3-way'!Y133+4*PI())/3)</f>
        <v>-0.12936563084618549</v>
      </c>
      <c r="AC133" s="11">
        <f>'OddsRatio_working_3-way'!X133^(1/3)*SIN('OddsRatio_working_3-way'!Y133/3)</f>
        <v>0.15646098368141195</v>
      </c>
      <c r="AD133" s="11">
        <f>'OddsRatio_working_3-way'!X133^(1/3)*SIN(('OddsRatio_working_3-way'!Y133+2*PI())/3)</f>
        <v>0.38052882906020491</v>
      </c>
      <c r="AE133" s="11">
        <f>'OddsRatio_working_3-way'!X133^(1/3)*SIN(('OddsRatio_working_3-way'!Y133+4*PI())/3)</f>
        <v>-0.53698981274161683</v>
      </c>
      <c r="AF133" s="11">
        <f>-'OddsRatio_working_3-way'!U133/(3*'OddsRatio_working_3-way'!X133^(1/3))*COS(('OddsRatio_working_3-way'!Y133)/3)</f>
        <v>0.52972963483078161</v>
      </c>
      <c r="AG133" s="11">
        <f>-'OddsRatio_working_3-way'!U133/(3*'OddsRatio_working_3-way'!X133^(1/3))*COS(('OddsRatio_working_3-way'!Y133+2*PI())/3)</f>
        <v>-0.40036400398459598</v>
      </c>
      <c r="AH133" s="11">
        <f>-'OddsRatio_working_3-way'!U133/(3*'OddsRatio_working_3-way'!X133^(1/3))*COS(('OddsRatio_working_3-way'!Y133+4*PI())/3)</f>
        <v>-0.12936563084618549</v>
      </c>
      <c r="AI133" s="11">
        <f>'OddsRatio_working_3-way'!U133/(3*'OddsRatio_working_3-way'!X133^(1/3))*SIN(('OddsRatio_working_3-way'!Y133)/3)</f>
        <v>-0.15646098368141195</v>
      </c>
      <c r="AJ133" s="11">
        <f>'OddsRatio_working_3-way'!U133/(3*'OddsRatio_working_3-way'!X133^(1/3))*SIN(('OddsRatio_working_3-way'!Y133+2*PI())/3)</f>
        <v>-0.38052882906020491</v>
      </c>
      <c r="AK133" s="11">
        <f>'OddsRatio_working_3-way'!U133/(3*'OddsRatio_working_3-way'!X133^(1/3))*SIN(('OddsRatio_working_3-way'!Y133+4*PI())/3)</f>
        <v>0.53698981274161683</v>
      </c>
      <c r="AL133" s="11">
        <f>'OddsRatio_working_3-way'!Z133+'OddsRatio_working_3-way'!AF133</f>
        <v>1.0594592696615632</v>
      </c>
      <c r="AM133" s="11">
        <f>'OddsRatio_working_3-way'!AA133+'OddsRatio_working_3-way'!AG133</f>
        <v>-0.80072800796919197</v>
      </c>
      <c r="AN133" s="11">
        <f>'OddsRatio_working_3-way'!AB133+'OddsRatio_working_3-way'!AH133</f>
        <v>-0.25873126169237098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1.0594592696615632</v>
      </c>
      <c r="AS133" s="11">
        <f>IF(('OddsRatio_working_3-way'!X133=0),IF(Q133&gt;0,-Q133^(1/3),(-Q133)^(1/3)),'OddsRatio_working_3-way'!AM133-'OddsRatio_working_3-way'!R133/3)</f>
        <v>-0.80072800796919197</v>
      </c>
      <c r="AT133" s="11">
        <f>IF(('OddsRatio_working_3-way'!X133=0),IF(Q133&gt;0,-Q133^(1/3),(-Q133)^(1/3)),'OddsRatio_working_3-way'!AN133-'OddsRatio_working_3-way'!R133/3)</f>
        <v>-0.25873126169237098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1.42</v>
      </c>
      <c r="B134" s="4">
        <f>IF('True_Odds_Calculator_3-way'!B135="","",'True_Odds_Calculator_3-way'!B135)</f>
        <v>4.74</v>
      </c>
      <c r="C134" s="4">
        <f>IF('True_Odds_Calculator_3-way'!C135="","",'True_Odds_Calculator_3-way'!C135)</f>
        <v>8.0500000000000007</v>
      </c>
      <c r="D134" s="9">
        <f t="shared" si="39"/>
        <v>0.68682719224747646</v>
      </c>
      <c r="E134" s="9">
        <f t="shared" si="40"/>
        <v>0.19761646692686383</v>
      </c>
      <c r="F134" s="9">
        <f t="shared" si="41"/>
        <v>0.11555634082565948</v>
      </c>
      <c r="G134" s="9">
        <f t="shared" si="42"/>
        <v>1.0856435951930716</v>
      </c>
      <c r="H134" s="9">
        <f t="shared" si="43"/>
        <v>1.4559703099810901</v>
      </c>
      <c r="I134" s="9">
        <f t="shared" si="44"/>
        <v>5.0603070460220883</v>
      </c>
      <c r="J134" s="9">
        <f t="shared" si="45"/>
        <v>8.653787346111157</v>
      </c>
      <c r="K134" s="11">
        <f t="shared" si="46"/>
        <v>0.70422535211267612</v>
      </c>
      <c r="L134" s="11">
        <f t="shared" si="47"/>
        <v>0.21097046413502107</v>
      </c>
      <c r="M134" s="11">
        <f t="shared" si="48"/>
        <v>0.12422360248447203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-0.20438425821854611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0.20689168952441489</v>
      </c>
      <c r="Q134" s="11">
        <f>2*'OddsRatio_working_3-way'!K134*'OddsRatio_working_3-way'!L134*'OddsRatio_working_3-way'!M134</f>
        <v>3.6911987426300599E-2</v>
      </c>
      <c r="R134" s="11">
        <f t="shared" si="49"/>
        <v>0</v>
      </c>
      <c r="S134" s="11">
        <f t="shared" si="50"/>
        <v>-1.0122682212794862</v>
      </c>
      <c r="T134" s="11">
        <f t="shared" si="51"/>
        <v>-0.18060093153960502</v>
      </c>
      <c r="U134" s="11">
        <f>'OddsRatio_working_3-way'!S134-'OddsRatio_working_3-way'!R134^2/3</f>
        <v>-1.0122682212794862</v>
      </c>
      <c r="V134" s="11">
        <f>'OddsRatio_working_3-way'!S134*'OddsRatio_working_3-way'!R134/3-2*'OddsRatio_working_3-way'!R134^3/27-'OddsRatio_working_3-way'!T134</f>
        <v>0.18060093153960502</v>
      </c>
      <c r="W134" s="11">
        <f>'OddsRatio_working_3-way'!V134^2+4*'OddsRatio_working_3-way'!U134^3/27</f>
        <v>-0.12105116102026706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0.19600246012055572</v>
      </c>
      <c r="Y134" s="11">
        <f>IF('OddsRatio_working_3-way'!W134&gt;=0,IF('OddsRatio_working_3-way'!V134+SQRT('OddsRatio_working_3-way'!W134)&gt;0,0,PI()),ACOS('OddsRatio_working_3-way'!V134/(2*'OddsRatio_working_3-way'!X134)))</f>
        <v>1.0920003490983869</v>
      </c>
      <c r="Z134" s="11">
        <f>'OddsRatio_working_3-way'!X134^(1/3)*COS('OddsRatio_working_3-way'!Y134/3)</f>
        <v>0.54282179759653582</v>
      </c>
      <c r="AA134" s="11">
        <f>'OddsRatio_working_3-way'!X134^(1/3)*COS(('OddsRatio_working_3-way'!Y134+2*PI())/3)</f>
        <v>-0.45050703879134735</v>
      </c>
      <c r="AB134" s="11">
        <f>'OddsRatio_working_3-way'!X134^(1/3)*COS(('OddsRatio_working_3-way'!Y134+4*PI())/3)</f>
        <v>-9.2314758805188593E-2</v>
      </c>
      <c r="AC134" s="11">
        <f>'OddsRatio_working_3-way'!X134^(1/3)*SIN('OddsRatio_working_3-way'!Y134/3)</f>
        <v>0.20680240927165472</v>
      </c>
      <c r="AD134" s="11">
        <f>'OddsRatio_working_3-way'!X134^(1/3)*SIN(('OddsRatio_working_3-way'!Y134+2*PI())/3)</f>
        <v>0.36669626181070741</v>
      </c>
      <c r="AE134" s="11">
        <f>'OddsRatio_working_3-way'!X134^(1/3)*SIN(('OddsRatio_working_3-way'!Y134+4*PI())/3)</f>
        <v>-0.57349867108236208</v>
      </c>
      <c r="AF134" s="11">
        <f>-'OddsRatio_working_3-way'!U134/(3*'OddsRatio_working_3-way'!X134^(1/3))*COS(('OddsRatio_working_3-way'!Y134)/3)</f>
        <v>0.54282179759653582</v>
      </c>
      <c r="AG134" s="11">
        <f>-'OddsRatio_working_3-way'!U134/(3*'OddsRatio_working_3-way'!X134^(1/3))*COS(('OddsRatio_working_3-way'!Y134+2*PI())/3)</f>
        <v>-0.45050703879134735</v>
      </c>
      <c r="AH134" s="11">
        <f>-'OddsRatio_working_3-way'!U134/(3*'OddsRatio_working_3-way'!X134^(1/3))*COS(('OddsRatio_working_3-way'!Y134+4*PI())/3)</f>
        <v>-9.2314758805188593E-2</v>
      </c>
      <c r="AI134" s="11">
        <f>'OddsRatio_working_3-way'!U134/(3*'OddsRatio_working_3-way'!X134^(1/3))*SIN(('OddsRatio_working_3-way'!Y134)/3)</f>
        <v>-0.20680240927165472</v>
      </c>
      <c r="AJ134" s="11">
        <f>'OddsRatio_working_3-way'!U134/(3*'OddsRatio_working_3-way'!X134^(1/3))*SIN(('OddsRatio_working_3-way'!Y134+2*PI())/3)</f>
        <v>-0.36669626181070741</v>
      </c>
      <c r="AK134" s="11">
        <f>'OddsRatio_working_3-way'!U134/(3*'OddsRatio_working_3-way'!X134^(1/3))*SIN(('OddsRatio_working_3-way'!Y134+4*PI())/3)</f>
        <v>0.57349867108236208</v>
      </c>
      <c r="AL134" s="11">
        <f>'OddsRatio_working_3-way'!Z134+'OddsRatio_working_3-way'!AF134</f>
        <v>1.0856435951930716</v>
      </c>
      <c r="AM134" s="11">
        <f>'OddsRatio_working_3-way'!AA134+'OddsRatio_working_3-way'!AG134</f>
        <v>-0.90101407758269469</v>
      </c>
      <c r="AN134" s="11">
        <f>'OddsRatio_working_3-way'!AB134+'OddsRatio_working_3-way'!AH134</f>
        <v>-0.18462951761037719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1.0856435951930716</v>
      </c>
      <c r="AS134" s="11">
        <f>IF(('OddsRatio_working_3-way'!X134=0),IF(Q134&gt;0,-Q134^(1/3),(-Q134)^(1/3)),'OddsRatio_working_3-way'!AM134-'OddsRatio_working_3-way'!R134/3)</f>
        <v>-0.90101407758269469</v>
      </c>
      <c r="AT134" s="11">
        <f>IF(('OddsRatio_working_3-way'!X134=0),IF(Q134&gt;0,-Q134^(1/3),(-Q134)^(1/3)),'OddsRatio_working_3-way'!AN134-'OddsRatio_working_3-way'!R134/3)</f>
        <v>-0.18462951761037719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1.48</v>
      </c>
      <c r="B135" s="4">
        <f>IF('True_Odds_Calculator_3-way'!B136="","",'True_Odds_Calculator_3-way'!B136)</f>
        <v>5.18</v>
      </c>
      <c r="C135" s="4">
        <f>IF('True_Odds_Calculator_3-way'!C136="","",'True_Odds_Calculator_3-way'!C136)</f>
        <v>6.4</v>
      </c>
      <c r="D135" s="9">
        <f t="shared" si="39"/>
        <v>0.66472389710949642</v>
      </c>
      <c r="E135" s="9">
        <f t="shared" si="40"/>
        <v>0.18544810724414004</v>
      </c>
      <c r="F135" s="9">
        <f t="shared" si="41"/>
        <v>0.14982799564636354</v>
      </c>
      <c r="G135" s="9">
        <f t="shared" si="42"/>
        <v>1.0508000149524088</v>
      </c>
      <c r="H135" s="9">
        <f t="shared" si="43"/>
        <v>1.5043840071771564</v>
      </c>
      <c r="I135" s="9">
        <f t="shared" si="44"/>
        <v>5.3923440625010688</v>
      </c>
      <c r="J135" s="9">
        <f t="shared" si="45"/>
        <v>6.6743200807430068</v>
      </c>
      <c r="K135" s="11">
        <f t="shared" si="46"/>
        <v>0.67567567567567566</v>
      </c>
      <c r="L135" s="11">
        <f t="shared" si="47"/>
        <v>0.19305019305019305</v>
      </c>
      <c r="M135" s="11">
        <f t="shared" si="48"/>
        <v>0.15625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-0.22082072419910259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0.20503430554106228</v>
      </c>
      <c r="Q135" s="11">
        <f>2*'OddsRatio_working_3-way'!K135*'OddsRatio_working_3-way'!L135*'OddsRatio_working_3-way'!M135</f>
        <v>4.076228738390901E-2</v>
      </c>
      <c r="R135" s="11">
        <f t="shared" si="49"/>
        <v>0</v>
      </c>
      <c r="S135" s="11">
        <f t="shared" si="50"/>
        <v>-0.9285102486856871</v>
      </c>
      <c r="T135" s="11">
        <f t="shared" si="51"/>
        <v>-0.18459448284009689</v>
      </c>
      <c r="U135" s="11">
        <f>'OddsRatio_working_3-way'!S135-'OddsRatio_working_3-way'!R135^2/3</f>
        <v>-0.9285102486856871</v>
      </c>
      <c r="V135" s="11">
        <f>'OddsRatio_working_3-way'!S135*'OddsRatio_working_3-way'!R135/3-2*'OddsRatio_working_3-way'!R135^3/27-'OddsRatio_working_3-way'!T135</f>
        <v>0.18459448284009689</v>
      </c>
      <c r="W135" s="11">
        <f>'OddsRatio_working_3-way'!V135^2+4*'OddsRatio_working_3-way'!U135^3/27</f>
        <v>-8.4517133344998566E-2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0.17218613216516698</v>
      </c>
      <c r="Y135" s="11">
        <f>IF('OddsRatio_working_3-way'!W135&gt;=0,IF('OddsRatio_working_3-way'!V135+SQRT('OddsRatio_working_3-way'!W135)&gt;0,0,PI()),ACOS('OddsRatio_working_3-way'!V135/(2*'OddsRatio_working_3-way'!X135)))</f>
        <v>1.005066834293824</v>
      </c>
      <c r="Z135" s="11">
        <f>'OddsRatio_working_3-way'!X135^(1/3)*COS('OddsRatio_working_3-way'!Y135/3)</f>
        <v>0.52540000747620441</v>
      </c>
      <c r="AA135" s="11">
        <f>'OddsRatio_working_3-way'!X135^(1/3)*COS(('OddsRatio_working_3-way'!Y135+2*PI())/3)</f>
        <v>-0.42110987173698999</v>
      </c>
      <c r="AB135" s="11">
        <f>'OddsRatio_working_3-way'!X135^(1/3)*COS(('OddsRatio_working_3-way'!Y135+4*PI())/3)</f>
        <v>-0.10429013573921464</v>
      </c>
      <c r="AC135" s="11">
        <f>'OddsRatio_working_3-way'!X135^(1/3)*SIN('OddsRatio_working_3-way'!Y135/3)</f>
        <v>0.18291595986290185</v>
      </c>
      <c r="AD135" s="11">
        <f>'OddsRatio_working_3-way'!X135^(1/3)*SIN(('OddsRatio_working_3-way'!Y135+2*PI())/3)</f>
        <v>0.36355177369147618</v>
      </c>
      <c r="AE135" s="11">
        <f>'OddsRatio_working_3-way'!X135^(1/3)*SIN(('OddsRatio_working_3-way'!Y135+4*PI())/3)</f>
        <v>-0.54646773355437794</v>
      </c>
      <c r="AF135" s="11">
        <f>-'OddsRatio_working_3-way'!U135/(3*'OddsRatio_working_3-way'!X135^(1/3))*COS(('OddsRatio_working_3-way'!Y135)/3)</f>
        <v>0.52540000747620441</v>
      </c>
      <c r="AG135" s="11">
        <f>-'OddsRatio_working_3-way'!U135/(3*'OddsRatio_working_3-way'!X135^(1/3))*COS(('OddsRatio_working_3-way'!Y135+2*PI())/3)</f>
        <v>-0.42110987173698994</v>
      </c>
      <c r="AH135" s="11">
        <f>-'OddsRatio_working_3-way'!U135/(3*'OddsRatio_working_3-way'!X135^(1/3))*COS(('OddsRatio_working_3-way'!Y135+4*PI())/3)</f>
        <v>-0.10429013573921463</v>
      </c>
      <c r="AI135" s="11">
        <f>'OddsRatio_working_3-way'!U135/(3*'OddsRatio_working_3-way'!X135^(1/3))*SIN(('OddsRatio_working_3-way'!Y135)/3)</f>
        <v>-0.18291595986290182</v>
      </c>
      <c r="AJ135" s="11">
        <f>'OddsRatio_working_3-way'!U135/(3*'OddsRatio_working_3-way'!X135^(1/3))*SIN(('OddsRatio_working_3-way'!Y135+2*PI())/3)</f>
        <v>-0.36355177369147612</v>
      </c>
      <c r="AK135" s="11">
        <f>'OddsRatio_working_3-way'!U135/(3*'OddsRatio_working_3-way'!X135^(1/3))*SIN(('OddsRatio_working_3-way'!Y135+4*PI())/3)</f>
        <v>0.54646773355437783</v>
      </c>
      <c r="AL135" s="11">
        <f>'OddsRatio_working_3-way'!Z135+'OddsRatio_working_3-way'!AF135</f>
        <v>1.0508000149524088</v>
      </c>
      <c r="AM135" s="11">
        <f>'OddsRatio_working_3-way'!AA135+'OddsRatio_working_3-way'!AG135</f>
        <v>-0.84221974347397999</v>
      </c>
      <c r="AN135" s="11">
        <f>'OddsRatio_working_3-way'!AB135+'OddsRatio_working_3-way'!AH135</f>
        <v>-0.20858027147842928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1.0508000149524088</v>
      </c>
      <c r="AS135" s="11">
        <f>IF(('OddsRatio_working_3-way'!X135=0),IF(Q135&gt;0,-Q135^(1/3),(-Q135)^(1/3)),'OddsRatio_working_3-way'!AM135-'OddsRatio_working_3-way'!R135/3)</f>
        <v>-0.84221974347397999</v>
      </c>
      <c r="AT135" s="11">
        <f>IF(('OddsRatio_working_3-way'!X135=0),IF(Q135&gt;0,-Q135^(1/3),(-Q135)^(1/3)),'OddsRatio_working_3-way'!AN135-'OddsRatio_working_3-way'!R135/3)</f>
        <v>-0.20858027147842928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4.0199999999999996</v>
      </c>
      <c r="B136" s="4">
        <f>IF('True_Odds_Calculator_3-way'!B137="","",'True_Odds_Calculator_3-way'!B137)</f>
        <v>3.62</v>
      </c>
      <c r="C136" s="4">
        <f>IF('True_Odds_Calculator_3-way'!C137="","",'True_Odds_Calculator_3-way'!C137)</f>
        <v>1.98</v>
      </c>
      <c r="D136" s="9">
        <f t="shared" si="39"/>
        <v>0.23998302038192904</v>
      </c>
      <c r="E136" s="9">
        <f t="shared" si="40"/>
        <v>0.26684482103191598</v>
      </c>
      <c r="F136" s="9">
        <f t="shared" si="41"/>
        <v>0.4931721585861551</v>
      </c>
      <c r="G136" s="9">
        <f t="shared" si="42"/>
        <v>1.0486627392581687</v>
      </c>
      <c r="H136" s="9">
        <f t="shared" si="43"/>
        <v>4.1669614725596684</v>
      </c>
      <c r="I136" s="9">
        <f t="shared" si="44"/>
        <v>3.7474963768564016</v>
      </c>
      <c r="J136" s="9">
        <f t="shared" si="45"/>
        <v>2.0276894844730053</v>
      </c>
      <c r="K136" s="11">
        <f t="shared" si="46"/>
        <v>0.24875621890547267</v>
      </c>
      <c r="L136" s="11">
        <f t="shared" si="47"/>
        <v>0.27624309392265195</v>
      </c>
      <c r="M136" s="11">
        <f t="shared" si="48"/>
        <v>0.50505050505050508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-0.26911288748511475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0.22975140481531181</v>
      </c>
      <c r="Q136" s="11">
        <f>2*'OddsRatio_working_3-way'!K136*'OddsRatio_working_3-way'!L136*'OddsRatio_working_3-way'!M136</f>
        <v>6.9411300548432586E-2</v>
      </c>
      <c r="R136" s="11">
        <f t="shared" si="49"/>
        <v>0</v>
      </c>
      <c r="S136" s="11">
        <f t="shared" si="50"/>
        <v>-0.85373616612106651</v>
      </c>
      <c r="T136" s="11">
        <f t="shared" si="51"/>
        <v>-0.25792633417554883</v>
      </c>
      <c r="U136" s="11">
        <f>'OddsRatio_working_3-way'!S136-'OddsRatio_working_3-way'!R136^2/3</f>
        <v>-0.85373616612106651</v>
      </c>
      <c r="V136" s="11">
        <f>'OddsRatio_working_3-way'!S136*'OddsRatio_working_3-way'!R136/3-2*'OddsRatio_working_3-way'!R136^3/27-'OddsRatio_working_3-way'!T136</f>
        <v>0.25792633417554883</v>
      </c>
      <c r="W136" s="11">
        <f>'OddsRatio_working_3-way'!V136^2+4*'OddsRatio_working_3-way'!U136^3/27</f>
        <v>-2.5660493177340135E-2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0.15181113845711142</v>
      </c>
      <c r="Y136" s="11">
        <f>IF('OddsRatio_working_3-way'!W136&gt;=0,IF('OddsRatio_working_3-way'!V136+SQRT('OddsRatio_working_3-way'!W136)&gt;0,0,PI()),ACOS('OddsRatio_working_3-way'!V136/(2*'OddsRatio_working_3-way'!X136)))</f>
        <v>0.55576439748620809</v>
      </c>
      <c r="Z136" s="11">
        <f>'OddsRatio_working_3-way'!X136^(1/3)*COS('OddsRatio_working_3-way'!Y136/3)</f>
        <v>0.52433136962908433</v>
      </c>
      <c r="AA136" s="11">
        <f>'OddsRatio_working_3-way'!X136^(1/3)*COS(('OddsRatio_working_3-way'!Y136+2*PI())/3)</f>
        <v>-0.34726270384243169</v>
      </c>
      <c r="AB136" s="11">
        <f>'OddsRatio_working_3-way'!X136^(1/3)*COS(('OddsRatio_working_3-way'!Y136+4*PI())/3)</f>
        <v>-0.17706866578665276</v>
      </c>
      <c r="AC136" s="11">
        <f>'OddsRatio_working_3-way'!X136^(1/3)*SIN('OddsRatio_working_3-way'!Y136/3)</f>
        <v>9.8261573685973519E-2</v>
      </c>
      <c r="AD136" s="11">
        <f>'OddsRatio_working_3-way'!X136^(1/3)*SIN(('OddsRatio_working_3-way'!Y136+2*PI())/3)</f>
        <v>0.40495349925688884</v>
      </c>
      <c r="AE136" s="11">
        <f>'OddsRatio_working_3-way'!X136^(1/3)*SIN(('OddsRatio_working_3-way'!Y136+4*PI())/3)</f>
        <v>-0.50321507294286216</v>
      </c>
      <c r="AF136" s="11">
        <f>-'OddsRatio_working_3-way'!U136/(3*'OddsRatio_working_3-way'!X136^(1/3))*COS(('OddsRatio_working_3-way'!Y136)/3)</f>
        <v>0.52433136962908444</v>
      </c>
      <c r="AG136" s="11">
        <f>-'OddsRatio_working_3-way'!U136/(3*'OddsRatio_working_3-way'!X136^(1/3))*COS(('OddsRatio_working_3-way'!Y136+2*PI())/3)</f>
        <v>-0.34726270384243174</v>
      </c>
      <c r="AH136" s="11">
        <f>-'OddsRatio_working_3-way'!U136/(3*'OddsRatio_working_3-way'!X136^(1/3))*COS(('OddsRatio_working_3-way'!Y136+4*PI())/3)</f>
        <v>-0.17706866578665278</v>
      </c>
      <c r="AI136" s="11">
        <f>'OddsRatio_working_3-way'!U136/(3*'OddsRatio_working_3-way'!X136^(1/3))*SIN(('OddsRatio_working_3-way'!Y136)/3)</f>
        <v>-9.8261573685973533E-2</v>
      </c>
      <c r="AJ136" s="11">
        <f>'OddsRatio_working_3-way'!U136/(3*'OddsRatio_working_3-way'!X136^(1/3))*SIN(('OddsRatio_working_3-way'!Y136+2*PI())/3)</f>
        <v>-0.40495349925688889</v>
      </c>
      <c r="AK136" s="11">
        <f>'OddsRatio_working_3-way'!U136/(3*'OddsRatio_working_3-way'!X136^(1/3))*SIN(('OddsRatio_working_3-way'!Y136+4*PI())/3)</f>
        <v>0.50321507294286227</v>
      </c>
      <c r="AL136" s="11">
        <f>'OddsRatio_working_3-way'!Z136+'OddsRatio_working_3-way'!AF136</f>
        <v>1.0486627392581687</v>
      </c>
      <c r="AM136" s="11">
        <f>'OddsRatio_working_3-way'!AA136+'OddsRatio_working_3-way'!AG136</f>
        <v>-0.69452540768486348</v>
      </c>
      <c r="AN136" s="11">
        <f>'OddsRatio_working_3-way'!AB136+'OddsRatio_working_3-way'!AH136</f>
        <v>-0.35413733157330551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1.0486627392581687</v>
      </c>
      <c r="AS136" s="11">
        <f>IF(('OddsRatio_working_3-way'!X136=0),IF(Q136&gt;0,-Q136^(1/3),(-Q136)^(1/3)),'OddsRatio_working_3-way'!AM136-'OddsRatio_working_3-way'!R136/3)</f>
        <v>-0.69452540768486348</v>
      </c>
      <c r="AT136" s="11">
        <f>IF(('OddsRatio_working_3-way'!X136=0),IF(Q136&gt;0,-Q136^(1/3),(-Q136)^(1/3)),'OddsRatio_working_3-way'!AN136-'OddsRatio_working_3-way'!R136/3)</f>
        <v>-0.35413733157330551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2.67</v>
      </c>
      <c r="B137" s="4">
        <f>IF('True_Odds_Calculator_3-way'!B138="","",'True_Odds_Calculator_3-way'!B138)</f>
        <v>3.41</v>
      </c>
      <c r="C137" s="4">
        <f>IF('True_Odds_Calculator_3-way'!C138="","",'True_Odds_Calculator_3-way'!C138)</f>
        <v>2.78</v>
      </c>
      <c r="D137" s="9">
        <f t="shared" si="39"/>
        <v>0.36493147118798996</v>
      </c>
      <c r="E137" s="9">
        <f t="shared" si="40"/>
        <v>0.28478952980546374</v>
      </c>
      <c r="F137" s="9">
        <f t="shared" si="41"/>
        <v>0.35027899900654613</v>
      </c>
      <c r="G137" s="9">
        <f t="shared" si="42"/>
        <v>1.0420601844420248</v>
      </c>
      <c r="H137" s="9">
        <f t="shared" si="43"/>
        <v>2.7402405080181818</v>
      </c>
      <c r="I137" s="9">
        <f t="shared" si="44"/>
        <v>3.5113650445052804</v>
      </c>
      <c r="J137" s="9">
        <f t="shared" si="45"/>
        <v>2.8548671283068034</v>
      </c>
      <c r="K137" s="11">
        <f t="shared" si="46"/>
        <v>0.37453183520599254</v>
      </c>
      <c r="L137" s="11">
        <f t="shared" si="47"/>
        <v>0.29325513196480935</v>
      </c>
      <c r="M137" s="11">
        <f t="shared" si="48"/>
        <v>0.35971223021582738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-0.28303691357764216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0.23151928883595818</v>
      </c>
      <c r="Q137" s="11">
        <f>2*'OddsRatio_working_3-way'!K137*'OddsRatio_working_3-way'!L137*'OddsRatio_working_3-way'!M137</f>
        <v>7.901682212831336E-2</v>
      </c>
      <c r="R137" s="11">
        <f t="shared" si="49"/>
        <v>0</v>
      </c>
      <c r="S137" s="11">
        <f t="shared" si="50"/>
        <v>-0.81798266490935378</v>
      </c>
      <c r="T137" s="11">
        <f t="shared" si="51"/>
        <v>-0.27917497095882376</v>
      </c>
      <c r="U137" s="11">
        <f>'OddsRatio_working_3-way'!S137-'OddsRatio_working_3-way'!R137^2/3</f>
        <v>-0.81798266490935378</v>
      </c>
      <c r="V137" s="11">
        <f>'OddsRatio_working_3-way'!S137*'OddsRatio_working_3-way'!R137/3-2*'OddsRatio_working_3-way'!R137^3/27-'OddsRatio_working_3-way'!T137</f>
        <v>0.27917497095882376</v>
      </c>
      <c r="W137" s="11">
        <f>'OddsRatio_working_3-way'!V137^2+4*'OddsRatio_working_3-way'!U137^3/27</f>
        <v>-3.1440962955997936E-3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0.14237517401697872</v>
      </c>
      <c r="Y137" s="11">
        <f>IF('OddsRatio_working_3-way'!W137&gt;=0,IF('OddsRatio_working_3-way'!V137+SQRT('OddsRatio_working_3-way'!W137)&gt;0,0,PI()),ACOS('OddsRatio_working_3-way'!V137/(2*'OddsRatio_working_3-way'!X137)))</f>
        <v>0.19821255763346413</v>
      </c>
      <c r="Z137" s="11">
        <f>'OddsRatio_working_3-way'!X137^(1/3)*COS('OddsRatio_working_3-way'!Y137/3)</f>
        <v>0.52103009222101238</v>
      </c>
      <c r="AA137" s="11">
        <f>'OddsRatio_working_3-way'!X137^(1/3)*COS(('OddsRatio_working_3-way'!Y137+2*PI())/3)</f>
        <v>-0.29037134322620611</v>
      </c>
      <c r="AB137" s="11">
        <f>'OddsRatio_working_3-way'!X137^(1/3)*COS(('OddsRatio_working_3-way'!Y137+4*PI())/3)</f>
        <v>-0.23065874899480646</v>
      </c>
      <c r="AC137" s="11">
        <f>'OddsRatio_working_3-way'!X137^(1/3)*SIN('OddsRatio_working_3-way'!Y137/3)</f>
        <v>3.4475082353509573E-2</v>
      </c>
      <c r="AD137" s="11">
        <f>'OddsRatio_working_3-way'!X137^(1/3)*SIN(('OddsRatio_working_3-way'!Y137+2*PI())/3)</f>
        <v>0.43398775482279078</v>
      </c>
      <c r="AE137" s="11">
        <f>'OddsRatio_working_3-way'!X137^(1/3)*SIN(('OddsRatio_working_3-way'!Y137+4*PI())/3)</f>
        <v>-0.46846283717630033</v>
      </c>
      <c r="AF137" s="11">
        <f>-'OddsRatio_working_3-way'!U137/(3*'OddsRatio_working_3-way'!X137^(1/3))*COS(('OddsRatio_working_3-way'!Y137)/3)</f>
        <v>0.52103009222101238</v>
      </c>
      <c r="AG137" s="11">
        <f>-'OddsRatio_working_3-way'!U137/(3*'OddsRatio_working_3-way'!X137^(1/3))*COS(('OddsRatio_working_3-way'!Y137+2*PI())/3)</f>
        <v>-0.29037134322620611</v>
      </c>
      <c r="AH137" s="11">
        <f>-'OddsRatio_working_3-way'!U137/(3*'OddsRatio_working_3-way'!X137^(1/3))*COS(('OddsRatio_working_3-way'!Y137+4*PI())/3)</f>
        <v>-0.23065874899480646</v>
      </c>
      <c r="AI137" s="11">
        <f>'OddsRatio_working_3-way'!U137/(3*'OddsRatio_working_3-way'!X137^(1/3))*SIN(('OddsRatio_working_3-way'!Y137)/3)</f>
        <v>-3.4475082353509573E-2</v>
      </c>
      <c r="AJ137" s="11">
        <f>'OddsRatio_working_3-way'!U137/(3*'OddsRatio_working_3-way'!X137^(1/3))*SIN(('OddsRatio_working_3-way'!Y137+2*PI())/3)</f>
        <v>-0.43398775482279078</v>
      </c>
      <c r="AK137" s="11">
        <f>'OddsRatio_working_3-way'!U137/(3*'OddsRatio_working_3-way'!X137^(1/3))*SIN(('OddsRatio_working_3-way'!Y137+4*PI())/3)</f>
        <v>0.46846283717630033</v>
      </c>
      <c r="AL137" s="11">
        <f>'OddsRatio_working_3-way'!Z137+'OddsRatio_working_3-way'!AF137</f>
        <v>1.0420601844420248</v>
      </c>
      <c r="AM137" s="11">
        <f>'OddsRatio_working_3-way'!AA137+'OddsRatio_working_3-way'!AG137</f>
        <v>-0.58074268645241223</v>
      </c>
      <c r="AN137" s="11">
        <f>'OddsRatio_working_3-way'!AB137+'OddsRatio_working_3-way'!AH137</f>
        <v>-0.46131749798961291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1.0420601844420248</v>
      </c>
      <c r="AS137" s="11">
        <f>IF(('OddsRatio_working_3-way'!X137=0),IF(Q137&gt;0,-Q137^(1/3),(-Q137)^(1/3)),'OddsRatio_working_3-way'!AM137-'OddsRatio_working_3-way'!R137/3)</f>
        <v>-0.58074268645241223</v>
      </c>
      <c r="AT137" s="11">
        <f>IF(('OddsRatio_working_3-way'!X137=0),IF(Q137&gt;0,-Q137^(1/3),(-Q137)^(1/3)),'OddsRatio_working_3-way'!AN137-'OddsRatio_working_3-way'!R137/3)</f>
        <v>-0.46131749798961291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2.11</v>
      </c>
      <c r="B138" s="4">
        <f>IF('True_Odds_Calculator_3-way'!B139="","",'True_Odds_Calculator_3-way'!B139)</f>
        <v>3.29</v>
      </c>
      <c r="C138" s="4">
        <f>IF('True_Odds_Calculator_3-way'!C139="","",'True_Odds_Calculator_3-way'!C139)</f>
        <v>4.08</v>
      </c>
      <c r="D138" s="9">
        <f t="shared" si="39"/>
        <v>0.46502389870090116</v>
      </c>
      <c r="E138" s="9">
        <f t="shared" si="40"/>
        <v>0.29643650560266055</v>
      </c>
      <c r="F138" s="9">
        <f t="shared" si="41"/>
        <v>0.2385395956964384</v>
      </c>
      <c r="G138" s="9">
        <f t="shared" si="42"/>
        <v>1.0364208226012104</v>
      </c>
      <c r="H138" s="9">
        <f t="shared" si="43"/>
        <v>2.1504271130873431</v>
      </c>
      <c r="I138" s="9">
        <f t="shared" si="44"/>
        <v>3.3734036837567718</v>
      </c>
      <c r="J138" s="9">
        <f t="shared" si="45"/>
        <v>4.1921761336117287</v>
      </c>
      <c r="K138" s="11">
        <f t="shared" si="46"/>
        <v>0.47393364928909953</v>
      </c>
      <c r="L138" s="11">
        <f t="shared" si="47"/>
        <v>0.303951367781155</v>
      </c>
      <c r="M138" s="11">
        <f t="shared" si="48"/>
        <v>0.24509803921568626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-0.27642076292047524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0.22878971090301603</v>
      </c>
      <c r="Q138" s="11">
        <f>2*'OddsRatio_working_3-way'!K138*'OddsRatio_working_3-way'!L138*'OddsRatio_working_3-way'!M138</f>
        <v>7.0614108303400008E-2</v>
      </c>
      <c r="R138" s="11">
        <f t="shared" si="49"/>
        <v>0</v>
      </c>
      <c r="S138" s="11">
        <f t="shared" si="50"/>
        <v>-0.82768641720606784</v>
      </c>
      <c r="T138" s="11">
        <f t="shared" si="51"/>
        <v>-0.25545877074261353</v>
      </c>
      <c r="U138" s="11">
        <f>'OddsRatio_working_3-way'!S138-'OddsRatio_working_3-way'!R138^2/3</f>
        <v>-0.82768641720606784</v>
      </c>
      <c r="V138" s="11">
        <f>'OddsRatio_working_3-way'!S138*'OddsRatio_working_3-way'!R138/3-2*'OddsRatio_working_3-way'!R138^3/27-'OddsRatio_working_3-way'!T138</f>
        <v>0.25545877074261353</v>
      </c>
      <c r="W138" s="11">
        <f>'OddsRatio_working_3-way'!V138^2+4*'OddsRatio_working_3-way'!U138^3/27</f>
        <v>-1.8743606701436294E-2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0.14491617426184997</v>
      </c>
      <c r="Y138" s="11">
        <f>IF('OddsRatio_working_3-way'!W138&gt;=0,IF('OddsRatio_working_3-way'!V138+SQRT('OddsRatio_working_3-way'!W138)&gt;0,0,PI()),ACOS('OddsRatio_working_3-way'!V138/(2*'OddsRatio_working_3-way'!X138)))</f>
        <v>0.4919745626594294</v>
      </c>
      <c r="Z138" s="11">
        <f>'OddsRatio_working_3-way'!X138^(1/3)*COS('OddsRatio_working_3-way'!Y138/3)</f>
        <v>0.51821041130060519</v>
      </c>
      <c r="AA138" s="11">
        <f>'OddsRatio_working_3-way'!X138^(1/3)*COS(('OddsRatio_working_3-way'!Y138+2*PI())/3)</f>
        <v>-0.33336880047482009</v>
      </c>
      <c r="AB138" s="11">
        <f>'OddsRatio_working_3-way'!X138^(1/3)*COS(('OddsRatio_working_3-way'!Y138+4*PI())/3)</f>
        <v>-0.18484161082578521</v>
      </c>
      <c r="AC138" s="11">
        <f>'OddsRatio_working_3-way'!X138^(1/3)*SIN('OddsRatio_working_3-way'!Y138/3)</f>
        <v>8.5752212925849128E-2</v>
      </c>
      <c r="AD138" s="11">
        <f>'OddsRatio_working_3-way'!X138^(1/3)*SIN(('OddsRatio_working_3-way'!Y138+2*PI())/3)</f>
        <v>0.40590727422898215</v>
      </c>
      <c r="AE138" s="11">
        <f>'OddsRatio_working_3-way'!X138^(1/3)*SIN(('OddsRatio_working_3-way'!Y138+4*PI())/3)</f>
        <v>-0.49165948715483115</v>
      </c>
      <c r="AF138" s="11">
        <f>-'OddsRatio_working_3-way'!U138/(3*'OddsRatio_working_3-way'!X138^(1/3))*COS(('OddsRatio_working_3-way'!Y138)/3)</f>
        <v>0.5182104113006053</v>
      </c>
      <c r="AG138" s="11">
        <f>-'OddsRatio_working_3-way'!U138/(3*'OddsRatio_working_3-way'!X138^(1/3))*COS(('OddsRatio_working_3-way'!Y138+2*PI())/3)</f>
        <v>-0.33336880047482015</v>
      </c>
      <c r="AH138" s="11">
        <f>-'OddsRatio_working_3-way'!U138/(3*'OddsRatio_working_3-way'!X138^(1/3))*COS(('OddsRatio_working_3-way'!Y138+4*PI())/3)</f>
        <v>-0.18484161082578526</v>
      </c>
      <c r="AI138" s="11">
        <f>'OddsRatio_working_3-way'!U138/(3*'OddsRatio_working_3-way'!X138^(1/3))*SIN(('OddsRatio_working_3-way'!Y138)/3)</f>
        <v>-8.5752212925849156E-2</v>
      </c>
      <c r="AJ138" s="11">
        <f>'OddsRatio_working_3-way'!U138/(3*'OddsRatio_working_3-way'!X138^(1/3))*SIN(('OddsRatio_working_3-way'!Y138+2*PI())/3)</f>
        <v>-0.40590727422898226</v>
      </c>
      <c r="AK138" s="11">
        <f>'OddsRatio_working_3-way'!U138/(3*'OddsRatio_working_3-way'!X138^(1/3))*SIN(('OddsRatio_working_3-way'!Y138+4*PI())/3)</f>
        <v>0.49165948715483121</v>
      </c>
      <c r="AL138" s="11">
        <f>'OddsRatio_working_3-way'!Z138+'OddsRatio_working_3-way'!AF138</f>
        <v>1.0364208226012104</v>
      </c>
      <c r="AM138" s="11">
        <f>'OddsRatio_working_3-way'!AA138+'OddsRatio_working_3-way'!AG138</f>
        <v>-0.66673760094964019</v>
      </c>
      <c r="AN138" s="11">
        <f>'OddsRatio_working_3-way'!AB138+'OddsRatio_working_3-way'!AH138</f>
        <v>-0.36968322165157047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1.0364208226012104</v>
      </c>
      <c r="AS138" s="11">
        <f>IF(('OddsRatio_working_3-way'!X138=0),IF(Q138&gt;0,-Q138^(1/3),(-Q138)^(1/3)),'OddsRatio_working_3-way'!AM138-'OddsRatio_working_3-way'!R138/3)</f>
        <v>-0.66673760094964019</v>
      </c>
      <c r="AT138" s="11">
        <f>IF(('OddsRatio_working_3-way'!X138=0),IF(Q138&gt;0,-Q138^(1/3),(-Q138)^(1/3)),'OddsRatio_working_3-way'!AN138-'OddsRatio_working_3-way'!R138/3)</f>
        <v>-0.36968322165157047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1.73</v>
      </c>
      <c r="B139" s="4">
        <f>IF('True_Odds_Calculator_3-way'!B140="","",'True_Odds_Calculator_3-way'!B140)</f>
        <v>3.76</v>
      </c>
      <c r="C139" s="4">
        <f>IF('True_Odds_Calculator_3-way'!C140="","",'True_Odds_Calculator_3-way'!C140)</f>
        <v>5.54</v>
      </c>
      <c r="D139" s="9">
        <f t="shared" si="39"/>
        <v>0.56776963828661753</v>
      </c>
      <c r="E139" s="9">
        <f t="shared" si="40"/>
        <v>0.25784789754180998</v>
      </c>
      <c r="F139" s="9">
        <f t="shared" si="41"/>
        <v>0.17438246417157263</v>
      </c>
      <c r="G139" s="9">
        <f t="shared" si="42"/>
        <v>1.0428461579867809</v>
      </c>
      <c r="H139" s="9">
        <f t="shared" si="43"/>
        <v>1.7612776953303497</v>
      </c>
      <c r="I139" s="9">
        <f t="shared" si="44"/>
        <v>3.8782553960435151</v>
      </c>
      <c r="J139" s="9">
        <f t="shared" si="45"/>
        <v>5.7345215572599839</v>
      </c>
      <c r="K139" s="11">
        <f t="shared" si="46"/>
        <v>0.5780346820809249</v>
      </c>
      <c r="L139" s="11">
        <f t="shared" si="47"/>
        <v>0.26595744680851063</v>
      </c>
      <c r="M139" s="11">
        <f t="shared" si="48"/>
        <v>0.18050541516245489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-0.25383066190054815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0.22282906219322851</v>
      </c>
      <c r="Q139" s="11">
        <f>2*'OddsRatio_working_3-way'!K139*'OddsRatio_working_3-way'!L139*'OddsRatio_working_3-way'!M139</f>
        <v>5.5499143759210091E-2</v>
      </c>
      <c r="R139" s="11">
        <f t="shared" si="49"/>
        <v>0</v>
      </c>
      <c r="S139" s="11">
        <f t="shared" si="50"/>
        <v>-0.87786503224158874</v>
      </c>
      <c r="T139" s="11">
        <f t="shared" si="51"/>
        <v>-0.2186463343067469</v>
      </c>
      <c r="U139" s="11">
        <f>'OddsRatio_working_3-way'!S139-'OddsRatio_working_3-way'!R139^2/3</f>
        <v>-0.87786503224158874</v>
      </c>
      <c r="V139" s="11">
        <f>'OddsRatio_working_3-way'!S139*'OddsRatio_working_3-way'!R139/3-2*'OddsRatio_working_3-way'!R139^3/27-'OddsRatio_working_3-way'!T139</f>
        <v>0.2186463343067469</v>
      </c>
      <c r="W139" s="11">
        <f>'OddsRatio_working_3-way'!V139^2+4*'OddsRatio_working_3-way'!U139^3/27</f>
        <v>-5.2419568127235493E-2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0.15829228316078237</v>
      </c>
      <c r="Y139" s="11">
        <f>IF('OddsRatio_working_3-way'!W139&gt;=0,IF('OddsRatio_working_3-way'!V139+SQRT('OddsRatio_working_3-way'!W139)&gt;0,0,PI()),ACOS('OddsRatio_working_3-way'!V139/(2*'OddsRatio_working_3-way'!X139)))</f>
        <v>0.8084210767182971</v>
      </c>
      <c r="Z139" s="11">
        <f>'OddsRatio_working_3-way'!X139^(1/3)*COS('OddsRatio_working_3-way'!Y139/3)</f>
        <v>0.52142307899339058</v>
      </c>
      <c r="AA139" s="11">
        <f>'OddsRatio_working_3-way'!X139^(1/3)*COS(('OddsRatio_working_3-way'!Y139+2*PI())/3)</f>
        <v>-0.38543017314935563</v>
      </c>
      <c r="AB139" s="11">
        <f>'OddsRatio_working_3-way'!X139^(1/3)*COS(('OddsRatio_working_3-way'!Y139+4*PI())/3)</f>
        <v>-0.13599290584403503</v>
      </c>
      <c r="AC139" s="11">
        <f>'OddsRatio_working_3-way'!X139^(1/3)*SIN('OddsRatio_working_3-way'!Y139/3)</f>
        <v>0.1440126734246516</v>
      </c>
      <c r="AD139" s="11">
        <f>'OddsRatio_working_3-way'!X139^(1/3)*SIN(('OddsRatio_working_3-way'!Y139+2*PI())/3)</f>
        <v>0.3795592958154505</v>
      </c>
      <c r="AE139" s="11">
        <f>'OddsRatio_working_3-way'!X139^(1/3)*SIN(('OddsRatio_working_3-way'!Y139+4*PI())/3)</f>
        <v>-0.52357196924010208</v>
      </c>
      <c r="AF139" s="11">
        <f>-'OddsRatio_working_3-way'!U139/(3*'OddsRatio_working_3-way'!X139^(1/3))*COS(('OddsRatio_working_3-way'!Y139)/3)</f>
        <v>0.52142307899339047</v>
      </c>
      <c r="AG139" s="11">
        <f>-'OddsRatio_working_3-way'!U139/(3*'OddsRatio_working_3-way'!X139^(1/3))*COS(('OddsRatio_working_3-way'!Y139+2*PI())/3)</f>
        <v>-0.38543017314935557</v>
      </c>
      <c r="AH139" s="11">
        <f>-'OddsRatio_working_3-way'!U139/(3*'OddsRatio_working_3-way'!X139^(1/3))*COS(('OddsRatio_working_3-way'!Y139+4*PI())/3)</f>
        <v>-0.13599290584403501</v>
      </c>
      <c r="AI139" s="11">
        <f>'OddsRatio_working_3-way'!U139/(3*'OddsRatio_working_3-way'!X139^(1/3))*SIN(('OddsRatio_working_3-way'!Y139)/3)</f>
        <v>-0.14401267342465157</v>
      </c>
      <c r="AJ139" s="11">
        <f>'OddsRatio_working_3-way'!U139/(3*'OddsRatio_working_3-way'!X139^(1/3))*SIN(('OddsRatio_working_3-way'!Y139+2*PI())/3)</f>
        <v>-0.37955929581545045</v>
      </c>
      <c r="AK139" s="11">
        <f>'OddsRatio_working_3-way'!U139/(3*'OddsRatio_working_3-way'!X139^(1/3))*SIN(('OddsRatio_working_3-way'!Y139+4*PI())/3)</f>
        <v>0.52357196924010196</v>
      </c>
      <c r="AL139" s="11">
        <f>'OddsRatio_working_3-way'!Z139+'OddsRatio_working_3-way'!AF139</f>
        <v>1.0428461579867809</v>
      </c>
      <c r="AM139" s="11">
        <f>'OddsRatio_working_3-way'!AA139+'OddsRatio_working_3-way'!AG139</f>
        <v>-0.77086034629871114</v>
      </c>
      <c r="AN139" s="11">
        <f>'OddsRatio_working_3-way'!AB139+'OddsRatio_working_3-way'!AH139</f>
        <v>-0.27198581168807001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1.0428461579867809</v>
      </c>
      <c r="AS139" s="11">
        <f>IF(('OddsRatio_working_3-way'!X139=0),IF(Q139&gt;0,-Q139^(1/3),(-Q139)^(1/3)),'OddsRatio_working_3-way'!AM139-'OddsRatio_working_3-way'!R139/3)</f>
        <v>-0.77086034629871114</v>
      </c>
      <c r="AT139" s="11">
        <f>IF(('OddsRatio_working_3-way'!X139=0),IF(Q139&gt;0,-Q139^(1/3),(-Q139)^(1/3)),'OddsRatio_working_3-way'!AN139-'OddsRatio_working_3-way'!R139/3)</f>
        <v>-0.27198581168807001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1.87</v>
      </c>
      <c r="B140" s="4">
        <f>IF('True_Odds_Calculator_3-way'!B141="","",'True_Odds_Calculator_3-way'!B141)</f>
        <v>3.76</v>
      </c>
      <c r="C140" s="4">
        <f>IF('True_Odds_Calculator_3-way'!C141="","",'True_Odds_Calculator_3-way'!C141)</f>
        <v>4.37</v>
      </c>
      <c r="D140" s="9">
        <f t="shared" si="39"/>
        <v>0.52281390431302543</v>
      </c>
      <c r="E140" s="9">
        <f t="shared" si="40"/>
        <v>0.25670341953443127</v>
      </c>
      <c r="F140" s="9">
        <f t="shared" si="41"/>
        <v>0.22048267615254338</v>
      </c>
      <c r="G140" s="9">
        <f t="shared" si="42"/>
        <v>1.0491108989883398</v>
      </c>
      <c r="H140" s="9">
        <f t="shared" si="43"/>
        <v>1.9127264821198557</v>
      </c>
      <c r="I140" s="9">
        <f t="shared" si="44"/>
        <v>3.8955460812078173</v>
      </c>
      <c r="J140" s="9">
        <f t="shared" si="45"/>
        <v>4.5355037295907046</v>
      </c>
      <c r="K140" s="11">
        <f t="shared" si="46"/>
        <v>0.53475935828876997</v>
      </c>
      <c r="L140" s="11">
        <f t="shared" si="47"/>
        <v>0.26595744680851063</v>
      </c>
      <c r="M140" s="11">
        <f t="shared" si="48"/>
        <v>0.22883295194508008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-0.26335850435053398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0.22781753663891804</v>
      </c>
      <c r="Q140" s="11">
        <f>2*'OddsRatio_working_3-way'!K140*'OddsRatio_working_3-way'!L140*'OddsRatio_working_3-way'!M140</f>
        <v>6.5090724753976578E-2</v>
      </c>
      <c r="R140" s="11">
        <f t="shared" si="49"/>
        <v>0</v>
      </c>
      <c r="S140" s="11">
        <f t="shared" si="50"/>
        <v>-0.86504719944676478</v>
      </c>
      <c r="T140" s="11">
        <f t="shared" si="51"/>
        <v>-0.24715634269907563</v>
      </c>
      <c r="U140" s="11">
        <f>'OddsRatio_working_3-way'!S140-'OddsRatio_working_3-way'!R140^2/3</f>
        <v>-0.86504719944676478</v>
      </c>
      <c r="V140" s="11">
        <f>'OddsRatio_working_3-way'!S140*'OddsRatio_working_3-way'!R140/3-2*'OddsRatio_working_3-way'!R140^3/27-'OddsRatio_working_3-way'!T140</f>
        <v>0.24715634269907563</v>
      </c>
      <c r="W140" s="11">
        <f>'OddsRatio_working_3-way'!V140^2+4*'OddsRatio_working_3-way'!U140^3/27</f>
        <v>-3.4813087182043914E-2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0.15483809682893518</v>
      </c>
      <c r="Y140" s="11">
        <f>IF('OddsRatio_working_3-way'!W140&gt;=0,IF('OddsRatio_working_3-way'!V140+SQRT('OddsRatio_working_3-way'!W140)&gt;0,0,PI()),ACOS('OddsRatio_working_3-way'!V140/(2*'OddsRatio_working_3-way'!X140)))</f>
        <v>0.64664090472688152</v>
      </c>
      <c r="Z140" s="11">
        <f>'OddsRatio_working_3-way'!X140^(1/3)*COS('OddsRatio_working_3-way'!Y140/3)</f>
        <v>0.52455544949416988</v>
      </c>
      <c r="AA140" s="11">
        <f>'OddsRatio_working_3-way'!X140^(1/3)*COS(('OddsRatio_working_3-way'!Y140+2*PI())/3)</f>
        <v>-0.36174121134477205</v>
      </c>
      <c r="AB140" s="11">
        <f>'OddsRatio_working_3-way'!X140^(1/3)*COS(('OddsRatio_working_3-way'!Y140+4*PI())/3)</f>
        <v>-0.16281423814939788</v>
      </c>
      <c r="AC140" s="11">
        <f>'OddsRatio_working_3-way'!X140^(1/3)*SIN('OddsRatio_working_3-way'!Y140/3)</f>
        <v>0.1148505415234268</v>
      </c>
      <c r="AD140" s="11">
        <f>'OddsRatio_working_3-way'!X140^(1/3)*SIN(('OddsRatio_working_3-way'!Y140+2*PI())/3)</f>
        <v>0.39685307419380272</v>
      </c>
      <c r="AE140" s="11">
        <f>'OddsRatio_working_3-way'!X140^(1/3)*SIN(('OddsRatio_working_3-way'!Y140+4*PI())/3)</f>
        <v>-0.51170361571722955</v>
      </c>
      <c r="AF140" s="11">
        <f>-'OddsRatio_working_3-way'!U140/(3*'OddsRatio_working_3-way'!X140^(1/3))*COS(('OddsRatio_working_3-way'!Y140)/3)</f>
        <v>0.52455544949416988</v>
      </c>
      <c r="AG140" s="11">
        <f>-'OddsRatio_working_3-way'!U140/(3*'OddsRatio_working_3-way'!X140^(1/3))*COS(('OddsRatio_working_3-way'!Y140+2*PI())/3)</f>
        <v>-0.36174121134477205</v>
      </c>
      <c r="AH140" s="11">
        <f>-'OddsRatio_working_3-way'!U140/(3*'OddsRatio_working_3-way'!X140^(1/3))*COS(('OddsRatio_working_3-way'!Y140+4*PI())/3)</f>
        <v>-0.16281423814939788</v>
      </c>
      <c r="AI140" s="11">
        <f>'OddsRatio_working_3-way'!U140/(3*'OddsRatio_working_3-way'!X140^(1/3))*SIN(('OddsRatio_working_3-way'!Y140)/3)</f>
        <v>-0.1148505415234268</v>
      </c>
      <c r="AJ140" s="11">
        <f>'OddsRatio_working_3-way'!U140/(3*'OddsRatio_working_3-way'!X140^(1/3))*SIN(('OddsRatio_working_3-way'!Y140+2*PI())/3)</f>
        <v>-0.39685307419380272</v>
      </c>
      <c r="AK140" s="11">
        <f>'OddsRatio_working_3-way'!U140/(3*'OddsRatio_working_3-way'!X140^(1/3))*SIN(('OddsRatio_working_3-way'!Y140+4*PI())/3)</f>
        <v>0.51170361571722955</v>
      </c>
      <c r="AL140" s="11">
        <f>'OddsRatio_working_3-way'!Z140+'OddsRatio_working_3-way'!AF140</f>
        <v>1.0491108989883398</v>
      </c>
      <c r="AM140" s="11">
        <f>'OddsRatio_working_3-way'!AA140+'OddsRatio_working_3-way'!AG140</f>
        <v>-0.7234824226895441</v>
      </c>
      <c r="AN140" s="11">
        <f>'OddsRatio_working_3-way'!AB140+'OddsRatio_working_3-way'!AH140</f>
        <v>-0.32562847629879577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1.0491108989883398</v>
      </c>
      <c r="AS140" s="11">
        <f>IF(('OddsRatio_working_3-way'!X140=0),IF(Q140&gt;0,-Q140^(1/3),(-Q140)^(1/3)),'OddsRatio_working_3-way'!AM140-'OddsRatio_working_3-way'!R140/3)</f>
        <v>-0.7234824226895441</v>
      </c>
      <c r="AT140" s="11">
        <f>IF(('OddsRatio_working_3-way'!X140=0),IF(Q140&gt;0,-Q140^(1/3),(-Q140)^(1/3)),'OddsRatio_working_3-way'!AN140-'OddsRatio_working_3-way'!R140/3)</f>
        <v>-0.32562847629879577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3.07</v>
      </c>
      <c r="B141" s="4">
        <f>IF('True_Odds_Calculator_3-way'!B142="","",'True_Odds_Calculator_3-way'!B142)</f>
        <v>3.28</v>
      </c>
      <c r="C141" s="4">
        <f>IF('True_Odds_Calculator_3-way'!C142="","",'True_Odds_Calculator_3-way'!C142)</f>
        <v>2.42</v>
      </c>
      <c r="D141" s="9">
        <f t="shared" si="39"/>
        <v>0.31147287657872552</v>
      </c>
      <c r="E141" s="9">
        <f t="shared" si="40"/>
        <v>0.29113680270862063</v>
      </c>
      <c r="F141" s="9">
        <f t="shared" si="41"/>
        <v>0.39739032071265395</v>
      </c>
      <c r="G141" s="9">
        <f t="shared" si="42"/>
        <v>1.0678997234295871</v>
      </c>
      <c r="H141" s="9">
        <f t="shared" si="43"/>
        <v>3.2105524274992452</v>
      </c>
      <c r="I141" s="9">
        <f t="shared" si="44"/>
        <v>3.4348113694194589</v>
      </c>
      <c r="J141" s="9">
        <f t="shared" si="45"/>
        <v>2.5164176072700135</v>
      </c>
      <c r="K141" s="11">
        <f t="shared" si="46"/>
        <v>0.32573289902280134</v>
      </c>
      <c r="L141" s="11">
        <f t="shared" si="47"/>
        <v>0.3048780487804878</v>
      </c>
      <c r="M141" s="11">
        <f t="shared" si="48"/>
        <v>0.41322314049586778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-0.27502106003373561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0.2367817510786086</v>
      </c>
      <c r="Q141" s="11">
        <f>2*'OddsRatio_working_3-way'!K141*'OddsRatio_working_3-way'!L141*'OddsRatio_working_3-way'!M141</f>
        <v>8.2073397254283753E-2</v>
      </c>
      <c r="R141" s="11">
        <f t="shared" si="49"/>
        <v>0</v>
      </c>
      <c r="S141" s="11">
        <f t="shared" si="50"/>
        <v>-0.86095861549498665</v>
      </c>
      <c r="T141" s="11">
        <f t="shared" si="51"/>
        <v>-0.29842586325649451</v>
      </c>
      <c r="U141" s="11">
        <f>'OddsRatio_working_3-way'!S141-'OddsRatio_working_3-way'!R141^2/3</f>
        <v>-0.86095861549498665</v>
      </c>
      <c r="V141" s="11">
        <f>'OddsRatio_working_3-way'!S141*'OddsRatio_working_3-way'!R141/3-2*'OddsRatio_working_3-way'!R141^3/27-'OddsRatio_working_3-way'!T141</f>
        <v>0.29842586325649451</v>
      </c>
      <c r="W141" s="11">
        <f>'OddsRatio_working_3-way'!V141^2+4*'OddsRatio_working_3-way'!U141^3/27</f>
        <v>-5.4879815938162629E-3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0.15374164810990565</v>
      </c>
      <c r="Y141" s="11">
        <f>IF('OddsRatio_working_3-way'!W141&gt;=0,IF('OddsRatio_working_3-way'!V141+SQRT('OddsRatio_working_3-way'!W141)&gt;0,0,PI()),ACOS('OddsRatio_working_3-way'!V141/(2*'OddsRatio_working_3-way'!X141)))</f>
        <v>0.24332048570457365</v>
      </c>
      <c r="Z141" s="11">
        <f>'OddsRatio_working_3-way'!X141^(1/3)*COS('OddsRatio_working_3-way'!Y141/3)</f>
        <v>0.53394986171479353</v>
      </c>
      <c r="AA141" s="11">
        <f>'OddsRatio_working_3-way'!X141^(1/3)*COS(('OddsRatio_working_3-way'!Y141+2*PI())/3)</f>
        <v>-0.30456233240114972</v>
      </c>
      <c r="AB141" s="11">
        <f>'OddsRatio_working_3-way'!X141^(1/3)*COS(('OddsRatio_working_3-way'!Y141+4*PI())/3)</f>
        <v>-0.22938752931364367</v>
      </c>
      <c r="AC141" s="11">
        <f>'OddsRatio_working_3-way'!X141^(1/3)*SIN('OddsRatio_working_3-way'!Y141/3)</f>
        <v>4.3402192798848646E-2</v>
      </c>
      <c r="AD141" s="11">
        <f>'OddsRatio_working_3-way'!X141^(1/3)*SIN(('OddsRatio_working_3-way'!Y141+2*PI())/3)</f>
        <v>0.4407130481927749</v>
      </c>
      <c r="AE141" s="11">
        <f>'OddsRatio_working_3-way'!X141^(1/3)*SIN(('OddsRatio_working_3-way'!Y141+4*PI())/3)</f>
        <v>-0.48411524099162367</v>
      </c>
      <c r="AF141" s="11">
        <f>-'OddsRatio_working_3-way'!U141/(3*'OddsRatio_working_3-way'!X141^(1/3))*COS(('OddsRatio_working_3-way'!Y141)/3)</f>
        <v>0.53394986171479353</v>
      </c>
      <c r="AG141" s="11">
        <f>-'OddsRatio_working_3-way'!U141/(3*'OddsRatio_working_3-way'!X141^(1/3))*COS(('OddsRatio_working_3-way'!Y141+2*PI())/3)</f>
        <v>-0.30456233240114972</v>
      </c>
      <c r="AH141" s="11">
        <f>-'OddsRatio_working_3-way'!U141/(3*'OddsRatio_working_3-way'!X141^(1/3))*COS(('OddsRatio_working_3-way'!Y141+4*PI())/3)</f>
        <v>-0.22938752931364367</v>
      </c>
      <c r="AI141" s="11">
        <f>'OddsRatio_working_3-way'!U141/(3*'OddsRatio_working_3-way'!X141^(1/3))*SIN(('OddsRatio_working_3-way'!Y141)/3)</f>
        <v>-4.3402192798848646E-2</v>
      </c>
      <c r="AJ141" s="11">
        <f>'OddsRatio_working_3-way'!U141/(3*'OddsRatio_working_3-way'!X141^(1/3))*SIN(('OddsRatio_working_3-way'!Y141+2*PI())/3)</f>
        <v>-0.4407130481927749</v>
      </c>
      <c r="AK141" s="11">
        <f>'OddsRatio_working_3-way'!U141/(3*'OddsRatio_working_3-way'!X141^(1/3))*SIN(('OddsRatio_working_3-way'!Y141+4*PI())/3)</f>
        <v>0.48411524099162367</v>
      </c>
      <c r="AL141" s="11">
        <f>'OddsRatio_working_3-way'!Z141+'OddsRatio_working_3-way'!AF141</f>
        <v>1.0678997234295871</v>
      </c>
      <c r="AM141" s="11">
        <f>'OddsRatio_working_3-way'!AA141+'OddsRatio_working_3-way'!AG141</f>
        <v>-0.60912466480229943</v>
      </c>
      <c r="AN141" s="11">
        <f>'OddsRatio_working_3-way'!AB141+'OddsRatio_working_3-way'!AH141</f>
        <v>-0.45877505862728735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1.0678997234295871</v>
      </c>
      <c r="AS141" s="11">
        <f>IF(('OddsRatio_working_3-way'!X141=0),IF(Q141&gt;0,-Q141^(1/3),(-Q141)^(1/3)),'OddsRatio_working_3-way'!AM141-'OddsRatio_working_3-way'!R141/3)</f>
        <v>-0.60912466480229943</v>
      </c>
      <c r="AT141" s="11">
        <f>IF(('OddsRatio_working_3-way'!X141=0),IF(Q141&gt;0,-Q141^(1/3),(-Q141)^(1/3)),'OddsRatio_working_3-way'!AN141-'OddsRatio_working_3-way'!R141/3)</f>
        <v>-0.45877505862728735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3.12</v>
      </c>
      <c r="C142" s="4">
        <f>IF('True_Odds_Calculator_3-way'!C143="","",'True_Odds_Calculator_3-way'!C143)</f>
        <v>2.46</v>
      </c>
      <c r="D142" s="9">
        <f t="shared" si="39"/>
        <v>0.30322892320157968</v>
      </c>
      <c r="E142" s="9">
        <f t="shared" si="40"/>
        <v>0.30620597624047058</v>
      </c>
      <c r="F142" s="9">
        <f t="shared" si="41"/>
        <v>0.3905651005579498</v>
      </c>
      <c r="G142" s="9">
        <f t="shared" si="42"/>
        <v>1.0687620665673627</v>
      </c>
      <c r="H142" s="9">
        <f t="shared" si="43"/>
        <v>3.2978384431198298</v>
      </c>
      <c r="I142" s="9">
        <f t="shared" si="44"/>
        <v>3.2657755811228095</v>
      </c>
      <c r="J142" s="9">
        <f t="shared" si="45"/>
        <v>2.5603926171883495</v>
      </c>
      <c r="K142" s="11">
        <f t="shared" si="46"/>
        <v>0.31746031746031744</v>
      </c>
      <c r="L142" s="11">
        <f t="shared" si="47"/>
        <v>0.32051282051282048</v>
      </c>
      <c r="M142" s="11">
        <f t="shared" si="48"/>
        <v>0.4065040650406504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-0.27524974272941749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0.23700328578377355</v>
      </c>
      <c r="Q142" s="11">
        <f>2*'OddsRatio_working_3-way'!K142*'OddsRatio_working_3-way'!L142*'OddsRatio_working_3-way'!M142</f>
        <v>8.2723659959432302E-2</v>
      </c>
      <c r="R142" s="11">
        <f t="shared" si="49"/>
        <v>0</v>
      </c>
      <c r="S142" s="11">
        <f t="shared" si="50"/>
        <v>-0.8610481645999507</v>
      </c>
      <c r="T142" s="11">
        <f t="shared" si="51"/>
        <v>-0.30054037158811542</v>
      </c>
      <c r="U142" s="11">
        <f>'OddsRatio_working_3-way'!S142-'OddsRatio_working_3-way'!R142^2/3</f>
        <v>-0.8610481645999507</v>
      </c>
      <c r="V142" s="11">
        <f>'OddsRatio_working_3-way'!S142*'OddsRatio_working_3-way'!R142/3-2*'OddsRatio_working_3-way'!R142^3/27-'OddsRatio_working_3-way'!T142</f>
        <v>0.30054037158811542</v>
      </c>
      <c r="W142" s="11">
        <f>'OddsRatio_working_3-way'!V142^2+4*'OddsRatio_working_3-way'!U142^3/27</f>
        <v>-4.2509670131485322E-3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0.15376563495094656</v>
      </c>
      <c r="Y142" s="11">
        <f>IF('OddsRatio_working_3-way'!W142&gt;=0,IF('OddsRatio_working_3-way'!V142+SQRT('OddsRatio_working_3-way'!W142)&gt;0,0,PI()),ACOS('OddsRatio_working_3-way'!V142/(2*'OddsRatio_working_3-way'!X142)))</f>
        <v>0.21363037850029221</v>
      </c>
      <c r="Z142" s="11">
        <f>'OddsRatio_working_3-way'!X142^(1/3)*COS('OddsRatio_working_3-way'!Y142/3)</f>
        <v>0.53438103328368147</v>
      </c>
      <c r="AA142" s="11">
        <f>'OddsRatio_working_3-way'!X142^(1/3)*COS(('OddsRatio_working_3-way'!Y142+2*PI())/3)</f>
        <v>-0.30020149360385123</v>
      </c>
      <c r="AB142" s="11">
        <f>'OddsRatio_working_3-way'!X142^(1/3)*COS(('OddsRatio_working_3-way'!Y142+4*PI())/3)</f>
        <v>-0.23417953967983013</v>
      </c>
      <c r="AC142" s="11">
        <f>'OddsRatio_working_3-way'!X142^(1/3)*SIN('OddsRatio_working_3-way'!Y142/3)</f>
        <v>3.8117792870458578E-2</v>
      </c>
      <c r="AD142" s="11">
        <f>'OddsRatio_working_3-way'!X142^(1/3)*SIN(('OddsRatio_working_3-way'!Y142+2*PI())/3)</f>
        <v>0.44372865368901648</v>
      </c>
      <c r="AE142" s="11">
        <f>'OddsRatio_working_3-way'!X142^(1/3)*SIN(('OddsRatio_working_3-way'!Y142+4*PI())/3)</f>
        <v>-0.48184644655947512</v>
      </c>
      <c r="AF142" s="11">
        <f>-'OddsRatio_working_3-way'!U142/(3*'OddsRatio_working_3-way'!X142^(1/3))*COS(('OddsRatio_working_3-way'!Y142)/3)</f>
        <v>0.53438103328368136</v>
      </c>
      <c r="AG142" s="11">
        <f>-'OddsRatio_working_3-way'!U142/(3*'OddsRatio_working_3-way'!X142^(1/3))*COS(('OddsRatio_working_3-way'!Y142+2*PI())/3)</f>
        <v>-0.30020149360385118</v>
      </c>
      <c r="AH142" s="11">
        <f>-'OddsRatio_working_3-way'!U142/(3*'OddsRatio_working_3-way'!X142^(1/3))*COS(('OddsRatio_working_3-way'!Y142+4*PI())/3)</f>
        <v>-0.23417953967983007</v>
      </c>
      <c r="AI142" s="11">
        <f>'OddsRatio_working_3-way'!U142/(3*'OddsRatio_working_3-way'!X142^(1/3))*SIN(('OddsRatio_working_3-way'!Y142)/3)</f>
        <v>-3.8117792870458571E-2</v>
      </c>
      <c r="AJ142" s="11">
        <f>'OddsRatio_working_3-way'!U142/(3*'OddsRatio_working_3-way'!X142^(1/3))*SIN(('OddsRatio_working_3-way'!Y142+2*PI())/3)</f>
        <v>-0.44372865368901643</v>
      </c>
      <c r="AK142" s="11">
        <f>'OddsRatio_working_3-way'!U142/(3*'OddsRatio_working_3-way'!X142^(1/3))*SIN(('OddsRatio_working_3-way'!Y142+4*PI())/3)</f>
        <v>0.48184644655947506</v>
      </c>
      <c r="AL142" s="11">
        <f>'OddsRatio_working_3-way'!Z142+'OddsRatio_working_3-way'!AF142</f>
        <v>1.0687620665673627</v>
      </c>
      <c r="AM142" s="11">
        <f>'OddsRatio_working_3-way'!AA142+'OddsRatio_working_3-way'!AG142</f>
        <v>-0.60040298720770235</v>
      </c>
      <c r="AN142" s="11">
        <f>'OddsRatio_working_3-way'!AB142+'OddsRatio_working_3-way'!AH142</f>
        <v>-0.4683590793596602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1.0687620665673627</v>
      </c>
      <c r="AS142" s="11">
        <f>IF(('OddsRatio_working_3-way'!X142=0),IF(Q142&gt;0,-Q142^(1/3),(-Q142)^(1/3)),'OddsRatio_working_3-way'!AM142-'OddsRatio_working_3-way'!R142/3)</f>
        <v>-0.60040298720770235</v>
      </c>
      <c r="AT142" s="11">
        <f>IF(('OddsRatio_working_3-way'!X142=0),IF(Q142&gt;0,-Q142^(1/3),(-Q142)^(1/3)),'OddsRatio_working_3-way'!AN142-'OddsRatio_working_3-way'!R142/3)</f>
        <v>-0.4683590793596602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1.7</v>
      </c>
      <c r="B143" s="4">
        <f>IF('True_Odds_Calculator_3-way'!B144="","",'True_Odds_Calculator_3-way'!B144)</f>
        <v>4.03</v>
      </c>
      <c r="C143" s="4">
        <f>IF('True_Odds_Calculator_3-way'!C144="","",'True_Odds_Calculator_3-way'!C144)</f>
        <v>5.1100000000000003</v>
      </c>
      <c r="D143" s="9">
        <f t="shared" si="39"/>
        <v>0.57482870824617105</v>
      </c>
      <c r="E143" s="9">
        <f t="shared" si="40"/>
        <v>0.23800331685807485</v>
      </c>
      <c r="F143" s="9">
        <f t="shared" si="41"/>
        <v>0.18716797489575399</v>
      </c>
      <c r="G143" s="9">
        <f t="shared" si="42"/>
        <v>1.0566409626643289</v>
      </c>
      <c r="H143" s="9">
        <f t="shared" si="43"/>
        <v>1.7396486738650305</v>
      </c>
      <c r="I143" s="9">
        <f t="shared" si="44"/>
        <v>4.2016221168729171</v>
      </c>
      <c r="J143" s="9">
        <f t="shared" si="45"/>
        <v>5.3427943565503933</v>
      </c>
      <c r="K143" s="11">
        <f t="shared" si="46"/>
        <v>0.58823529411764708</v>
      </c>
      <c r="L143" s="11">
        <f t="shared" si="47"/>
        <v>0.24813895781637715</v>
      </c>
      <c r="M143" s="11">
        <f t="shared" si="48"/>
        <v>0.19569471624266144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-0.24900474483277113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0.22394490955225016</v>
      </c>
      <c r="Q143" s="11">
        <f>2*'OddsRatio_working_3-way'!K143*'OddsRatio_working_3-way'!L143*'OddsRatio_working_3-way'!M143</f>
        <v>5.712880345720666E-2</v>
      </c>
      <c r="R143" s="11">
        <f t="shared" si="49"/>
        <v>0</v>
      </c>
      <c r="S143" s="11">
        <f t="shared" si="50"/>
        <v>-0.89936000899360014</v>
      </c>
      <c r="T143" s="11">
        <f t="shared" si="51"/>
        <v>-0.22942857372285713</v>
      </c>
      <c r="U143" s="11">
        <f>'OddsRatio_working_3-way'!S143-'OddsRatio_working_3-way'!R143^2/3</f>
        <v>-0.89936000899360014</v>
      </c>
      <c r="V143" s="11">
        <f>'OddsRatio_working_3-way'!S143*'OddsRatio_working_3-way'!R143/3-2*'OddsRatio_working_3-way'!R143^3/27-'OddsRatio_working_3-way'!T143</f>
        <v>0.22942857372285713</v>
      </c>
      <c r="W143" s="11">
        <f>'OddsRatio_working_3-way'!V143^2+4*'OddsRatio_working_3-way'!U143^3/27</f>
        <v>-5.5132296593752357E-2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0.16414152965829279</v>
      </c>
      <c r="Y143" s="11">
        <f>IF('OddsRatio_working_3-way'!W143&gt;=0,IF('OddsRatio_working_3-way'!V143+SQRT('OddsRatio_working_3-way'!W143)&gt;0,0,PI()),ACOS('OddsRatio_working_3-way'!V143/(2*'OddsRatio_working_3-way'!X143)))</f>
        <v>0.7969739935524347</v>
      </c>
      <c r="Z143" s="11">
        <f>'OddsRatio_working_3-way'!X143^(1/3)*COS('OddsRatio_working_3-way'!Y143/3)</f>
        <v>0.52832048133216447</v>
      </c>
      <c r="AA143" s="11">
        <f>'OddsRatio_working_3-way'!X143^(1/3)*COS(('OddsRatio_working_3-way'!Y143+2*PI())/3)</f>
        <v>-0.3886516219023452</v>
      </c>
      <c r="AB143" s="11">
        <f>'OddsRatio_working_3-way'!X143^(1/3)*COS(('OddsRatio_working_3-way'!Y143+4*PI())/3)</f>
        <v>-0.13966885942981938</v>
      </c>
      <c r="AC143" s="11">
        <f>'OddsRatio_working_3-way'!X143^(1/3)*SIN('OddsRatio_working_3-way'!Y143/3)</f>
        <v>0.14375026493708948</v>
      </c>
      <c r="AD143" s="11">
        <f>'OddsRatio_working_3-way'!X143^(1/3)*SIN(('OddsRatio_working_3-way'!Y143+2*PI())/3)</f>
        <v>0.38566382570473196</v>
      </c>
      <c r="AE143" s="11">
        <f>'OddsRatio_working_3-way'!X143^(1/3)*SIN(('OddsRatio_working_3-way'!Y143+4*PI())/3)</f>
        <v>-0.52941409064182143</v>
      </c>
      <c r="AF143" s="11">
        <f>-'OddsRatio_working_3-way'!U143/(3*'OddsRatio_working_3-way'!X143^(1/3))*COS(('OddsRatio_working_3-way'!Y143)/3)</f>
        <v>0.52832048133216447</v>
      </c>
      <c r="AG143" s="11">
        <f>-'OddsRatio_working_3-way'!U143/(3*'OddsRatio_working_3-way'!X143^(1/3))*COS(('OddsRatio_working_3-way'!Y143+2*PI())/3)</f>
        <v>-0.3886516219023452</v>
      </c>
      <c r="AH143" s="11">
        <f>-'OddsRatio_working_3-way'!U143/(3*'OddsRatio_working_3-way'!X143^(1/3))*COS(('OddsRatio_working_3-way'!Y143+4*PI())/3)</f>
        <v>-0.13966885942981938</v>
      </c>
      <c r="AI143" s="11">
        <f>'OddsRatio_working_3-way'!U143/(3*'OddsRatio_working_3-way'!X143^(1/3))*SIN(('OddsRatio_working_3-way'!Y143)/3)</f>
        <v>-0.14375026493708948</v>
      </c>
      <c r="AJ143" s="11">
        <f>'OddsRatio_working_3-way'!U143/(3*'OddsRatio_working_3-way'!X143^(1/3))*SIN(('OddsRatio_working_3-way'!Y143+2*PI())/3)</f>
        <v>-0.38566382570473196</v>
      </c>
      <c r="AK143" s="11">
        <f>'OddsRatio_working_3-way'!U143/(3*'OddsRatio_working_3-way'!X143^(1/3))*SIN(('OddsRatio_working_3-way'!Y143+4*PI())/3)</f>
        <v>0.52941409064182143</v>
      </c>
      <c r="AL143" s="11">
        <f>'OddsRatio_working_3-way'!Z143+'OddsRatio_working_3-way'!AF143</f>
        <v>1.0566409626643289</v>
      </c>
      <c r="AM143" s="11">
        <f>'OddsRatio_working_3-way'!AA143+'OddsRatio_working_3-way'!AG143</f>
        <v>-0.7773032438046904</v>
      </c>
      <c r="AN143" s="11">
        <f>'OddsRatio_working_3-way'!AB143+'OddsRatio_working_3-way'!AH143</f>
        <v>-0.27933771885963876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1.0566409626643289</v>
      </c>
      <c r="AS143" s="11">
        <f>IF(('OddsRatio_working_3-way'!X143=0),IF(Q143&gt;0,-Q143^(1/3),(-Q143)^(1/3)),'OddsRatio_working_3-way'!AM143-'OddsRatio_working_3-way'!R143/3)</f>
        <v>-0.7773032438046904</v>
      </c>
      <c r="AT143" s="11">
        <f>IF(('OddsRatio_working_3-way'!X143=0),IF(Q143&gt;0,-Q143^(1/3),(-Q143)^(1/3)),'OddsRatio_working_3-way'!AN143-'OddsRatio_working_3-way'!R143/3)</f>
        <v>-0.27933771885963876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3.3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2.3199999999999998</v>
      </c>
      <c r="D144" s="9">
        <f t="shared" si="39"/>
        <v>0.29435245376478619</v>
      </c>
      <c r="E144" s="9">
        <f t="shared" si="40"/>
        <v>0.28474284932026633</v>
      </c>
      <c r="F144" s="9">
        <f t="shared" si="41"/>
        <v>0.42090469691494742</v>
      </c>
      <c r="G144" s="9">
        <f t="shared" si="42"/>
        <v>1.0422990433672255</v>
      </c>
      <c r="H144" s="9">
        <f t="shared" si="43"/>
        <v>3.3972877997446185</v>
      </c>
      <c r="I144" s="9">
        <f t="shared" si="44"/>
        <v>3.5119406945150136</v>
      </c>
      <c r="J144" s="9">
        <f t="shared" si="45"/>
        <v>2.3758347372447375</v>
      </c>
      <c r="K144" s="11">
        <f t="shared" si="46"/>
        <v>0.30303030303030304</v>
      </c>
      <c r="L144" s="11">
        <f t="shared" si="47"/>
        <v>0.29325513196480935</v>
      </c>
      <c r="M144" s="11">
        <f t="shared" si="48"/>
        <v>0.43103448275862072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-0.28026089594498937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0.23097288998795726</v>
      </c>
      <c r="Q144" s="11">
        <f>2*'OddsRatio_working_3-way'!K144*'OddsRatio_working_3-way'!L144*'OddsRatio_working_3-way'!M144</f>
        <v>7.6607923710765247E-2</v>
      </c>
      <c r="R144" s="11">
        <f t="shared" si="49"/>
        <v>0</v>
      </c>
      <c r="S144" s="11">
        <f t="shared" si="50"/>
        <v>-0.82413527298968403</v>
      </c>
      <c r="T144" s="11">
        <f t="shared" si="51"/>
        <v>-0.27334503250072434</v>
      </c>
      <c r="U144" s="11">
        <f>'OddsRatio_working_3-way'!S144-'OddsRatio_working_3-way'!R144^2/3</f>
        <v>-0.82413527298968403</v>
      </c>
      <c r="V144" s="11">
        <f>'OddsRatio_working_3-way'!S144*'OddsRatio_working_3-way'!R144/3-2*'OddsRatio_working_3-way'!R144^3/27-'OddsRatio_working_3-way'!T144</f>
        <v>0.27334503250072434</v>
      </c>
      <c r="W144" s="11">
        <f>'OddsRatio_working_3-way'!V144^2+4*'OddsRatio_working_3-way'!U144^3/27</f>
        <v>-8.2086873667920057E-3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0.14398454271172137</v>
      </c>
      <c r="Y144" s="11">
        <f>IF('OddsRatio_working_3-way'!W144&gt;=0,IF('OddsRatio_working_3-way'!V144+SQRT('OddsRatio_working_3-way'!W144)&gt;0,0,PI()),ACOS('OddsRatio_working_3-way'!V144/(2*'OddsRatio_working_3-way'!X144)))</f>
        <v>0.32005985736823872</v>
      </c>
      <c r="Z144" s="11">
        <f>'OddsRatio_working_3-way'!X144^(1/3)*COS('OddsRatio_working_3-way'!Y144/3)</f>
        <v>0.52114952168361273</v>
      </c>
      <c r="AA144" s="11">
        <f>'OddsRatio_working_3-way'!X144^(1/3)*COS(('OddsRatio_working_3-way'!Y144+2*PI())/3)</f>
        <v>-0.30890901664581444</v>
      </c>
      <c r="AB144" s="11">
        <f>'OddsRatio_working_3-way'!X144^(1/3)*COS(('OddsRatio_working_3-way'!Y144+4*PI())/3)</f>
        <v>-0.21224050503779832</v>
      </c>
      <c r="AC144" s="11">
        <f>'OddsRatio_working_3-way'!X144^(1/3)*SIN('OddsRatio_working_3-way'!Y144/3)</f>
        <v>5.5811591199048556E-2</v>
      </c>
      <c r="AD144" s="11">
        <f>'OddsRatio_working_3-way'!X144^(1/3)*SIN(('OddsRatio_working_3-way'!Y144+2*PI())/3)</f>
        <v>0.42342292934859338</v>
      </c>
      <c r="AE144" s="11">
        <f>'OddsRatio_working_3-way'!X144^(1/3)*SIN(('OddsRatio_working_3-way'!Y144+4*PI())/3)</f>
        <v>-0.47923452054764204</v>
      </c>
      <c r="AF144" s="11">
        <f>-'OddsRatio_working_3-way'!U144/(3*'OddsRatio_working_3-way'!X144^(1/3))*COS(('OddsRatio_working_3-way'!Y144)/3)</f>
        <v>0.52114952168361273</v>
      </c>
      <c r="AG144" s="11">
        <f>-'OddsRatio_working_3-way'!U144/(3*'OddsRatio_working_3-way'!X144^(1/3))*COS(('OddsRatio_working_3-way'!Y144+2*PI())/3)</f>
        <v>-0.30890901664581444</v>
      </c>
      <c r="AH144" s="11">
        <f>-'OddsRatio_working_3-way'!U144/(3*'OddsRatio_working_3-way'!X144^(1/3))*COS(('OddsRatio_working_3-way'!Y144+4*PI())/3)</f>
        <v>-0.21224050503779832</v>
      </c>
      <c r="AI144" s="11">
        <f>'OddsRatio_working_3-way'!U144/(3*'OddsRatio_working_3-way'!X144^(1/3))*SIN(('OddsRatio_working_3-way'!Y144)/3)</f>
        <v>-5.5811591199048556E-2</v>
      </c>
      <c r="AJ144" s="11">
        <f>'OddsRatio_working_3-way'!U144/(3*'OddsRatio_working_3-way'!X144^(1/3))*SIN(('OddsRatio_working_3-way'!Y144+2*PI())/3)</f>
        <v>-0.42342292934859338</v>
      </c>
      <c r="AK144" s="11">
        <f>'OddsRatio_working_3-way'!U144/(3*'OddsRatio_working_3-way'!X144^(1/3))*SIN(('OddsRatio_working_3-way'!Y144+4*PI())/3)</f>
        <v>0.47923452054764204</v>
      </c>
      <c r="AL144" s="11">
        <f>'OddsRatio_working_3-way'!Z144+'OddsRatio_working_3-way'!AF144</f>
        <v>1.0422990433672255</v>
      </c>
      <c r="AM144" s="11">
        <f>'OddsRatio_working_3-way'!AA144+'OddsRatio_working_3-way'!AG144</f>
        <v>-0.61781803329162888</v>
      </c>
      <c r="AN144" s="11">
        <f>'OddsRatio_working_3-way'!AB144+'OddsRatio_working_3-way'!AH144</f>
        <v>-0.42448101007559663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1.0422990433672255</v>
      </c>
      <c r="AS144" s="11">
        <f>IF(('OddsRatio_working_3-way'!X144=0),IF(Q144&gt;0,-Q144^(1/3),(-Q144)^(1/3)),'OddsRatio_working_3-way'!AM144-'OddsRatio_working_3-way'!R144/3)</f>
        <v>-0.61781803329162888</v>
      </c>
      <c r="AT144" s="11">
        <f>IF(('OddsRatio_working_3-way'!X144=0),IF(Q144&gt;0,-Q144^(1/3),(-Q144)^(1/3)),'OddsRatio_working_3-way'!AN144-'OddsRatio_working_3-way'!R144/3)</f>
        <v>-0.42448101007559663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2.12</v>
      </c>
      <c r="B145" s="4">
        <f>IF('True_Odds_Calculator_3-way'!B146="","",'True_Odds_Calculator_3-way'!B146)</f>
        <v>3.88</v>
      </c>
      <c r="C145" s="4">
        <f>IF('True_Odds_Calculator_3-way'!C146="","",'True_Odds_Calculator_3-way'!C146)</f>
        <v>3.16</v>
      </c>
      <c r="D145" s="9">
        <f t="shared" si="39"/>
        <v>0.45415050800994938</v>
      </c>
      <c r="E145" s="9">
        <f t="shared" si="40"/>
        <v>0.24446088594538221</v>
      </c>
      <c r="F145" s="9">
        <f t="shared" si="41"/>
        <v>0.30138860604466844</v>
      </c>
      <c r="G145" s="9">
        <f t="shared" si="42"/>
        <v>1.0731367889113592</v>
      </c>
      <c r="H145" s="9">
        <f t="shared" si="43"/>
        <v>2.2019132035807218</v>
      </c>
      <c r="I145" s="9">
        <f t="shared" si="44"/>
        <v>4.0906339520647137</v>
      </c>
      <c r="J145" s="9">
        <f t="shared" si="45"/>
        <v>3.3179754640485353</v>
      </c>
      <c r="K145" s="11">
        <f t="shared" si="46"/>
        <v>0.47169811320754712</v>
      </c>
      <c r="L145" s="11">
        <f t="shared" si="47"/>
        <v>0.25773195876288663</v>
      </c>
      <c r="M145" s="11">
        <f t="shared" si="48"/>
        <v>0.31645569620253161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-0.26804616153582883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0.23698782928997214</v>
      </c>
      <c r="Q145" s="11">
        <f>2*'OddsRatio_working_3-way'!K145*'OddsRatio_working_3-way'!L145*'OddsRatio_working_3-way'!M145</f>
        <v>7.6944100418822117E-2</v>
      </c>
      <c r="R145" s="11">
        <f t="shared" si="49"/>
        <v>0</v>
      </c>
      <c r="S145" s="11">
        <f t="shared" si="50"/>
        <v>-0.88413065843621408</v>
      </c>
      <c r="T145" s="11">
        <f t="shared" si="51"/>
        <v>-0.28705540858318634</v>
      </c>
      <c r="U145" s="11">
        <f>'OddsRatio_working_3-way'!S145-'OddsRatio_working_3-way'!R145^2/3</f>
        <v>-0.88413065843621408</v>
      </c>
      <c r="V145" s="11">
        <f>'OddsRatio_working_3-way'!S145*'OddsRatio_working_3-way'!R145/3-2*'OddsRatio_working_3-way'!R145^3/27-'OddsRatio_working_3-way'!T145</f>
        <v>0.28705540858318634</v>
      </c>
      <c r="W145" s="11">
        <f>'OddsRatio_working_3-way'!V145^2+4*'OddsRatio_working_3-way'!U145^3/27</f>
        <v>-1.9986371770988179E-2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0.15998998356760355</v>
      </c>
      <c r="Y145" s="11">
        <f>IF('OddsRatio_working_3-way'!W145&gt;=0,IF('OddsRatio_working_3-way'!V145+SQRT('OddsRatio_working_3-way'!W145)&gt;0,0,PI()),ACOS('OddsRatio_working_3-way'!V145/(2*'OddsRatio_working_3-way'!X145)))</f>
        <v>0.45762507506385308</v>
      </c>
      <c r="Z145" s="11">
        <f>'OddsRatio_working_3-way'!X145^(1/3)*COS('OddsRatio_working_3-way'!Y145/3)</f>
        <v>0.5365683944556795</v>
      </c>
      <c r="AA145" s="11">
        <f>'OddsRatio_working_3-way'!X145^(1/3)*COS(('OddsRatio_working_3-way'!Y145+2*PI())/3)</f>
        <v>-0.33972251441472656</v>
      </c>
      <c r="AB145" s="11">
        <f>'OddsRatio_working_3-way'!X145^(1/3)*COS(('OddsRatio_working_3-way'!Y145+4*PI())/3)</f>
        <v>-0.19684588004095327</v>
      </c>
      <c r="AC145" s="11">
        <f>'OddsRatio_working_3-way'!X145^(1/3)*SIN('OddsRatio_working_3-way'!Y145/3)</f>
        <v>8.2489863316605988E-2</v>
      </c>
      <c r="AD145" s="11">
        <f>'OddsRatio_working_3-way'!X145^(1/3)*SIN(('OddsRatio_working_3-way'!Y145+2*PI())/3)</f>
        <v>0.42343692880814482</v>
      </c>
      <c r="AE145" s="11">
        <f>'OddsRatio_working_3-way'!X145^(1/3)*SIN(('OddsRatio_working_3-way'!Y145+4*PI())/3)</f>
        <v>-0.50592679212475056</v>
      </c>
      <c r="AF145" s="11">
        <f>-'OddsRatio_working_3-way'!U145/(3*'OddsRatio_working_3-way'!X145^(1/3))*COS(('OddsRatio_working_3-way'!Y145)/3)</f>
        <v>0.53656839445567961</v>
      </c>
      <c r="AG145" s="11">
        <f>-'OddsRatio_working_3-way'!U145/(3*'OddsRatio_working_3-way'!X145^(1/3))*COS(('OddsRatio_working_3-way'!Y145+2*PI())/3)</f>
        <v>-0.33972251441472662</v>
      </c>
      <c r="AH145" s="11">
        <f>-'OddsRatio_working_3-way'!U145/(3*'OddsRatio_working_3-way'!X145^(1/3))*COS(('OddsRatio_working_3-way'!Y145+4*PI())/3)</f>
        <v>-0.1968458800409533</v>
      </c>
      <c r="AI145" s="11">
        <f>'OddsRatio_working_3-way'!U145/(3*'OddsRatio_working_3-way'!X145^(1/3))*SIN(('OddsRatio_working_3-way'!Y145)/3)</f>
        <v>-8.2489863316606016E-2</v>
      </c>
      <c r="AJ145" s="11">
        <f>'OddsRatio_working_3-way'!U145/(3*'OddsRatio_working_3-way'!X145^(1/3))*SIN(('OddsRatio_working_3-way'!Y145+2*PI())/3)</f>
        <v>-0.42343692880814487</v>
      </c>
      <c r="AK145" s="11">
        <f>'OddsRatio_working_3-way'!U145/(3*'OddsRatio_working_3-way'!X145^(1/3))*SIN(('OddsRatio_working_3-way'!Y145+4*PI())/3)</f>
        <v>0.50592679212475067</v>
      </c>
      <c r="AL145" s="11">
        <f>'OddsRatio_working_3-way'!Z145+'OddsRatio_working_3-way'!AF145</f>
        <v>1.0731367889113592</v>
      </c>
      <c r="AM145" s="11">
        <f>'OddsRatio_working_3-way'!AA145+'OddsRatio_working_3-way'!AG145</f>
        <v>-0.67944502882945312</v>
      </c>
      <c r="AN145" s="11">
        <f>'OddsRatio_working_3-way'!AB145+'OddsRatio_working_3-way'!AH145</f>
        <v>-0.39369176008190654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1.0731367889113592</v>
      </c>
      <c r="AS145" s="11">
        <f>IF(('OddsRatio_working_3-way'!X145=0),IF(Q145&gt;0,-Q145^(1/3),(-Q145)^(1/3)),'OddsRatio_working_3-way'!AM145-'OddsRatio_working_3-way'!R145/3)</f>
        <v>-0.67944502882945312</v>
      </c>
      <c r="AT145" s="11">
        <f>IF(('OddsRatio_working_3-way'!X145=0),IF(Q145&gt;0,-Q145^(1/3),(-Q145)^(1/3)),'OddsRatio_working_3-way'!AN145-'OddsRatio_working_3-way'!R145/3)</f>
        <v>-0.39369176008190654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7.79</v>
      </c>
      <c r="B146" s="4">
        <f>IF('True_Odds_Calculator_3-way'!B147="","",'True_Odds_Calculator_3-way'!B147)</f>
        <v>4.75</v>
      </c>
      <c r="C146" s="4">
        <f>IF('True_Odds_Calculator_3-way'!C147="","",'True_Odds_Calculator_3-way'!C147)</f>
        <v>1.4</v>
      </c>
      <c r="D146" s="9">
        <f t="shared" si="39"/>
        <v>0.11640381934615959</v>
      </c>
      <c r="E146" s="9">
        <f t="shared" si="40"/>
        <v>0.1925944032107737</v>
      </c>
      <c r="F146" s="9">
        <f t="shared" si="41"/>
        <v>0.69100177744306657</v>
      </c>
      <c r="G146" s="9">
        <f t="shared" si="42"/>
        <v>1.1179357009048814</v>
      </c>
      <c r="H146" s="9">
        <f t="shared" si="43"/>
        <v>8.5907834091441444</v>
      </c>
      <c r="I146" s="9">
        <f t="shared" si="44"/>
        <v>5.1922588783933064</v>
      </c>
      <c r="J146" s="9">
        <f t="shared" si="45"/>
        <v>1.4471742803619527</v>
      </c>
      <c r="K146" s="11">
        <f t="shared" si="46"/>
        <v>0.12836970474967907</v>
      </c>
      <c r="L146" s="11">
        <f t="shared" si="47"/>
        <v>0.21052631578947367</v>
      </c>
      <c r="M146" s="11">
        <f t="shared" si="48"/>
        <v>0.7142857142857143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-0.19660833727450833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0.21118264209947202</v>
      </c>
      <c r="Q146" s="11">
        <f>2*'OddsRatio_working_3-way'!K146*'OddsRatio_working_3-way'!L146*'OddsRatio_working_3-way'!M146</f>
        <v>3.8607429999903478E-2</v>
      </c>
      <c r="R146" s="11">
        <f t="shared" si="49"/>
        <v>0</v>
      </c>
      <c r="S146" s="11">
        <f t="shared" si="50"/>
        <v>-1.0741286205203737</v>
      </c>
      <c r="T146" s="11">
        <f t="shared" si="51"/>
        <v>-0.19636720667648516</v>
      </c>
      <c r="U146" s="11">
        <f>'OddsRatio_working_3-way'!S146-'OddsRatio_working_3-way'!R146^2/3</f>
        <v>-1.0741286205203737</v>
      </c>
      <c r="V146" s="11">
        <f>'OddsRatio_working_3-way'!S146*'OddsRatio_working_3-way'!R146/3-2*'OddsRatio_working_3-way'!R146^3/27-'OddsRatio_working_3-way'!T146</f>
        <v>0.19636720667648516</v>
      </c>
      <c r="W146" s="11">
        <f>'OddsRatio_working_3-way'!V146^2+4*'OddsRatio_working_3-way'!U146^3/27</f>
        <v>-0.14503671412052155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0.21424098229473218</v>
      </c>
      <c r="Y146" s="11">
        <f>IF('OddsRatio_working_3-way'!W146&gt;=0,IF('OddsRatio_working_3-way'!V146+SQRT('OddsRatio_working_3-way'!W146)&gt;0,0,PI()),ACOS('OddsRatio_working_3-way'!V146/(2*'OddsRatio_working_3-way'!X146)))</f>
        <v>1.0947307289529673</v>
      </c>
      <c r="Z146" s="11">
        <f>'OddsRatio_working_3-way'!X146^(1/3)*COS('OddsRatio_working_3-way'!Y146/3)</f>
        <v>0.5589678504524408</v>
      </c>
      <c r="AA146" s="11">
        <f>'OddsRatio_working_3-way'!X146^(1/3)*COS(('OddsRatio_working_3-way'!Y146+2*PI())/3)</f>
        <v>-0.46441191594294989</v>
      </c>
      <c r="AB146" s="11">
        <f>'OddsRatio_working_3-way'!X146^(1/3)*COS(('OddsRatio_working_3-way'!Y146+4*PI())/3)</f>
        <v>-9.4555934509491096E-2</v>
      </c>
      <c r="AC146" s="11">
        <f>'OddsRatio_working_3-way'!X146^(1/3)*SIN('OddsRatio_working_3-way'!Y146/3)</f>
        <v>0.21353645044200081</v>
      </c>
      <c r="AD146" s="11">
        <f>'OddsRatio_working_3-way'!X146^(1/3)*SIN(('OddsRatio_working_3-way'!Y146+2*PI())/3)</f>
        <v>0.37731213316959444</v>
      </c>
      <c r="AE146" s="11">
        <f>'OddsRatio_working_3-way'!X146^(1/3)*SIN(('OddsRatio_working_3-way'!Y146+4*PI())/3)</f>
        <v>-0.59084858361159509</v>
      </c>
      <c r="AF146" s="11">
        <f>-'OddsRatio_working_3-way'!U146/(3*'OddsRatio_working_3-way'!X146^(1/3))*COS(('OddsRatio_working_3-way'!Y146)/3)</f>
        <v>0.55896785045244068</v>
      </c>
      <c r="AG146" s="11">
        <f>-'OddsRatio_working_3-way'!U146/(3*'OddsRatio_working_3-way'!X146^(1/3))*COS(('OddsRatio_working_3-way'!Y146+2*PI())/3)</f>
        <v>-0.46441191594294978</v>
      </c>
      <c r="AH146" s="11">
        <f>-'OddsRatio_working_3-way'!U146/(3*'OddsRatio_working_3-way'!X146^(1/3))*COS(('OddsRatio_working_3-way'!Y146+4*PI())/3)</f>
        <v>-9.4555934509491069E-2</v>
      </c>
      <c r="AI146" s="11">
        <f>'OddsRatio_working_3-way'!U146/(3*'OddsRatio_working_3-way'!X146^(1/3))*SIN(('OddsRatio_working_3-way'!Y146)/3)</f>
        <v>-0.21353645044200079</v>
      </c>
      <c r="AJ146" s="11">
        <f>'OddsRatio_working_3-way'!U146/(3*'OddsRatio_working_3-way'!X146^(1/3))*SIN(('OddsRatio_working_3-way'!Y146+2*PI())/3)</f>
        <v>-0.37731213316959439</v>
      </c>
      <c r="AK146" s="11">
        <f>'OddsRatio_working_3-way'!U146/(3*'OddsRatio_working_3-way'!X146^(1/3))*SIN(('OddsRatio_working_3-way'!Y146+4*PI())/3)</f>
        <v>0.59084858361159498</v>
      </c>
      <c r="AL146" s="11">
        <f>'OddsRatio_working_3-way'!Z146+'OddsRatio_working_3-way'!AF146</f>
        <v>1.1179357009048814</v>
      </c>
      <c r="AM146" s="11">
        <f>'OddsRatio_working_3-way'!AA146+'OddsRatio_working_3-way'!AG146</f>
        <v>-0.92882383188589968</v>
      </c>
      <c r="AN146" s="11">
        <f>'OddsRatio_working_3-way'!AB146+'OddsRatio_working_3-way'!AH146</f>
        <v>-0.18911186901898216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1.1179357009048814</v>
      </c>
      <c r="AS146" s="11">
        <f>IF(('OddsRatio_working_3-way'!X146=0),IF(Q146&gt;0,-Q146^(1/3),(-Q146)^(1/3)),'OddsRatio_working_3-way'!AM146-'OddsRatio_working_3-way'!R146/3)</f>
        <v>-0.92882383188589968</v>
      </c>
      <c r="AT146" s="11">
        <f>IF(('OddsRatio_working_3-way'!X146=0),IF(Q146&gt;0,-Q146^(1/3),(-Q146)^(1/3)),'OddsRatio_working_3-way'!AN146-'OddsRatio_working_3-way'!R146/3)</f>
        <v>-0.18911186901898216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1.28</v>
      </c>
      <c r="B147" s="4">
        <f>IF('True_Odds_Calculator_3-way'!B148="","",'True_Odds_Calculator_3-way'!B148)</f>
        <v>5.87</v>
      </c>
      <c r="C147" s="4">
        <f>IF('True_Odds_Calculator_3-way'!C148="","",'True_Odds_Calculator_3-way'!C148)</f>
        <v>10.29</v>
      </c>
      <c r="D147" s="9">
        <f t="shared" si="39"/>
        <v>0.75946388318474878</v>
      </c>
      <c r="E147" s="9">
        <f t="shared" si="40"/>
        <v>0.15364201554669754</v>
      </c>
      <c r="F147" s="9">
        <f t="shared" si="41"/>
        <v>8.6894101268553597E-2</v>
      </c>
      <c r="G147" s="9">
        <f t="shared" si="42"/>
        <v>1.1311368177932075</v>
      </c>
      <c r="H147" s="9">
        <f t="shared" si="43"/>
        <v>1.316718308982098</v>
      </c>
      <c r="I147" s="9">
        <f t="shared" si="44"/>
        <v>6.5086363026529206</v>
      </c>
      <c r="J147" s="9">
        <f t="shared" si="45"/>
        <v>11.508261037298897</v>
      </c>
      <c r="K147" s="11">
        <f t="shared" si="46"/>
        <v>0.78125</v>
      </c>
      <c r="L147" s="11">
        <f t="shared" si="47"/>
        <v>0.17035775127768313</v>
      </c>
      <c r="M147" s="11">
        <f t="shared" si="48"/>
        <v>9.7181729834791064E-2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-0.16384728934163095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0.1867685502042141</v>
      </c>
      <c r="Q147" s="11">
        <f>2*'OddsRatio_working_3-way'!K147*'OddsRatio_working_3-way'!L147*'OddsRatio_working_3-way'!M147</f>
        <v>2.586822024989115E-2</v>
      </c>
      <c r="R147" s="11">
        <f t="shared" si="49"/>
        <v>0</v>
      </c>
      <c r="S147" s="11">
        <f t="shared" si="50"/>
        <v>-1.1398940498477885</v>
      </c>
      <c r="T147" s="11">
        <f t="shared" si="51"/>
        <v>-0.15788006230578788</v>
      </c>
      <c r="U147" s="11">
        <f>'OddsRatio_working_3-way'!S147-'OddsRatio_working_3-way'!R147^2/3</f>
        <v>-1.1398940498477885</v>
      </c>
      <c r="V147" s="11">
        <f>'OddsRatio_working_3-way'!S147*'OddsRatio_working_3-way'!R147/3-2*'OddsRatio_working_3-way'!R147^3/27-'OddsRatio_working_3-way'!T147</f>
        <v>0.15788006230578788</v>
      </c>
      <c r="W147" s="11">
        <f>'OddsRatio_working_3-way'!V147^2+4*'OddsRatio_working_3-way'!U147^3/27</f>
        <v>-0.19450069480578058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0.2342150768414899</v>
      </c>
      <c r="Y147" s="11">
        <f>IF('OddsRatio_working_3-way'!W147&gt;=0,IF('OddsRatio_working_3-way'!V147+SQRT('OddsRatio_working_3-way'!W147)&gt;0,0,PI()),ACOS('OddsRatio_working_3-way'!V147/(2*'OddsRatio_working_3-way'!X147)))</f>
        <v>1.2270243334838522</v>
      </c>
      <c r="Z147" s="11">
        <f>'OddsRatio_working_3-way'!X147^(1/3)*COS('OddsRatio_working_3-way'!Y147/3)</f>
        <v>0.56556840889660376</v>
      </c>
      <c r="AA147" s="11">
        <f>'OddsRatio_working_3-way'!X147^(1/3)*COS(('OddsRatio_working_3-way'!Y147+2*PI())/3)</f>
        <v>-0.49508774564714814</v>
      </c>
      <c r="AB147" s="11">
        <f>'OddsRatio_working_3-way'!X147^(1/3)*COS(('OddsRatio_working_3-way'!Y147+4*PI())/3)</f>
        <v>-7.0480663249455483E-2</v>
      </c>
      <c r="AC147" s="11">
        <f>'OddsRatio_working_3-way'!X147^(1/3)*SIN('OddsRatio_working_3-way'!Y147/3)</f>
        <v>0.24514701332212943</v>
      </c>
      <c r="AD147" s="11">
        <f>'OddsRatio_working_3-way'!X147^(1/3)*SIN(('OddsRatio_working_3-way'!Y147+2*PI())/3)</f>
        <v>0.36722310302133909</v>
      </c>
      <c r="AE147" s="11">
        <f>'OddsRatio_working_3-way'!X147^(1/3)*SIN(('OddsRatio_working_3-way'!Y147+4*PI())/3)</f>
        <v>-0.6123701163434685</v>
      </c>
      <c r="AF147" s="11">
        <f>-'OddsRatio_working_3-way'!U147/(3*'OddsRatio_working_3-way'!X147^(1/3))*COS(('OddsRatio_working_3-way'!Y147)/3)</f>
        <v>0.56556840889660365</v>
      </c>
      <c r="AG147" s="11">
        <f>-'OddsRatio_working_3-way'!U147/(3*'OddsRatio_working_3-way'!X147^(1/3))*COS(('OddsRatio_working_3-way'!Y147+2*PI())/3)</f>
        <v>-0.49508774564714808</v>
      </c>
      <c r="AH147" s="11">
        <f>-'OddsRatio_working_3-way'!U147/(3*'OddsRatio_working_3-way'!X147^(1/3))*COS(('OddsRatio_working_3-way'!Y147+4*PI())/3)</f>
        <v>-7.0480663249455469E-2</v>
      </c>
      <c r="AI147" s="11">
        <f>'OddsRatio_working_3-way'!U147/(3*'OddsRatio_working_3-way'!X147^(1/3))*SIN(('OddsRatio_working_3-way'!Y147)/3)</f>
        <v>-0.24514701332212938</v>
      </c>
      <c r="AJ147" s="11">
        <f>'OddsRatio_working_3-way'!U147/(3*'OddsRatio_working_3-way'!X147^(1/3))*SIN(('OddsRatio_working_3-way'!Y147+2*PI())/3)</f>
        <v>-0.36722310302133898</v>
      </c>
      <c r="AK147" s="11">
        <f>'OddsRatio_working_3-way'!U147/(3*'OddsRatio_working_3-way'!X147^(1/3))*SIN(('OddsRatio_working_3-way'!Y147+4*PI())/3)</f>
        <v>0.61237011634346838</v>
      </c>
      <c r="AL147" s="11">
        <f>'OddsRatio_working_3-way'!Z147+'OddsRatio_working_3-way'!AF147</f>
        <v>1.1311368177932075</v>
      </c>
      <c r="AM147" s="11">
        <f>'OddsRatio_working_3-way'!AA147+'OddsRatio_working_3-way'!AG147</f>
        <v>-0.99017549129429616</v>
      </c>
      <c r="AN147" s="11">
        <f>'OddsRatio_working_3-way'!AB147+'OddsRatio_working_3-way'!AH147</f>
        <v>-0.14096132649891097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1.1311368177932075</v>
      </c>
      <c r="AS147" s="11">
        <f>IF(('OddsRatio_working_3-way'!X147=0),IF(Q147&gt;0,-Q147^(1/3),(-Q147)^(1/3)),'OddsRatio_working_3-way'!AM147-'OddsRatio_working_3-way'!R147/3)</f>
        <v>-0.99017549129429616</v>
      </c>
      <c r="AT147" s="11">
        <f>IF(('OddsRatio_working_3-way'!X147=0),IF(Q147&gt;0,-Q147^(1/3),(-Q147)^(1/3)),'OddsRatio_working_3-way'!AN147-'OddsRatio_working_3-way'!R147/3)</f>
        <v>-0.14096132649891097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7.69</v>
      </c>
      <c r="B148" s="4">
        <f>IF('True_Odds_Calculator_3-way'!B149="","",'True_Odds_Calculator_3-way'!B149)</f>
        <v>5.7</v>
      </c>
      <c r="C148" s="4">
        <f>IF('True_Odds_Calculator_3-way'!C149="","",'True_Odds_Calculator_3-way'!C149)</f>
        <v>1.36</v>
      </c>
      <c r="D148" s="9">
        <f t="shared" si="39"/>
        <v>0.12009706860535911</v>
      </c>
      <c r="E148" s="9">
        <f t="shared" si="40"/>
        <v>0.16267473184928533</v>
      </c>
      <c r="F148" s="9">
        <f t="shared" si="41"/>
        <v>0.71722819954535544</v>
      </c>
      <c r="G148" s="9">
        <f t="shared" si="42"/>
        <v>1.0951566377103275</v>
      </c>
      <c r="H148" s="9">
        <f t="shared" si="43"/>
        <v>8.3265979062820925</v>
      </c>
      <c r="I148" s="9">
        <f t="shared" si="44"/>
        <v>6.1472361972385405</v>
      </c>
      <c r="J148" s="9">
        <f t="shared" si="45"/>
        <v>1.3942563895757181</v>
      </c>
      <c r="K148" s="11">
        <f t="shared" si="46"/>
        <v>0.13003901170351104</v>
      </c>
      <c r="L148" s="11">
        <f t="shared" si="47"/>
        <v>0.17543859649122806</v>
      </c>
      <c r="M148" s="11">
        <f t="shared" si="48"/>
        <v>0.73529411764705876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-0.18988312592849066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0.19710505514915569</v>
      </c>
      <c r="Q148" s="11">
        <f>2*'OddsRatio_working_3-way'!K148*'OddsRatio_working_3-way'!L148*'OddsRatio_working_3-way'!M148</f>
        <v>3.3549796621132874E-2</v>
      </c>
      <c r="R148" s="11">
        <f t="shared" si="49"/>
        <v>0</v>
      </c>
      <c r="S148" s="11">
        <f t="shared" si="50"/>
        <v>-1.0380335492443113</v>
      </c>
      <c r="T148" s="11">
        <f t="shared" si="51"/>
        <v>-0.17668656157349977</v>
      </c>
      <c r="U148" s="11">
        <f>'OddsRatio_working_3-way'!S148-'OddsRatio_working_3-way'!R148^2/3</f>
        <v>-1.0380335492443113</v>
      </c>
      <c r="V148" s="11">
        <f>'OddsRatio_working_3-way'!S148*'OddsRatio_working_3-way'!R148/3-2*'OddsRatio_working_3-way'!R148^3/27-'OddsRatio_working_3-way'!T148</f>
        <v>0.17668656157349977</v>
      </c>
      <c r="W148" s="11">
        <f>'OddsRatio_working_3-way'!V148^2+4*'OddsRatio_working_3-way'!U148^3/27</f>
        <v>-0.13448486900392193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0.20353317299926077</v>
      </c>
      <c r="Y148" s="11">
        <f>IF('OddsRatio_working_3-way'!W148&gt;=0,IF('OddsRatio_working_3-way'!V148+SQRT('OddsRatio_working_3-way'!W148)&gt;0,0,PI()),ACOS('OddsRatio_working_3-way'!V148/(2*'OddsRatio_working_3-way'!X148)))</f>
        <v>1.1218144301121975</v>
      </c>
      <c r="Z148" s="11">
        <f>'OddsRatio_working_3-way'!X148^(1/3)*COS('OddsRatio_working_3-way'!Y148/3)</f>
        <v>0.54757831885516384</v>
      </c>
      <c r="AA148" s="11">
        <f>'OddsRatio_working_3-way'!X148^(1/3)*COS(('OddsRatio_working_3-way'!Y148+2*PI())/3)</f>
        <v>-0.45987214051637543</v>
      </c>
      <c r="AB148" s="11">
        <f>'OddsRatio_working_3-way'!X148^(1/3)*COS(('OddsRatio_working_3-way'!Y148+4*PI())/3)</f>
        <v>-8.770617833878834E-2</v>
      </c>
      <c r="AC148" s="11">
        <f>'OddsRatio_working_3-way'!X148^(1/3)*SIN('OddsRatio_working_3-way'!Y148/3)</f>
        <v>0.21487011844644602</v>
      </c>
      <c r="AD148" s="11">
        <f>'OddsRatio_working_3-way'!X148^(1/3)*SIN(('OddsRatio_working_3-way'!Y148+2*PI())/3)</f>
        <v>0.36678167546692442</v>
      </c>
      <c r="AE148" s="11">
        <f>'OddsRatio_working_3-way'!X148^(1/3)*SIN(('OddsRatio_working_3-way'!Y148+4*PI())/3)</f>
        <v>-0.5816517939133703</v>
      </c>
      <c r="AF148" s="11">
        <f>-'OddsRatio_working_3-way'!U148/(3*'OddsRatio_working_3-way'!X148^(1/3))*COS(('OddsRatio_working_3-way'!Y148)/3)</f>
        <v>0.54757831885516373</v>
      </c>
      <c r="AG148" s="11">
        <f>-'OddsRatio_working_3-way'!U148/(3*'OddsRatio_working_3-way'!X148^(1/3))*COS(('OddsRatio_working_3-way'!Y148+2*PI())/3)</f>
        <v>-0.45987214051637532</v>
      </c>
      <c r="AH148" s="11">
        <f>-'OddsRatio_working_3-way'!U148/(3*'OddsRatio_working_3-way'!X148^(1/3))*COS(('OddsRatio_working_3-way'!Y148+4*PI())/3)</f>
        <v>-8.7706178338788313E-2</v>
      </c>
      <c r="AI148" s="11">
        <f>'OddsRatio_working_3-way'!U148/(3*'OddsRatio_working_3-way'!X148^(1/3))*SIN(('OddsRatio_working_3-way'!Y148)/3)</f>
        <v>-0.21487011844644596</v>
      </c>
      <c r="AJ148" s="11">
        <f>'OddsRatio_working_3-way'!U148/(3*'OddsRatio_working_3-way'!X148^(1/3))*SIN(('OddsRatio_working_3-way'!Y148+2*PI())/3)</f>
        <v>-0.36678167546692431</v>
      </c>
      <c r="AK148" s="11">
        <f>'OddsRatio_working_3-way'!U148/(3*'OddsRatio_working_3-way'!X148^(1/3))*SIN(('OddsRatio_working_3-way'!Y148+4*PI())/3)</f>
        <v>0.58165179391337019</v>
      </c>
      <c r="AL148" s="11">
        <f>'OddsRatio_working_3-way'!Z148+'OddsRatio_working_3-way'!AF148</f>
        <v>1.0951566377103275</v>
      </c>
      <c r="AM148" s="11">
        <f>'OddsRatio_working_3-way'!AA148+'OddsRatio_working_3-way'!AG148</f>
        <v>-0.91974428103275074</v>
      </c>
      <c r="AN148" s="11">
        <f>'OddsRatio_working_3-way'!AB148+'OddsRatio_working_3-way'!AH148</f>
        <v>-0.17541235667757665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1.0951566377103275</v>
      </c>
      <c r="AS148" s="11">
        <f>IF(('OddsRatio_working_3-way'!X148=0),IF(Q148&gt;0,-Q148^(1/3),(-Q148)^(1/3)),'OddsRatio_working_3-way'!AM148-'OddsRatio_working_3-way'!R148/3)</f>
        <v>-0.91974428103275074</v>
      </c>
      <c r="AT148" s="11">
        <f>IF(('OddsRatio_working_3-way'!X148=0),IF(Q148&gt;0,-Q148^(1/3),(-Q148)^(1/3)),'OddsRatio_working_3-way'!AN148-'OddsRatio_working_3-way'!R148/3)</f>
        <v>-0.17541235667757665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1.66</v>
      </c>
      <c r="B149" s="4">
        <f>IF('True_Odds_Calculator_3-way'!B150="","",'True_Odds_Calculator_3-way'!B150)</f>
        <v>3.7</v>
      </c>
      <c r="C149" s="4">
        <f>IF('True_Odds_Calculator_3-way'!C150="","",'True_Odds_Calculator_3-way'!C150)</f>
        <v>6.03</v>
      </c>
      <c r="D149" s="9">
        <f t="shared" si="39"/>
        <v>0.58613141672962754</v>
      </c>
      <c r="E149" s="9">
        <f t="shared" si="40"/>
        <v>0.25716201257413146</v>
      </c>
      <c r="F149" s="9">
        <f t="shared" si="41"/>
        <v>0.156706570696241</v>
      </c>
      <c r="G149" s="9">
        <f t="shared" si="42"/>
        <v>1.0698515607890953</v>
      </c>
      <c r="H149" s="9">
        <f t="shared" si="43"/>
        <v>1.7061020301208032</v>
      </c>
      <c r="I149" s="9">
        <f t="shared" si="44"/>
        <v>3.888599214130557</v>
      </c>
      <c r="J149" s="9">
        <f t="shared" si="45"/>
        <v>6.3813533507691487</v>
      </c>
      <c r="K149" s="11">
        <f t="shared" si="46"/>
        <v>0.60240963855421692</v>
      </c>
      <c r="L149" s="11">
        <f t="shared" si="47"/>
        <v>0.27027027027027023</v>
      </c>
      <c r="M149" s="11">
        <f t="shared" si="48"/>
        <v>0.16583747927031509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-0.24201849754807869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0.22653475269911166</v>
      </c>
      <c r="Q149" s="11">
        <f>2*'OddsRatio_working_3-way'!K149*'OddsRatio_working_3-way'!L149*'OddsRatio_working_3-way'!M149</f>
        <v>5.400113294376916E-2</v>
      </c>
      <c r="R149" s="11">
        <f t="shared" si="49"/>
        <v>0</v>
      </c>
      <c r="S149" s="11">
        <f t="shared" si="50"/>
        <v>-0.93602247346448764</v>
      </c>
      <c r="T149" s="11">
        <f t="shared" si="51"/>
        <v>-0.22312812239916269</v>
      </c>
      <c r="U149" s="11">
        <f>'OddsRatio_working_3-way'!S149-'OddsRatio_working_3-way'!R149^2/3</f>
        <v>-0.93602247346448764</v>
      </c>
      <c r="V149" s="11">
        <f>'OddsRatio_working_3-way'!S149*'OddsRatio_working_3-way'!R149/3-2*'OddsRatio_working_3-way'!R149^3/27-'OddsRatio_working_3-way'!T149</f>
        <v>0.22312812239916269</v>
      </c>
      <c r="W149" s="11">
        <f>'OddsRatio_working_3-way'!V149^2+4*'OddsRatio_working_3-way'!U149^3/27</f>
        <v>-7.1707903832437844E-2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0.1742799922809655</v>
      </c>
      <c r="Y149" s="11">
        <f>IF('OddsRatio_working_3-way'!W149&gt;=0,IF('OddsRatio_working_3-way'!V149+SQRT('OddsRatio_working_3-way'!W149)&gt;0,0,PI()),ACOS('OddsRatio_working_3-way'!V149/(2*'OddsRatio_working_3-way'!X149)))</f>
        <v>0.87611235716955571</v>
      </c>
      <c r="Z149" s="11">
        <f>'OddsRatio_working_3-way'!X149^(1/3)*COS('OddsRatio_working_3-way'!Y149/3)</f>
        <v>0.53492578039454763</v>
      </c>
      <c r="AA149" s="11">
        <f>'OddsRatio_working_3-way'!X149^(1/3)*COS(('OddsRatio_working_3-way'!Y149+2*PI())/3)</f>
        <v>-0.40673394055622342</v>
      </c>
      <c r="AB149" s="11">
        <f>'OddsRatio_working_3-way'!X149^(1/3)*COS(('OddsRatio_working_3-way'!Y149+4*PI())/3)</f>
        <v>-0.12819183983832408</v>
      </c>
      <c r="AC149" s="11">
        <f>'OddsRatio_working_3-way'!X149^(1/3)*SIN('OddsRatio_working_3-way'!Y149/3)</f>
        <v>0.16081635683012308</v>
      </c>
      <c r="AD149" s="11">
        <f>'OddsRatio_working_3-way'!X149^(1/3)*SIN(('OddsRatio_working_3-way'!Y149+2*PI())/3)</f>
        <v>0.38285113654583258</v>
      </c>
      <c r="AE149" s="11">
        <f>'OddsRatio_working_3-way'!X149^(1/3)*SIN(('OddsRatio_working_3-way'!Y149+4*PI())/3)</f>
        <v>-0.54366749337595555</v>
      </c>
      <c r="AF149" s="11">
        <f>-'OddsRatio_working_3-way'!U149/(3*'OddsRatio_working_3-way'!X149^(1/3))*COS(('OddsRatio_working_3-way'!Y149)/3)</f>
        <v>0.53492578039454763</v>
      </c>
      <c r="AG149" s="11">
        <f>-'OddsRatio_working_3-way'!U149/(3*'OddsRatio_working_3-way'!X149^(1/3))*COS(('OddsRatio_working_3-way'!Y149+2*PI())/3)</f>
        <v>-0.40673394055622342</v>
      </c>
      <c r="AH149" s="11">
        <f>-'OddsRatio_working_3-way'!U149/(3*'OddsRatio_working_3-way'!X149^(1/3))*COS(('OddsRatio_working_3-way'!Y149+4*PI())/3)</f>
        <v>-0.12819183983832408</v>
      </c>
      <c r="AI149" s="11">
        <f>'OddsRatio_working_3-way'!U149/(3*'OddsRatio_working_3-way'!X149^(1/3))*SIN(('OddsRatio_working_3-way'!Y149)/3)</f>
        <v>-0.16081635683012308</v>
      </c>
      <c r="AJ149" s="11">
        <f>'OddsRatio_working_3-way'!U149/(3*'OddsRatio_working_3-way'!X149^(1/3))*SIN(('OddsRatio_working_3-way'!Y149+2*PI())/3)</f>
        <v>-0.38285113654583258</v>
      </c>
      <c r="AK149" s="11">
        <f>'OddsRatio_working_3-way'!U149/(3*'OddsRatio_working_3-way'!X149^(1/3))*SIN(('OddsRatio_working_3-way'!Y149+4*PI())/3)</f>
        <v>0.54366749337595555</v>
      </c>
      <c r="AL149" s="11">
        <f>'OddsRatio_working_3-way'!Z149+'OddsRatio_working_3-way'!AF149</f>
        <v>1.0698515607890953</v>
      </c>
      <c r="AM149" s="11">
        <f>'OddsRatio_working_3-way'!AA149+'OddsRatio_working_3-way'!AG149</f>
        <v>-0.81346788111244683</v>
      </c>
      <c r="AN149" s="11">
        <f>'OddsRatio_working_3-way'!AB149+'OddsRatio_working_3-way'!AH149</f>
        <v>-0.25638367967664816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1.0698515607890953</v>
      </c>
      <c r="AS149" s="11">
        <f>IF(('OddsRatio_working_3-way'!X149=0),IF(Q149&gt;0,-Q149^(1/3),(-Q149)^(1/3)),'OddsRatio_working_3-way'!AM149-'OddsRatio_working_3-way'!R149/3)</f>
        <v>-0.81346788111244683</v>
      </c>
      <c r="AT149" s="11">
        <f>IF(('OddsRatio_working_3-way'!X149=0),IF(Q149&gt;0,-Q149^(1/3),(-Q149)^(1/3)),'OddsRatio_working_3-way'!AN149-'OddsRatio_working_3-way'!R149/3)</f>
        <v>-0.25638367967664816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5.46</v>
      </c>
      <c r="B150" s="4">
        <f>IF('True_Odds_Calculator_3-way'!B151="","",'True_Odds_Calculator_3-way'!B151)</f>
        <v>4.5</v>
      </c>
      <c r="C150" s="4">
        <f>IF('True_Odds_Calculator_3-way'!C151="","",'True_Odds_Calculator_3-way'!C151)</f>
        <v>1.58</v>
      </c>
      <c r="D150" s="9">
        <f t="shared" si="39"/>
        <v>0.17296935818107967</v>
      </c>
      <c r="E150" s="9">
        <f t="shared" si="40"/>
        <v>0.21042899432027382</v>
      </c>
      <c r="F150" s="9">
        <f t="shared" si="41"/>
        <v>0.61660164749864643</v>
      </c>
      <c r="G150" s="9">
        <f t="shared" si="42"/>
        <v>1.0720562374838025</v>
      </c>
      <c r="H150" s="9">
        <f t="shared" si="43"/>
        <v>5.7813708191777602</v>
      </c>
      <c r="I150" s="9">
        <f t="shared" si="44"/>
        <v>4.7521968311933085</v>
      </c>
      <c r="J150" s="9">
        <f t="shared" si="45"/>
        <v>1.6217926177406057</v>
      </c>
      <c r="K150" s="11">
        <f t="shared" si="46"/>
        <v>0.18315018315018314</v>
      </c>
      <c r="L150" s="11">
        <f t="shared" si="47"/>
        <v>0.22222222222222221</v>
      </c>
      <c r="M150" s="11">
        <f t="shared" si="48"/>
        <v>0.63291139240506322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-0.23322153701900539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0.21998629593566299</v>
      </c>
      <c r="Q150" s="11">
        <f>2*'OddsRatio_working_3-way'!K150*'OddsRatio_working_3-way'!L150*'OddsRatio_working_3-way'!M150</f>
        <v>5.1519038860810995E-2</v>
      </c>
      <c r="R150" s="11">
        <f t="shared" si="49"/>
        <v>0</v>
      </c>
      <c r="S150" s="11">
        <f t="shared" si="50"/>
        <v>-0.94325034792021012</v>
      </c>
      <c r="T150" s="11">
        <f t="shared" si="51"/>
        <v>-0.22090172082440512</v>
      </c>
      <c r="U150" s="11">
        <f>'OddsRatio_working_3-way'!S150-'OddsRatio_working_3-way'!R150^2/3</f>
        <v>-0.94325034792021012</v>
      </c>
      <c r="V150" s="11">
        <f>'OddsRatio_working_3-way'!S150*'OddsRatio_working_3-way'!R150/3-2*'OddsRatio_working_3-way'!R150^3/27-'OddsRatio_working_3-way'!T150</f>
        <v>0.22090172082440512</v>
      </c>
      <c r="W150" s="11">
        <f>'OddsRatio_working_3-way'!V150^2+4*'OddsRatio_working_3-way'!U150^3/27</f>
        <v>-7.5532777771448081E-2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0.17630254396536052</v>
      </c>
      <c r="Y150" s="11">
        <f>IF('OddsRatio_working_3-way'!W150&gt;=0,IF('OddsRatio_working_3-way'!V150+SQRT('OddsRatio_working_3-way'!W150)&gt;0,0,PI()),ACOS('OddsRatio_working_3-way'!V150/(2*'OddsRatio_working_3-way'!X150)))</f>
        <v>0.89376130201074255</v>
      </c>
      <c r="Z150" s="11">
        <f>'OddsRatio_working_3-way'!X150^(1/3)*COS('OddsRatio_working_3-way'!Y150/3)</f>
        <v>0.53602811874190137</v>
      </c>
      <c r="AA150" s="11">
        <f>'OddsRatio_working_3-way'!X150^(1/3)*COS(('OddsRatio_working_3-way'!Y150+2*PI())/3)</f>
        <v>-0.410555207530232</v>
      </c>
      <c r="AB150" s="11">
        <f>'OddsRatio_working_3-way'!X150^(1/3)*COS(('OddsRatio_working_3-way'!Y150+4*PI())/3)</f>
        <v>-0.12547291121166945</v>
      </c>
      <c r="AC150" s="11">
        <f>'OddsRatio_working_3-way'!X150^(1/3)*SIN('OddsRatio_working_3-way'!Y150/3)</f>
        <v>0.16459234052071886</v>
      </c>
      <c r="AD150" s="11">
        <f>'OddsRatio_working_3-way'!X150^(1/3)*SIN(('OddsRatio_working_3-way'!Y150+2*PI())/3)</f>
        <v>0.38191779771290874</v>
      </c>
      <c r="AE150" s="11">
        <f>'OddsRatio_working_3-way'!X150^(1/3)*SIN(('OddsRatio_working_3-way'!Y150+4*PI())/3)</f>
        <v>-0.54651013823362748</v>
      </c>
      <c r="AF150" s="11">
        <f>-'OddsRatio_working_3-way'!U150/(3*'OddsRatio_working_3-way'!X150^(1/3))*COS(('OddsRatio_working_3-way'!Y150)/3)</f>
        <v>0.53602811874190115</v>
      </c>
      <c r="AG150" s="11">
        <f>-'OddsRatio_working_3-way'!U150/(3*'OddsRatio_working_3-way'!X150^(1/3))*COS(('OddsRatio_working_3-way'!Y150+2*PI())/3)</f>
        <v>-0.41055520753023184</v>
      </c>
      <c r="AH150" s="11">
        <f>-'OddsRatio_working_3-way'!U150/(3*'OddsRatio_working_3-way'!X150^(1/3))*COS(('OddsRatio_working_3-way'!Y150+4*PI())/3)</f>
        <v>-0.1254729112116694</v>
      </c>
      <c r="AI150" s="11">
        <f>'OddsRatio_working_3-way'!U150/(3*'OddsRatio_working_3-way'!X150^(1/3))*SIN(('OddsRatio_working_3-way'!Y150)/3)</f>
        <v>-0.16459234052071881</v>
      </c>
      <c r="AJ150" s="11">
        <f>'OddsRatio_working_3-way'!U150/(3*'OddsRatio_working_3-way'!X150^(1/3))*SIN(('OddsRatio_working_3-way'!Y150+2*PI())/3)</f>
        <v>-0.38191779771290857</v>
      </c>
      <c r="AK150" s="11">
        <f>'OddsRatio_working_3-way'!U150/(3*'OddsRatio_working_3-way'!X150^(1/3))*SIN(('OddsRatio_working_3-way'!Y150+4*PI())/3)</f>
        <v>0.54651013823362726</v>
      </c>
      <c r="AL150" s="11">
        <f>'OddsRatio_working_3-way'!Z150+'OddsRatio_working_3-way'!AF150</f>
        <v>1.0720562374838025</v>
      </c>
      <c r="AM150" s="11">
        <f>'OddsRatio_working_3-way'!AA150+'OddsRatio_working_3-way'!AG150</f>
        <v>-0.82111041506046378</v>
      </c>
      <c r="AN150" s="11">
        <f>'OddsRatio_working_3-way'!AB150+'OddsRatio_working_3-way'!AH150</f>
        <v>-0.25094582242333885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1.0720562374838025</v>
      </c>
      <c r="AS150" s="11">
        <f>IF(('OddsRatio_working_3-way'!X150=0),IF(Q150&gt;0,-Q150^(1/3),(-Q150)^(1/3)),'OddsRatio_working_3-way'!AM150-'OddsRatio_working_3-way'!R150/3)</f>
        <v>-0.82111041506046378</v>
      </c>
      <c r="AT150" s="11">
        <f>IF(('OddsRatio_working_3-way'!X150=0),IF(Q150&gt;0,-Q150^(1/3),(-Q150)^(1/3)),'OddsRatio_working_3-way'!AN150-'OddsRatio_working_3-way'!R150/3)</f>
        <v>-0.25094582242333885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2.88</v>
      </c>
      <c r="B151" s="4">
        <f>IF('True_Odds_Calculator_3-way'!B152="","",'True_Odds_Calculator_3-way'!B152)</f>
        <v>3.48</v>
      </c>
      <c r="C151" s="4">
        <f>IF('True_Odds_Calculator_3-way'!C152="","",'True_Odds_Calculator_3-way'!C152)</f>
        <v>2.5099999999999998</v>
      </c>
      <c r="D151" s="9">
        <f t="shared" si="39"/>
        <v>0.3360822145403583</v>
      </c>
      <c r="E151" s="9">
        <f t="shared" si="40"/>
        <v>0.27732103372044631</v>
      </c>
      <c r="F151" s="9">
        <f t="shared" si="41"/>
        <v>0.38659675173919533</v>
      </c>
      <c r="G151" s="9">
        <f t="shared" si="42"/>
        <v>1.0507778839359145</v>
      </c>
      <c r="H151" s="9">
        <f t="shared" si="43"/>
        <v>2.9754624217995187</v>
      </c>
      <c r="I151" s="9">
        <f t="shared" si="44"/>
        <v>3.6059291521610684</v>
      </c>
      <c r="J151" s="9">
        <f t="shared" si="45"/>
        <v>2.586674604743231</v>
      </c>
      <c r="K151" s="11">
        <f t="shared" si="46"/>
        <v>0.34722222222222221</v>
      </c>
      <c r="L151" s="11">
        <f t="shared" si="47"/>
        <v>0.28735632183908044</v>
      </c>
      <c r="M151" s="11">
        <f t="shared" si="48"/>
        <v>0.39840637450199207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-0.27986012527158288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0.23334185607506125</v>
      </c>
      <c r="Q151" s="11">
        <f>2*'OddsRatio_working_3-way'!K151*'OddsRatio_working_3-way'!L151*'OddsRatio_working_3-way'!M151</f>
        <v>7.9503187759816407E-2</v>
      </c>
      <c r="R151" s="11">
        <f t="shared" si="49"/>
        <v>0</v>
      </c>
      <c r="S151" s="11">
        <f t="shared" si="50"/>
        <v>-0.83378028880899269</v>
      </c>
      <c r="T151" s="11">
        <f t="shared" si="51"/>
        <v>-0.28408187012231428</v>
      </c>
      <c r="U151" s="11">
        <f>'OddsRatio_working_3-way'!S151-'OddsRatio_working_3-way'!R151^2/3</f>
        <v>-0.83378028880899269</v>
      </c>
      <c r="V151" s="11">
        <f>'OddsRatio_working_3-way'!S151*'OddsRatio_working_3-way'!R151/3-2*'OddsRatio_working_3-way'!R151^3/27-'OddsRatio_working_3-way'!T151</f>
        <v>0.28408187012231428</v>
      </c>
      <c r="W151" s="11">
        <f>'OddsRatio_working_3-way'!V151^2+4*'OddsRatio_working_3-way'!U151^3/27</f>
        <v>-5.1693963206888016E-3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0.14651954242769141</v>
      </c>
      <c r="Y151" s="11">
        <f>IF('OddsRatio_working_3-way'!W151&gt;=0,IF('OddsRatio_working_3-way'!V151+SQRT('OddsRatio_working_3-way'!W151)&gt;0,0,PI()),ACOS('OddsRatio_working_3-way'!V151/(2*'OddsRatio_working_3-way'!X151)))</f>
        <v>0.24788554987473832</v>
      </c>
      <c r="Z151" s="11">
        <f>'OddsRatio_working_3-way'!X151^(1/3)*COS('OddsRatio_working_3-way'!Y151/3)</f>
        <v>0.52538894196795727</v>
      </c>
      <c r="AA151" s="11">
        <f>'OddsRatio_working_3-way'!X151^(1/3)*COS(('OddsRatio_working_3-way'!Y151+2*PI())/3)</f>
        <v>-0.3003762563131136</v>
      </c>
      <c r="AB151" s="11">
        <f>'OddsRatio_working_3-way'!X151^(1/3)*COS(('OddsRatio_working_3-way'!Y151+4*PI())/3)</f>
        <v>-0.22501268565484348</v>
      </c>
      <c r="AC151" s="11">
        <f>'OddsRatio_working_3-way'!X151^(1/3)*SIN('OddsRatio_working_3-way'!Y151/3)</f>
        <v>4.3511177806643708E-2</v>
      </c>
      <c r="AD151" s="11">
        <f>'OddsRatio_working_3-way'!X151^(1/3)*SIN(('OddsRatio_working_3-way'!Y151+2*PI())/3)</f>
        <v>0.43324458170835733</v>
      </c>
      <c r="AE151" s="11">
        <f>'OddsRatio_working_3-way'!X151^(1/3)*SIN(('OddsRatio_working_3-way'!Y151+4*PI())/3)</f>
        <v>-0.47675575951500099</v>
      </c>
      <c r="AF151" s="11">
        <f>-'OddsRatio_working_3-way'!U151/(3*'OddsRatio_working_3-way'!X151^(1/3))*COS(('OddsRatio_working_3-way'!Y151)/3)</f>
        <v>0.52538894196795727</v>
      </c>
      <c r="AG151" s="11">
        <f>-'OddsRatio_working_3-way'!U151/(3*'OddsRatio_working_3-way'!X151^(1/3))*COS(('OddsRatio_working_3-way'!Y151+2*PI())/3)</f>
        <v>-0.3003762563131136</v>
      </c>
      <c r="AH151" s="11">
        <f>-'OddsRatio_working_3-way'!U151/(3*'OddsRatio_working_3-way'!X151^(1/3))*COS(('OddsRatio_working_3-way'!Y151+4*PI())/3)</f>
        <v>-0.22501268565484348</v>
      </c>
      <c r="AI151" s="11">
        <f>'OddsRatio_working_3-way'!U151/(3*'OddsRatio_working_3-way'!X151^(1/3))*SIN(('OddsRatio_working_3-way'!Y151)/3)</f>
        <v>-4.3511177806643708E-2</v>
      </c>
      <c r="AJ151" s="11">
        <f>'OddsRatio_working_3-way'!U151/(3*'OddsRatio_working_3-way'!X151^(1/3))*SIN(('OddsRatio_working_3-way'!Y151+2*PI())/3)</f>
        <v>-0.43324458170835733</v>
      </c>
      <c r="AK151" s="11">
        <f>'OddsRatio_working_3-way'!U151/(3*'OddsRatio_working_3-way'!X151^(1/3))*SIN(('OddsRatio_working_3-way'!Y151+4*PI())/3)</f>
        <v>0.47675575951500099</v>
      </c>
      <c r="AL151" s="11">
        <f>'OddsRatio_working_3-way'!Z151+'OddsRatio_working_3-way'!AF151</f>
        <v>1.0507778839359145</v>
      </c>
      <c r="AM151" s="11">
        <f>'OddsRatio_working_3-way'!AA151+'OddsRatio_working_3-way'!AG151</f>
        <v>-0.6007525126262272</v>
      </c>
      <c r="AN151" s="11">
        <f>'OddsRatio_working_3-way'!AB151+'OddsRatio_working_3-way'!AH151</f>
        <v>-0.45002537130968695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1.0507778839359145</v>
      </c>
      <c r="AS151" s="11">
        <f>IF(('OddsRatio_working_3-way'!X151=0),IF(Q151&gt;0,-Q151^(1/3),(-Q151)^(1/3)),'OddsRatio_working_3-way'!AM151-'OddsRatio_working_3-way'!R151/3)</f>
        <v>-0.6007525126262272</v>
      </c>
      <c r="AT151" s="11">
        <f>IF(('OddsRatio_working_3-way'!X151=0),IF(Q151&gt;0,-Q151^(1/3),(-Q151)^(1/3)),'OddsRatio_working_3-way'!AN151-'OddsRatio_working_3-way'!R151/3)</f>
        <v>-0.45002537130968695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1.97</v>
      </c>
      <c r="B152" s="4">
        <f>IF('True_Odds_Calculator_3-way'!B153="","",'True_Odds_Calculator_3-way'!B153)</f>
        <v>3.58</v>
      </c>
      <c r="C152" s="4">
        <f>IF('True_Odds_Calculator_3-way'!C153="","",'True_Odds_Calculator_3-way'!C153)</f>
        <v>4.03</v>
      </c>
      <c r="D152" s="9">
        <f t="shared" si="39"/>
        <v>0.49375399835287281</v>
      </c>
      <c r="E152" s="9">
        <f t="shared" si="40"/>
        <v>0.26830607084170371</v>
      </c>
      <c r="F152" s="9">
        <f t="shared" si="41"/>
        <v>0.2379399308054235</v>
      </c>
      <c r="G152" s="9">
        <f t="shared" si="42"/>
        <v>1.0570103659364882</v>
      </c>
      <c r="H152" s="9">
        <f t="shared" si="43"/>
        <v>2.0253000549583939</v>
      </c>
      <c r="I152" s="9">
        <f t="shared" si="44"/>
        <v>3.7270867441161402</v>
      </c>
      <c r="J152" s="9">
        <f t="shared" si="45"/>
        <v>4.2027414087875599</v>
      </c>
      <c r="K152" s="11">
        <f t="shared" si="46"/>
        <v>0.50761421319796951</v>
      </c>
      <c r="L152" s="11">
        <f t="shared" si="47"/>
        <v>0.27932960893854747</v>
      </c>
      <c r="M152" s="11">
        <f t="shared" si="48"/>
        <v>0.24813895781637715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-0.26679627997741762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0.23151098069247672</v>
      </c>
      <c r="Q152" s="11">
        <f>2*'OddsRatio_working_3-way'!K152*'OddsRatio_working_3-way'!L152*'OddsRatio_working_3-way'!M152</f>
        <v>7.0368079237834877E-2</v>
      </c>
      <c r="R152" s="11">
        <f t="shared" si="49"/>
        <v>0</v>
      </c>
      <c r="S152" s="11">
        <f t="shared" si="50"/>
        <v>-0.86774441049954842</v>
      </c>
      <c r="T152" s="11">
        <f t="shared" si="51"/>
        <v>-0.26375210045578984</v>
      </c>
      <c r="U152" s="11">
        <f>'OddsRatio_working_3-way'!S152-'OddsRatio_working_3-way'!R152^2/3</f>
        <v>-0.86774441049954842</v>
      </c>
      <c r="V152" s="11">
        <f>'OddsRatio_working_3-way'!S152*'OddsRatio_working_3-way'!R152/3-2*'OddsRatio_working_3-way'!R152^3/27-'OddsRatio_working_3-way'!T152</f>
        <v>0.26375210045578984</v>
      </c>
      <c r="W152" s="11">
        <f>'OddsRatio_working_3-way'!V152^2+4*'OddsRatio_working_3-way'!U152^3/27</f>
        <v>-2.7234014734910619E-2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0.15556283716697222</v>
      </c>
      <c r="Y152" s="11">
        <f>IF('OddsRatio_working_3-way'!W152&gt;=0,IF('OddsRatio_working_3-way'!V152+SQRT('OddsRatio_working_3-way'!W152)&gt;0,0,PI()),ACOS('OddsRatio_working_3-way'!V152/(2*'OddsRatio_working_3-way'!X152)))</f>
        <v>0.55909605890453795</v>
      </c>
      <c r="Z152" s="11">
        <f>'OddsRatio_working_3-way'!X152^(1/3)*COS('OddsRatio_working_3-way'!Y152/3)</f>
        <v>0.52850518296824411</v>
      </c>
      <c r="AA152" s="11">
        <f>'OddsRatio_working_3-way'!X152^(1/3)*COS(('OddsRatio_working_3-way'!Y152+2*PI())/3)</f>
        <v>-0.35055326533238496</v>
      </c>
      <c r="AB152" s="11">
        <f>'OddsRatio_working_3-way'!X152^(1/3)*COS(('OddsRatio_working_3-way'!Y152+4*PI())/3)</f>
        <v>-0.1779519176358593</v>
      </c>
      <c r="AC152" s="11">
        <f>'OddsRatio_working_3-way'!X152^(1/3)*SIN('OddsRatio_working_3-way'!Y152/3)</f>
        <v>9.9651434555081395E-2</v>
      </c>
      <c r="AD152" s="11">
        <f>'OddsRatio_working_3-way'!X152^(1/3)*SIN(('OddsRatio_working_3-way'!Y152+2*PI())/3)</f>
        <v>0.40787319720470155</v>
      </c>
      <c r="AE152" s="11">
        <f>'OddsRatio_working_3-way'!X152^(1/3)*SIN(('OddsRatio_working_3-way'!Y152+4*PI())/3)</f>
        <v>-0.50752463175978291</v>
      </c>
      <c r="AF152" s="11">
        <f>-'OddsRatio_working_3-way'!U152/(3*'OddsRatio_working_3-way'!X152^(1/3))*COS(('OddsRatio_working_3-way'!Y152)/3)</f>
        <v>0.528505182968244</v>
      </c>
      <c r="AG152" s="11">
        <f>-'OddsRatio_working_3-way'!U152/(3*'OddsRatio_working_3-way'!X152^(1/3))*COS(('OddsRatio_working_3-way'!Y152+2*PI())/3)</f>
        <v>-0.35055326533238484</v>
      </c>
      <c r="AH152" s="11">
        <f>-'OddsRatio_working_3-way'!U152/(3*'OddsRatio_working_3-way'!X152^(1/3))*COS(('OddsRatio_working_3-way'!Y152+4*PI())/3)</f>
        <v>-0.17795191763585927</v>
      </c>
      <c r="AI152" s="11">
        <f>'OddsRatio_working_3-way'!U152/(3*'OddsRatio_working_3-way'!X152^(1/3))*SIN(('OddsRatio_working_3-way'!Y152)/3)</f>
        <v>-9.9651434555081367E-2</v>
      </c>
      <c r="AJ152" s="11">
        <f>'OddsRatio_working_3-way'!U152/(3*'OddsRatio_working_3-way'!X152^(1/3))*SIN(('OddsRatio_working_3-way'!Y152+2*PI())/3)</f>
        <v>-0.4078731972047015</v>
      </c>
      <c r="AK152" s="11">
        <f>'OddsRatio_working_3-way'!U152/(3*'OddsRatio_working_3-way'!X152^(1/3))*SIN(('OddsRatio_working_3-way'!Y152+4*PI())/3)</f>
        <v>0.5075246317597828</v>
      </c>
      <c r="AL152" s="11">
        <f>'OddsRatio_working_3-way'!Z152+'OddsRatio_working_3-way'!AF152</f>
        <v>1.0570103659364882</v>
      </c>
      <c r="AM152" s="11">
        <f>'OddsRatio_working_3-way'!AA152+'OddsRatio_working_3-way'!AG152</f>
        <v>-0.7011065306647698</v>
      </c>
      <c r="AN152" s="11">
        <f>'OddsRatio_working_3-way'!AB152+'OddsRatio_working_3-way'!AH152</f>
        <v>-0.35590383527171854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1.0570103659364882</v>
      </c>
      <c r="AS152" s="11">
        <f>IF(('OddsRatio_working_3-way'!X152=0),IF(Q152&gt;0,-Q152^(1/3),(-Q152)^(1/3)),'OddsRatio_working_3-way'!AM152-'OddsRatio_working_3-way'!R152/3)</f>
        <v>-0.7011065306647698</v>
      </c>
      <c r="AT152" s="11">
        <f>IF(('OddsRatio_working_3-way'!X152=0),IF(Q152&gt;0,-Q152^(1/3),(-Q152)^(1/3)),'OddsRatio_working_3-way'!AN152-'OddsRatio_working_3-way'!R152/3)</f>
        <v>-0.35590383527171854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2.67</v>
      </c>
      <c r="B153" s="4">
        <f>IF('True_Odds_Calculator_3-way'!B154="","",'True_Odds_Calculator_3-way'!B154)</f>
        <v>3.88</v>
      </c>
      <c r="C153" s="4">
        <f>IF('True_Odds_Calculator_3-way'!C154="","",'True_Odds_Calculator_3-way'!C154)</f>
        <v>2.4900000000000002</v>
      </c>
      <c r="D153" s="9">
        <f t="shared" si="39"/>
        <v>0.36260195870389633</v>
      </c>
      <c r="E153" s="9">
        <f t="shared" si="40"/>
        <v>0.24804705242260233</v>
      </c>
      <c r="F153" s="9">
        <f t="shared" si="41"/>
        <v>0.38935098887350145</v>
      </c>
      <c r="G153" s="9">
        <f t="shared" si="42"/>
        <v>1.0526017983859861</v>
      </c>
      <c r="H153" s="9">
        <f t="shared" si="43"/>
        <v>2.7578450033045963</v>
      </c>
      <c r="I153" s="9">
        <f t="shared" si="44"/>
        <v>4.0314931793516404</v>
      </c>
      <c r="J153" s="9">
        <f t="shared" si="45"/>
        <v>2.5683766795951195</v>
      </c>
      <c r="K153" s="11">
        <f t="shared" si="46"/>
        <v>0.37453183520599254</v>
      </c>
      <c r="L153" s="11">
        <f t="shared" si="47"/>
        <v>0.25773195876288663</v>
      </c>
      <c r="M153" s="11">
        <f t="shared" si="48"/>
        <v>0.40160642570281119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-0.27781321044632612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0.23415023854637049</v>
      </c>
      <c r="Q153" s="11">
        <f>2*'OddsRatio_working_3-way'!K153*'OddsRatio_working_3-way'!L153*'OddsRatio_working_3-way'!M153</f>
        <v>7.7533191571645857E-2</v>
      </c>
      <c r="R153" s="11">
        <f t="shared" si="49"/>
        <v>0</v>
      </c>
      <c r="S153" s="11">
        <f t="shared" si="50"/>
        <v>-0.84283334896203077</v>
      </c>
      <c r="T153" s="11">
        <f t="shared" si="51"/>
        <v>-0.27908389038477843</v>
      </c>
      <c r="U153" s="11">
        <f>'OddsRatio_working_3-way'!S153-'OddsRatio_working_3-way'!R153^2/3</f>
        <v>-0.84283334896203077</v>
      </c>
      <c r="V153" s="11">
        <f>'OddsRatio_working_3-way'!S153*'OddsRatio_working_3-way'!R153/3-2*'OddsRatio_working_3-way'!R153^3/27-'OddsRatio_working_3-way'!T153</f>
        <v>0.27908389038477843</v>
      </c>
      <c r="W153" s="11">
        <f>'OddsRatio_working_3-way'!V153^2+4*'OddsRatio_working_3-way'!U153^3/27</f>
        <v>-1.0811720802030592E-2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0.14891233887285299</v>
      </c>
      <c r="Y153" s="11">
        <f>IF('OddsRatio_working_3-way'!W153&gt;=0,IF('OddsRatio_working_3-way'!V153+SQRT('OddsRatio_working_3-way'!W153)&gt;0,0,PI()),ACOS('OddsRatio_working_3-way'!V153/(2*'OddsRatio_working_3-way'!X153)))</f>
        <v>0.35664214563382934</v>
      </c>
      <c r="Z153" s="11">
        <f>'OddsRatio_working_3-way'!X153^(1/3)*COS('OddsRatio_working_3-way'!Y153/3)</f>
        <v>0.52630089919299305</v>
      </c>
      <c r="AA153" s="11">
        <f>'OddsRatio_working_3-way'!X153^(1/3)*COS(('OddsRatio_working_3-way'!Y153+2*PI())/3)</f>
        <v>-0.3175917930038093</v>
      </c>
      <c r="AB153" s="11">
        <f>'OddsRatio_working_3-way'!X153^(1/3)*COS(('OddsRatio_working_3-way'!Y153+4*PI())/3)</f>
        <v>-0.20870910618918384</v>
      </c>
      <c r="AC153" s="11">
        <f>'OddsRatio_working_3-way'!X153^(1/3)*SIN('OddsRatio_working_3-way'!Y153/3)</f>
        <v>6.2863448542513758E-2</v>
      </c>
      <c r="AD153" s="11">
        <f>'OddsRatio_working_3-way'!X153^(1/3)*SIN(('OddsRatio_working_3-way'!Y153+2*PI())/3)</f>
        <v>0.42435822446446803</v>
      </c>
      <c r="AE153" s="11">
        <f>'OddsRatio_working_3-way'!X153^(1/3)*SIN(('OddsRatio_working_3-way'!Y153+4*PI())/3)</f>
        <v>-0.48722167300698177</v>
      </c>
      <c r="AF153" s="11">
        <f>-'OddsRatio_working_3-way'!U153/(3*'OddsRatio_working_3-way'!X153^(1/3))*COS(('OddsRatio_working_3-way'!Y153)/3)</f>
        <v>0.52630089919299305</v>
      </c>
      <c r="AG153" s="11">
        <f>-'OddsRatio_working_3-way'!U153/(3*'OddsRatio_working_3-way'!X153^(1/3))*COS(('OddsRatio_working_3-way'!Y153+2*PI())/3)</f>
        <v>-0.3175917930038093</v>
      </c>
      <c r="AH153" s="11">
        <f>-'OddsRatio_working_3-way'!U153/(3*'OddsRatio_working_3-way'!X153^(1/3))*COS(('OddsRatio_working_3-way'!Y153+4*PI())/3)</f>
        <v>-0.20870910618918384</v>
      </c>
      <c r="AI153" s="11">
        <f>'OddsRatio_working_3-way'!U153/(3*'OddsRatio_working_3-way'!X153^(1/3))*SIN(('OddsRatio_working_3-way'!Y153)/3)</f>
        <v>-6.2863448542513758E-2</v>
      </c>
      <c r="AJ153" s="11">
        <f>'OddsRatio_working_3-way'!U153/(3*'OddsRatio_working_3-way'!X153^(1/3))*SIN(('OddsRatio_working_3-way'!Y153+2*PI())/3)</f>
        <v>-0.42435822446446803</v>
      </c>
      <c r="AK153" s="11">
        <f>'OddsRatio_working_3-way'!U153/(3*'OddsRatio_working_3-way'!X153^(1/3))*SIN(('OddsRatio_working_3-way'!Y153+4*PI())/3)</f>
        <v>0.48722167300698177</v>
      </c>
      <c r="AL153" s="11">
        <f>'OddsRatio_working_3-way'!Z153+'OddsRatio_working_3-way'!AF153</f>
        <v>1.0526017983859861</v>
      </c>
      <c r="AM153" s="11">
        <f>'OddsRatio_working_3-way'!AA153+'OddsRatio_working_3-way'!AG153</f>
        <v>-0.63518358600761859</v>
      </c>
      <c r="AN153" s="11">
        <f>'OddsRatio_working_3-way'!AB153+'OddsRatio_working_3-way'!AH153</f>
        <v>-0.41741821237836768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1.0526017983859861</v>
      </c>
      <c r="AS153" s="11">
        <f>IF(('OddsRatio_working_3-way'!X153=0),IF(Q153&gt;0,-Q153^(1/3),(-Q153)^(1/3)),'OddsRatio_working_3-way'!AM153-'OddsRatio_working_3-way'!R153/3)</f>
        <v>-0.63518358600761859</v>
      </c>
      <c r="AT153" s="11">
        <f>IF(('OddsRatio_working_3-way'!X153=0),IF(Q153&gt;0,-Q153^(1/3),(-Q153)^(1/3)),'OddsRatio_working_3-way'!AN153-'OddsRatio_working_3-way'!R153/3)</f>
        <v>-0.41741821237836768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2.4</v>
      </c>
      <c r="B154" s="4">
        <f>IF('True_Odds_Calculator_3-way'!B155="","",'True_Odds_Calculator_3-way'!B155)</f>
        <v>3.47</v>
      </c>
      <c r="C154" s="4">
        <f>IF('True_Odds_Calculator_3-way'!C155="","",'True_Odds_Calculator_3-way'!C155)</f>
        <v>3.11</v>
      </c>
      <c r="D154" s="9">
        <f t="shared" si="39"/>
        <v>0.407012002402735</v>
      </c>
      <c r="E154" s="9">
        <f t="shared" si="40"/>
        <v>0.28007746350645563</v>
      </c>
      <c r="F154" s="9">
        <f t="shared" si="41"/>
        <v>0.31291053409080943</v>
      </c>
      <c r="G154" s="9">
        <f t="shared" si="42"/>
        <v>1.0406642873580565</v>
      </c>
      <c r="H154" s="9">
        <f t="shared" si="43"/>
        <v>2.4569300023012794</v>
      </c>
      <c r="I154" s="9">
        <f t="shared" si="44"/>
        <v>3.5704407897743997</v>
      </c>
      <c r="J154" s="9">
        <f t="shared" si="45"/>
        <v>3.1958016463254992</v>
      </c>
      <c r="K154" s="11">
        <f t="shared" si="46"/>
        <v>0.41666666666666669</v>
      </c>
      <c r="L154" s="11">
        <f t="shared" si="47"/>
        <v>0.28818443804034583</v>
      </c>
      <c r="M154" s="11">
        <f t="shared" si="48"/>
        <v>0.32154340836012862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-0.28171264335863067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0.23088731772257071</v>
      </c>
      <c r="Q154" s="11">
        <f>2*'OddsRatio_working_3-way'!K154*'OddsRatio_working_3-way'!L154*'OddsRatio_working_3-way'!M154</f>
        <v>7.7219838703200913E-2</v>
      </c>
      <c r="R154" s="11">
        <f t="shared" si="49"/>
        <v>0</v>
      </c>
      <c r="S154" s="11">
        <f t="shared" si="50"/>
        <v>-0.81958450628941981</v>
      </c>
      <c r="T154" s="11">
        <f t="shared" si="51"/>
        <v>-0.27410853053157858</v>
      </c>
      <c r="U154" s="11">
        <f>'OddsRatio_working_3-way'!S154-'OddsRatio_working_3-way'!R154^2/3</f>
        <v>-0.81958450628941981</v>
      </c>
      <c r="V154" s="11">
        <f>'OddsRatio_working_3-way'!S154*'OddsRatio_working_3-way'!R154/3-2*'OddsRatio_working_3-way'!R154^3/27-'OddsRatio_working_3-way'!T154</f>
        <v>0.27410853053157858</v>
      </c>
      <c r="W154" s="11">
        <f>'OddsRatio_working_3-way'!V154^2+4*'OddsRatio_working_3-way'!U154^3/27</f>
        <v>-6.4245565561070611E-3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0.14279359497740821</v>
      </c>
      <c r="Y154" s="11">
        <f>IF('OddsRatio_working_3-way'!W154&gt;=0,IF('OddsRatio_working_3-way'!V154+SQRT('OddsRatio_working_3-way'!W154)&gt;0,0,PI()),ACOS('OddsRatio_working_3-way'!V154/(2*'OddsRatio_working_3-way'!X154)))</f>
        <v>0.28448324985238882</v>
      </c>
      <c r="Z154" s="11">
        <f>'OddsRatio_working_3-way'!X154^(1/3)*COS('OddsRatio_working_3-way'!Y154/3)</f>
        <v>0.52033214367902825</v>
      </c>
      <c r="AA154" s="11">
        <f>'OddsRatio_working_3-way'!X154^(1/3)*COS(('OddsRatio_working_3-way'!Y154+2*PI())/3)</f>
        <v>-0.30302598041554013</v>
      </c>
      <c r="AB154" s="11">
        <f>'OddsRatio_working_3-way'!X154^(1/3)*COS(('OddsRatio_working_3-way'!Y154+4*PI())/3)</f>
        <v>-0.21730616326348801</v>
      </c>
      <c r="AC154" s="11">
        <f>'OddsRatio_working_3-way'!X154^(1/3)*SIN('OddsRatio_working_3-way'!Y154/3)</f>
        <v>4.9490359507622698E-2</v>
      </c>
      <c r="AD154" s="11">
        <f>'OddsRatio_working_3-way'!X154^(1/3)*SIN(('OddsRatio_working_3-way'!Y154+2*PI())/3)</f>
        <v>0.42587567507784163</v>
      </c>
      <c r="AE154" s="11">
        <f>'OddsRatio_working_3-way'!X154^(1/3)*SIN(('OddsRatio_working_3-way'!Y154+4*PI())/3)</f>
        <v>-0.47536603458546439</v>
      </c>
      <c r="AF154" s="11">
        <f>-'OddsRatio_working_3-way'!U154/(3*'OddsRatio_working_3-way'!X154^(1/3))*COS(('OddsRatio_working_3-way'!Y154)/3)</f>
        <v>0.52033214367902814</v>
      </c>
      <c r="AG154" s="11">
        <f>-'OddsRatio_working_3-way'!U154/(3*'OddsRatio_working_3-way'!X154^(1/3))*COS(('OddsRatio_working_3-way'!Y154+2*PI())/3)</f>
        <v>-0.30302598041554007</v>
      </c>
      <c r="AH154" s="11">
        <f>-'OddsRatio_working_3-way'!U154/(3*'OddsRatio_working_3-way'!X154^(1/3))*COS(('OddsRatio_working_3-way'!Y154+4*PI())/3)</f>
        <v>-0.21730616326348795</v>
      </c>
      <c r="AI154" s="11">
        <f>'OddsRatio_working_3-way'!U154/(3*'OddsRatio_working_3-way'!X154^(1/3))*SIN(('OddsRatio_working_3-way'!Y154)/3)</f>
        <v>-4.9490359507622685E-2</v>
      </c>
      <c r="AJ154" s="11">
        <f>'OddsRatio_working_3-way'!U154/(3*'OddsRatio_working_3-way'!X154^(1/3))*SIN(('OddsRatio_working_3-way'!Y154+2*PI())/3)</f>
        <v>-0.42587567507784152</v>
      </c>
      <c r="AK154" s="11">
        <f>'OddsRatio_working_3-way'!U154/(3*'OddsRatio_working_3-way'!X154^(1/3))*SIN(('OddsRatio_working_3-way'!Y154+4*PI())/3)</f>
        <v>0.47536603458546428</v>
      </c>
      <c r="AL154" s="11">
        <f>'OddsRatio_working_3-way'!Z154+'OddsRatio_working_3-way'!AF154</f>
        <v>1.0406642873580565</v>
      </c>
      <c r="AM154" s="11">
        <f>'OddsRatio_working_3-way'!AA154+'OddsRatio_working_3-way'!AG154</f>
        <v>-0.60605196083108015</v>
      </c>
      <c r="AN154" s="11">
        <f>'OddsRatio_working_3-way'!AB154+'OddsRatio_working_3-way'!AH154</f>
        <v>-0.43461232652697596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1.0406642873580565</v>
      </c>
      <c r="AS154" s="11">
        <f>IF(('OddsRatio_working_3-way'!X154=0),IF(Q154&gt;0,-Q154^(1/3),(-Q154)^(1/3)),'OddsRatio_working_3-way'!AM154-'OddsRatio_working_3-way'!R154/3)</f>
        <v>-0.60605196083108015</v>
      </c>
      <c r="AT154" s="11">
        <f>IF(('OddsRatio_working_3-way'!X154=0),IF(Q154&gt;0,-Q154^(1/3),(-Q154)^(1/3)),'OddsRatio_working_3-way'!AN154-'OddsRatio_working_3-way'!R154/3)</f>
        <v>-0.43461232652697596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1.41</v>
      </c>
      <c r="B155" s="4">
        <f>IF('True_Odds_Calculator_3-way'!B156="","",'True_Odds_Calculator_3-way'!B156)</f>
        <v>5.24</v>
      </c>
      <c r="C155" s="4">
        <f>IF('True_Odds_Calculator_3-way'!C156="","",'True_Odds_Calculator_3-way'!C156)</f>
        <v>7.54</v>
      </c>
      <c r="D155" s="9">
        <f t="shared" si="39"/>
        <v>0.69474842937924353</v>
      </c>
      <c r="E155" s="9">
        <f t="shared" si="40"/>
        <v>0.18038402765450143</v>
      </c>
      <c r="F155" s="9">
        <f t="shared" si="41"/>
        <v>0.124867542966255</v>
      </c>
      <c r="G155" s="9">
        <f t="shared" si="42"/>
        <v>1.0716339820580925</v>
      </c>
      <c r="H155" s="9">
        <f t="shared" si="43"/>
        <v>1.4393699326438179</v>
      </c>
      <c r="I155" s="9">
        <f t="shared" si="44"/>
        <v>5.5437280839263119</v>
      </c>
      <c r="J155" s="9">
        <f t="shared" si="45"/>
        <v>8.0084862426599219</v>
      </c>
      <c r="K155" s="11">
        <f t="shared" si="46"/>
        <v>0.70921985815602839</v>
      </c>
      <c r="L155" s="11">
        <f t="shared" si="47"/>
        <v>0.19083969465648853</v>
      </c>
      <c r="M155" s="11">
        <f t="shared" si="48"/>
        <v>0.13262599469496023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-0.20408247669621027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0.20086688330851124</v>
      </c>
      <c r="Q155" s="11">
        <f>2*'OddsRatio_working_3-way'!K155*'OddsRatio_working_3-way'!L155*'OddsRatio_working_3-way'!M155</f>
        <v>3.5901140895176278E-2</v>
      </c>
      <c r="R155" s="11">
        <f t="shared" si="49"/>
        <v>0</v>
      </c>
      <c r="S155" s="11">
        <f t="shared" si="50"/>
        <v>-0.98424365756553589</v>
      </c>
      <c r="T155" s="11">
        <f t="shared" si="51"/>
        <v>-0.17591486283566329</v>
      </c>
      <c r="U155" s="11">
        <f>'OddsRatio_working_3-way'!S155-'OddsRatio_working_3-way'!R155^2/3</f>
        <v>-0.98424365756553589</v>
      </c>
      <c r="V155" s="11">
        <f>'OddsRatio_working_3-way'!S155*'OddsRatio_working_3-way'!R155/3-2*'OddsRatio_working_3-way'!R155^3/27-'OddsRatio_working_3-way'!T155</f>
        <v>0.17591486283566329</v>
      </c>
      <c r="W155" s="11">
        <f>'OddsRatio_working_3-way'!V155^2+4*'OddsRatio_working_3-way'!U155^3/27</f>
        <v>-0.110309049621822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0.18791958957777141</v>
      </c>
      <c r="Y155" s="11">
        <f>IF('OddsRatio_working_3-way'!W155&gt;=0,IF('OddsRatio_working_3-way'!V155+SQRT('OddsRatio_working_3-way'!W155)&gt;0,0,PI()),ACOS('OddsRatio_working_3-way'!V155/(2*'OddsRatio_working_3-way'!X155)))</f>
        <v>1.0837034264409839</v>
      </c>
      <c r="Z155" s="11">
        <f>'OddsRatio_working_3-way'!X155^(1/3)*COS('OddsRatio_working_3-way'!Y155/3)</f>
        <v>0.53581699102904623</v>
      </c>
      <c r="AA155" s="11">
        <f>'OddsRatio_working_3-way'!X155^(1/3)*COS(('OddsRatio_working_3-way'!Y155+2*PI())/3)</f>
        <v>-0.44322543275909787</v>
      </c>
      <c r="AB155" s="11">
        <f>'OddsRatio_working_3-way'!X155^(1/3)*COS(('OddsRatio_working_3-way'!Y155+4*PI())/3)</f>
        <v>-9.2591558269948276E-2</v>
      </c>
      <c r="AC155" s="11">
        <f>'OddsRatio_working_3-way'!X155^(1/3)*SIN('OddsRatio_working_3-way'!Y155/3)</f>
        <v>0.20243856182331202</v>
      </c>
      <c r="AD155" s="11">
        <f>'OddsRatio_working_3-way'!X155^(1/3)*SIN(('OddsRatio_working_3-way'!Y155+2*PI())/3)</f>
        <v>0.36281184509883679</v>
      </c>
      <c r="AE155" s="11">
        <f>'OddsRatio_working_3-way'!X155^(1/3)*SIN(('OddsRatio_working_3-way'!Y155+4*PI())/3)</f>
        <v>-0.56525040692214878</v>
      </c>
      <c r="AF155" s="11">
        <f>-'OddsRatio_working_3-way'!U155/(3*'OddsRatio_working_3-way'!X155^(1/3))*COS(('OddsRatio_working_3-way'!Y155)/3)</f>
        <v>0.53581699102904623</v>
      </c>
      <c r="AG155" s="11">
        <f>-'OddsRatio_working_3-way'!U155/(3*'OddsRatio_working_3-way'!X155^(1/3))*COS(('OddsRatio_working_3-way'!Y155+2*PI())/3)</f>
        <v>-0.44322543275909787</v>
      </c>
      <c r="AH155" s="11">
        <f>-'OddsRatio_working_3-way'!U155/(3*'OddsRatio_working_3-way'!X155^(1/3))*COS(('OddsRatio_working_3-way'!Y155+4*PI())/3)</f>
        <v>-9.2591558269948276E-2</v>
      </c>
      <c r="AI155" s="11">
        <f>'OddsRatio_working_3-way'!U155/(3*'OddsRatio_working_3-way'!X155^(1/3))*SIN(('OddsRatio_working_3-way'!Y155)/3)</f>
        <v>-0.20243856182331202</v>
      </c>
      <c r="AJ155" s="11">
        <f>'OddsRatio_working_3-way'!U155/(3*'OddsRatio_working_3-way'!X155^(1/3))*SIN(('OddsRatio_working_3-way'!Y155+2*PI())/3)</f>
        <v>-0.36281184509883679</v>
      </c>
      <c r="AK155" s="11">
        <f>'OddsRatio_working_3-way'!U155/(3*'OddsRatio_working_3-way'!X155^(1/3))*SIN(('OddsRatio_working_3-way'!Y155+4*PI())/3)</f>
        <v>0.56525040692214878</v>
      </c>
      <c r="AL155" s="11">
        <f>'OddsRatio_working_3-way'!Z155+'OddsRatio_working_3-way'!AF155</f>
        <v>1.0716339820580925</v>
      </c>
      <c r="AM155" s="11">
        <f>'OddsRatio_working_3-way'!AA155+'OddsRatio_working_3-way'!AG155</f>
        <v>-0.88645086551819574</v>
      </c>
      <c r="AN155" s="11">
        <f>'OddsRatio_working_3-way'!AB155+'OddsRatio_working_3-way'!AH155</f>
        <v>-0.18518311653989655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1.0716339820580925</v>
      </c>
      <c r="AS155" s="11">
        <f>IF(('OddsRatio_working_3-way'!X155=0),IF(Q155&gt;0,-Q155^(1/3),(-Q155)^(1/3)),'OddsRatio_working_3-way'!AM155-'OddsRatio_working_3-way'!R155/3)</f>
        <v>-0.88645086551819574</v>
      </c>
      <c r="AT155" s="11">
        <f>IF(('OddsRatio_working_3-way'!X155=0),IF(Q155&gt;0,-Q155^(1/3),(-Q155)^(1/3)),'OddsRatio_working_3-way'!AN155-'OddsRatio_working_3-way'!R155/3)</f>
        <v>-0.18518311653989655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1.84</v>
      </c>
      <c r="B156" s="4">
        <f>IF('True_Odds_Calculator_3-way'!B157="","",'True_Odds_Calculator_3-way'!B157)</f>
        <v>4.09</v>
      </c>
      <c r="C156" s="4">
        <f>IF('True_Odds_Calculator_3-way'!C157="","",'True_Odds_Calculator_3-way'!C157)</f>
        <v>4.13</v>
      </c>
      <c r="D156" s="9">
        <f t="shared" si="39"/>
        <v>0.53125164793081581</v>
      </c>
      <c r="E156" s="9">
        <f t="shared" si="40"/>
        <v>0.23552815837104177</v>
      </c>
      <c r="F156" s="9">
        <f t="shared" si="41"/>
        <v>0.23322019369814234</v>
      </c>
      <c r="G156" s="9">
        <f t="shared" si="42"/>
        <v>1.0504132168564801</v>
      </c>
      <c r="H156" s="9">
        <f t="shared" si="43"/>
        <v>1.8823471021594433</v>
      </c>
      <c r="I156" s="9">
        <f t="shared" si="44"/>
        <v>4.2457768400865232</v>
      </c>
      <c r="J156" s="9">
        <f t="shared" si="45"/>
        <v>4.2877933687607825</v>
      </c>
      <c r="K156" s="11">
        <f t="shared" si="46"/>
        <v>0.54347826086956519</v>
      </c>
      <c r="L156" s="11">
        <f t="shared" si="47"/>
        <v>0.24449877750611249</v>
      </c>
      <c r="M156" s="11">
        <f t="shared" si="48"/>
        <v>0.24213075060532688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-0.26139117462113493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0.22715040651557455</v>
      </c>
      <c r="Q156" s="11">
        <f>2*'OddsRatio_working_3-way'!K156*'OddsRatio_working_3-way'!L156*'OddsRatio_working_3-way'!M156</f>
        <v>6.4348557086565034E-2</v>
      </c>
      <c r="R156" s="11">
        <f t="shared" si="49"/>
        <v>0</v>
      </c>
      <c r="S156" s="11">
        <f t="shared" si="50"/>
        <v>-0.86900564582874862</v>
      </c>
      <c r="T156" s="11">
        <f t="shared" si="51"/>
        <v>-0.24617723677868233</v>
      </c>
      <c r="U156" s="11">
        <f>'OddsRatio_working_3-way'!S156-'OddsRatio_working_3-way'!R156^2/3</f>
        <v>-0.86900564582874862</v>
      </c>
      <c r="V156" s="11">
        <f>'OddsRatio_working_3-way'!S156*'OddsRatio_working_3-way'!R156/3-2*'OddsRatio_working_3-way'!R156^3/27-'OddsRatio_working_3-way'!T156</f>
        <v>0.24617723677868233</v>
      </c>
      <c r="W156" s="11">
        <f>'OddsRatio_working_3-way'!V156^2+4*'OddsRatio_working_3-way'!U156^3/27</f>
        <v>-3.6618649516034829E-2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0.15590211786889094</v>
      </c>
      <c r="Y156" s="11">
        <f>IF('OddsRatio_working_3-way'!W156&gt;=0,IF('OddsRatio_working_3-way'!V156+SQRT('OddsRatio_working_3-way'!W156)&gt;0,0,PI()),ACOS('OddsRatio_working_3-way'!V156/(2*'OddsRatio_working_3-way'!X156)))</f>
        <v>0.66076169852907329</v>
      </c>
      <c r="Z156" s="11">
        <f>'OddsRatio_working_3-way'!X156^(1/3)*COS('OddsRatio_working_3-way'!Y156/3)</f>
        <v>0.52520660842824018</v>
      </c>
      <c r="AA156" s="11">
        <f>'OddsRatio_working_3-way'!X156^(1/3)*COS(('OddsRatio_working_3-way'!Y156+2*PI())/3)</f>
        <v>-0.3644361344049093</v>
      </c>
      <c r="AB156" s="11">
        <f>'OddsRatio_working_3-way'!X156^(1/3)*COS(('OddsRatio_working_3-way'!Y156+4*PI())/3)</f>
        <v>-0.16077047402333103</v>
      </c>
      <c r="AC156" s="11">
        <f>'OddsRatio_working_3-way'!X156^(1/3)*SIN('OddsRatio_working_3-way'!Y156/3)</f>
        <v>0.11758642384598722</v>
      </c>
      <c r="AD156" s="11">
        <f>'OddsRatio_working_3-way'!X156^(1/3)*SIN(('OddsRatio_working_3-way'!Y156+2*PI())/3)</f>
        <v>0.39604905321132872</v>
      </c>
      <c r="AE156" s="11">
        <f>'OddsRatio_working_3-way'!X156^(1/3)*SIN(('OddsRatio_working_3-way'!Y156+4*PI())/3)</f>
        <v>-0.51363547705731583</v>
      </c>
      <c r="AF156" s="11">
        <f>-'OddsRatio_working_3-way'!U156/(3*'OddsRatio_working_3-way'!X156^(1/3))*COS(('OddsRatio_working_3-way'!Y156)/3)</f>
        <v>0.52520660842824007</v>
      </c>
      <c r="AG156" s="11">
        <f>-'OddsRatio_working_3-way'!U156/(3*'OddsRatio_working_3-way'!X156^(1/3))*COS(('OddsRatio_working_3-way'!Y156+2*PI())/3)</f>
        <v>-0.36443613440490924</v>
      </c>
      <c r="AH156" s="11">
        <f>-'OddsRatio_working_3-way'!U156/(3*'OddsRatio_working_3-way'!X156^(1/3))*COS(('OddsRatio_working_3-way'!Y156+4*PI())/3)</f>
        <v>-0.160770474023331</v>
      </c>
      <c r="AI156" s="11">
        <f>'OddsRatio_working_3-way'!U156/(3*'OddsRatio_working_3-way'!X156^(1/3))*SIN(('OddsRatio_working_3-way'!Y156)/3)</f>
        <v>-0.11758642384598721</v>
      </c>
      <c r="AJ156" s="11">
        <f>'OddsRatio_working_3-way'!U156/(3*'OddsRatio_working_3-way'!X156^(1/3))*SIN(('OddsRatio_working_3-way'!Y156+2*PI())/3)</f>
        <v>-0.39604905321132861</v>
      </c>
      <c r="AK156" s="11">
        <f>'OddsRatio_working_3-way'!U156/(3*'OddsRatio_working_3-way'!X156^(1/3))*SIN(('OddsRatio_working_3-way'!Y156+4*PI())/3)</f>
        <v>0.51363547705731571</v>
      </c>
      <c r="AL156" s="11">
        <f>'OddsRatio_working_3-way'!Z156+'OddsRatio_working_3-way'!AF156</f>
        <v>1.0504132168564801</v>
      </c>
      <c r="AM156" s="11">
        <f>'OddsRatio_working_3-way'!AA156+'OddsRatio_working_3-way'!AG156</f>
        <v>-0.72887226880981859</v>
      </c>
      <c r="AN156" s="11">
        <f>'OddsRatio_working_3-way'!AB156+'OddsRatio_working_3-way'!AH156</f>
        <v>-0.321540948046662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1.0504132168564801</v>
      </c>
      <c r="AS156" s="11">
        <f>IF(('OddsRatio_working_3-way'!X156=0),IF(Q156&gt;0,-Q156^(1/3),(-Q156)^(1/3)),'OddsRatio_working_3-way'!AM156-'OddsRatio_working_3-way'!R156/3)</f>
        <v>-0.72887226880981859</v>
      </c>
      <c r="AT156" s="11">
        <f>IF(('OddsRatio_working_3-way'!X156=0),IF(Q156&gt;0,-Q156^(1/3),(-Q156)^(1/3)),'OddsRatio_working_3-way'!AN156-'OddsRatio_working_3-way'!R156/3)</f>
        <v>-0.321540948046662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1.87</v>
      </c>
      <c r="B157" s="4">
        <f>IF('True_Odds_Calculator_3-way'!B158="","",'True_Odds_Calculator_3-way'!B158)</f>
        <v>4.1399999999999997</v>
      </c>
      <c r="C157" s="4">
        <f>IF('True_Odds_Calculator_3-way'!C158="","",'True_Odds_Calculator_3-way'!C158)</f>
        <v>3.97</v>
      </c>
      <c r="D157" s="9">
        <f t="shared" si="39"/>
        <v>0.52336465362542806</v>
      </c>
      <c r="E157" s="9">
        <f t="shared" si="40"/>
        <v>0.23326642298374661</v>
      </c>
      <c r="F157" s="9">
        <f t="shared" si="41"/>
        <v>0.24336892339082528</v>
      </c>
      <c r="G157" s="9">
        <f t="shared" si="42"/>
        <v>1.0467973260625907</v>
      </c>
      <c r="H157" s="9">
        <f t="shared" si="43"/>
        <v>1.9107136736744543</v>
      </c>
      <c r="I157" s="9">
        <f t="shared" si="44"/>
        <v>4.2869436038365336</v>
      </c>
      <c r="J157" s="9">
        <f t="shared" si="45"/>
        <v>4.1089880584058944</v>
      </c>
      <c r="K157" s="11">
        <f t="shared" si="46"/>
        <v>0.53475935828876997</v>
      </c>
      <c r="L157" s="11">
        <f t="shared" si="47"/>
        <v>0.24154589371980678</v>
      </c>
      <c r="M157" s="11">
        <f t="shared" si="48"/>
        <v>0.25188916876574308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-0.26398113730214467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0.22710305070976863</v>
      </c>
      <c r="Q157" s="11">
        <f>2*'OddsRatio_working_3-way'!K157*'OddsRatio_working_3-way'!L157*'OddsRatio_working_3-way'!M157</f>
        <v>6.507250736669587E-2</v>
      </c>
      <c r="R157" s="11">
        <f t="shared" si="49"/>
        <v>0</v>
      </c>
      <c r="S157" s="11">
        <f t="shared" si="50"/>
        <v>-0.86030029656942297</v>
      </c>
      <c r="T157" s="11">
        <f t="shared" si="51"/>
        <v>-0.24650438297118132</v>
      </c>
      <c r="U157" s="11">
        <f>'OddsRatio_working_3-way'!S157-'OddsRatio_working_3-way'!R157^2/3</f>
        <v>-0.86030029656942297</v>
      </c>
      <c r="V157" s="11">
        <f>'OddsRatio_working_3-way'!S157*'OddsRatio_working_3-way'!R157/3-2*'OddsRatio_working_3-way'!R157^3/27-'OddsRatio_working_3-way'!T157</f>
        <v>0.24650438297118132</v>
      </c>
      <c r="W157" s="11">
        <f>'OddsRatio_working_3-way'!V157^2+4*'OddsRatio_working_3-way'!U157^3/27</f>
        <v>-3.3564852985572324E-2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0.15356534749869122</v>
      </c>
      <c r="Y157" s="11">
        <f>IF('OddsRatio_working_3-way'!W157&gt;=0,IF('OddsRatio_working_3-way'!V157+SQRT('OddsRatio_working_3-way'!W157)&gt;0,0,PI()),ACOS('OddsRatio_working_3-way'!V157/(2*'OddsRatio_working_3-way'!X157)))</f>
        <v>0.63914814463523761</v>
      </c>
      <c r="Z157" s="11">
        <f>'OddsRatio_working_3-way'!X157^(1/3)*COS('OddsRatio_working_3-way'!Y157/3)</f>
        <v>0.52339866303129534</v>
      </c>
      <c r="AA157" s="11">
        <f>'OddsRatio_working_3-way'!X157^(1/3)*COS(('OddsRatio_working_3-way'!Y157+2*PI())/3)</f>
        <v>-0.3597577518330542</v>
      </c>
      <c r="AB157" s="11">
        <f>'OddsRatio_working_3-way'!X157^(1/3)*COS(('OddsRatio_working_3-way'!Y157+4*PI())/3)</f>
        <v>-0.16364091119824103</v>
      </c>
      <c r="AC157" s="11">
        <f>'OddsRatio_working_3-way'!X157^(1/3)*SIN('OddsRatio_working_3-way'!Y157/3)</f>
        <v>0.11322811073312831</v>
      </c>
      <c r="AD157" s="11">
        <f>'OddsRatio_working_3-way'!X157^(1/3)*SIN(('OddsRatio_working_3-way'!Y157+2*PI())/3)</f>
        <v>0.39666248312534874</v>
      </c>
      <c r="AE157" s="11">
        <f>'OddsRatio_working_3-way'!X157^(1/3)*SIN(('OddsRatio_working_3-way'!Y157+4*PI())/3)</f>
        <v>-0.50989059385847701</v>
      </c>
      <c r="AF157" s="11">
        <f>-'OddsRatio_working_3-way'!U157/(3*'OddsRatio_working_3-way'!X157^(1/3))*COS(('OddsRatio_working_3-way'!Y157)/3)</f>
        <v>0.52339866303129534</v>
      </c>
      <c r="AG157" s="11">
        <f>-'OddsRatio_working_3-way'!U157/(3*'OddsRatio_working_3-way'!X157^(1/3))*COS(('OddsRatio_working_3-way'!Y157+2*PI())/3)</f>
        <v>-0.3597577518330542</v>
      </c>
      <c r="AH157" s="11">
        <f>-'OddsRatio_working_3-way'!U157/(3*'OddsRatio_working_3-way'!X157^(1/3))*COS(('OddsRatio_working_3-way'!Y157+4*PI())/3)</f>
        <v>-0.16364091119824103</v>
      </c>
      <c r="AI157" s="11">
        <f>'OddsRatio_working_3-way'!U157/(3*'OddsRatio_working_3-way'!X157^(1/3))*SIN(('OddsRatio_working_3-way'!Y157)/3)</f>
        <v>-0.11322811073312831</v>
      </c>
      <c r="AJ157" s="11">
        <f>'OddsRatio_working_3-way'!U157/(3*'OddsRatio_working_3-way'!X157^(1/3))*SIN(('OddsRatio_working_3-way'!Y157+2*PI())/3)</f>
        <v>-0.39666248312534874</v>
      </c>
      <c r="AK157" s="11">
        <f>'OddsRatio_working_3-way'!U157/(3*'OddsRatio_working_3-way'!X157^(1/3))*SIN(('OddsRatio_working_3-way'!Y157+4*PI())/3)</f>
        <v>0.50989059385847701</v>
      </c>
      <c r="AL157" s="11">
        <f>'OddsRatio_working_3-way'!Z157+'OddsRatio_working_3-way'!AF157</f>
        <v>1.0467973260625907</v>
      </c>
      <c r="AM157" s="11">
        <f>'OddsRatio_working_3-way'!AA157+'OddsRatio_working_3-way'!AG157</f>
        <v>-0.71951550366610839</v>
      </c>
      <c r="AN157" s="11">
        <f>'OddsRatio_working_3-way'!AB157+'OddsRatio_working_3-way'!AH157</f>
        <v>-0.32728182239648207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1.0467973260625907</v>
      </c>
      <c r="AS157" s="11">
        <f>IF(('OddsRatio_working_3-way'!X157=0),IF(Q157&gt;0,-Q157^(1/3),(-Q157)^(1/3)),'OddsRatio_working_3-way'!AM157-'OddsRatio_working_3-way'!R157/3)</f>
        <v>-0.71951550366610839</v>
      </c>
      <c r="AT157" s="11">
        <f>IF(('OddsRatio_working_3-way'!X157=0),IF(Q157&gt;0,-Q157^(1/3),(-Q157)^(1/3)),'OddsRatio_working_3-way'!AN157-'OddsRatio_working_3-way'!R157/3)</f>
        <v>-0.32728182239648207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1.72</v>
      </c>
      <c r="B158" s="4">
        <f>IF('True_Odds_Calculator_3-way'!B159="","",'True_Odds_Calculator_3-way'!B159)</f>
        <v>3.79</v>
      </c>
      <c r="C158" s="4">
        <f>IF('True_Odds_Calculator_3-way'!C159="","",'True_Odds_Calculator_3-way'!C159)</f>
        <v>5.2</v>
      </c>
      <c r="D158" s="9">
        <f t="shared" si="39"/>
        <v>0.5657786705402621</v>
      </c>
      <c r="E158" s="9">
        <f t="shared" si="40"/>
        <v>0.25163765895332341</v>
      </c>
      <c r="F158" s="9">
        <f t="shared" si="41"/>
        <v>0.18258367050641439</v>
      </c>
      <c r="G158" s="9">
        <f t="shared" si="42"/>
        <v>1.0659383451647364</v>
      </c>
      <c r="H158" s="9">
        <f t="shared" si="43"/>
        <v>1.7674756085186101</v>
      </c>
      <c r="I158" s="9">
        <f t="shared" si="44"/>
        <v>3.9739679830096151</v>
      </c>
      <c r="J158" s="9">
        <f t="shared" si="45"/>
        <v>5.4769410496918933</v>
      </c>
      <c r="K158" s="11">
        <f t="shared" si="46"/>
        <v>0.58139534883720934</v>
      </c>
      <c r="L158" s="11">
        <f t="shared" si="47"/>
        <v>0.26385224274406333</v>
      </c>
      <c r="M158" s="11">
        <f t="shared" si="48"/>
        <v>0.19230769230769229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-0.24889432222070118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0.22744865737441061</v>
      </c>
      <c r="Q158" s="11">
        <f>2*'OddsRatio_working_3-way'!K158*'OddsRatio_working_3-way'!L158*'OddsRatio_working_3-way'!M158</f>
        <v>5.9000948735255666E-2</v>
      </c>
      <c r="R158" s="11">
        <f t="shared" si="49"/>
        <v>0</v>
      </c>
      <c r="S158" s="11">
        <f t="shared" si="50"/>
        <v>-0.91383626329862944</v>
      </c>
      <c r="T158" s="11">
        <f t="shared" si="51"/>
        <v>-0.2370522083783734</v>
      </c>
      <c r="U158" s="11">
        <f>'OddsRatio_working_3-way'!S158-'OddsRatio_working_3-way'!R158^2/3</f>
        <v>-0.91383626329862944</v>
      </c>
      <c r="V158" s="11">
        <f>'OddsRatio_working_3-way'!S158*'OddsRatio_working_3-way'!R158/3-2*'OddsRatio_working_3-way'!R158^3/27-'OddsRatio_working_3-way'!T158</f>
        <v>0.2370522083783734</v>
      </c>
      <c r="W158" s="11">
        <f>'OddsRatio_working_3-way'!V158^2+4*'OddsRatio_working_3-way'!U158^3/27</f>
        <v>-5.6864274584668598E-2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0.16812051040974474</v>
      </c>
      <c r="Y158" s="11">
        <f>IF('OddsRatio_working_3-way'!W158&gt;=0,IF('OddsRatio_working_3-way'!V158+SQRT('OddsRatio_working_3-way'!W158)&gt;0,0,PI()),ACOS('OddsRatio_working_3-way'!V158/(2*'OddsRatio_working_3-way'!X158)))</f>
        <v>0.78836358325156597</v>
      </c>
      <c r="Z158" s="11">
        <f>'OddsRatio_working_3-way'!X158^(1/3)*COS('OddsRatio_working_3-way'!Y158/3)</f>
        <v>0.5329691725823682</v>
      </c>
      <c r="AA158" s="11">
        <f>'OddsRatio_working_3-way'!X158^(1/3)*COS(('OddsRatio_working_3-way'!Y158+2*PI())/3)</f>
        <v>-0.39064964430794918</v>
      </c>
      <c r="AB158" s="11">
        <f>'OddsRatio_working_3-way'!X158^(1/3)*COS(('OddsRatio_working_3-way'!Y158+4*PI())/3)</f>
        <v>-0.14231952827441879</v>
      </c>
      <c r="AC158" s="11">
        <f>'OddsRatio_working_3-way'!X158^(1/3)*SIN('OddsRatio_working_3-way'!Y158/3)</f>
        <v>0.14337345933984974</v>
      </c>
      <c r="AD158" s="11">
        <f>'OddsRatio_working_3-way'!X158^(1/3)*SIN(('OddsRatio_working_3-way'!Y158+2*PI())/3)</f>
        <v>0.38987811322037885</v>
      </c>
      <c r="AE158" s="11">
        <f>'OddsRatio_working_3-way'!X158^(1/3)*SIN(('OddsRatio_working_3-way'!Y158+4*PI())/3)</f>
        <v>-0.53325157256022859</v>
      </c>
      <c r="AF158" s="11">
        <f>-'OddsRatio_working_3-way'!U158/(3*'OddsRatio_working_3-way'!X158^(1/3))*COS(('OddsRatio_working_3-way'!Y158)/3)</f>
        <v>0.5329691725823682</v>
      </c>
      <c r="AG158" s="11">
        <f>-'OddsRatio_working_3-way'!U158/(3*'OddsRatio_working_3-way'!X158^(1/3))*COS(('OddsRatio_working_3-way'!Y158+2*PI())/3)</f>
        <v>-0.39064964430794918</v>
      </c>
      <c r="AH158" s="11">
        <f>-'OddsRatio_working_3-way'!U158/(3*'OddsRatio_working_3-way'!X158^(1/3))*COS(('OddsRatio_working_3-way'!Y158+4*PI())/3)</f>
        <v>-0.14231952827441879</v>
      </c>
      <c r="AI158" s="11">
        <f>'OddsRatio_working_3-way'!U158/(3*'OddsRatio_working_3-way'!X158^(1/3))*SIN(('OddsRatio_working_3-way'!Y158)/3)</f>
        <v>-0.14337345933984974</v>
      </c>
      <c r="AJ158" s="11">
        <f>'OddsRatio_working_3-way'!U158/(3*'OddsRatio_working_3-way'!X158^(1/3))*SIN(('OddsRatio_working_3-way'!Y158+2*PI())/3)</f>
        <v>-0.38987811322037885</v>
      </c>
      <c r="AK158" s="11">
        <f>'OddsRatio_working_3-way'!U158/(3*'OddsRatio_working_3-way'!X158^(1/3))*SIN(('OddsRatio_working_3-way'!Y158+4*PI())/3)</f>
        <v>0.53325157256022859</v>
      </c>
      <c r="AL158" s="11">
        <f>'OddsRatio_working_3-way'!Z158+'OddsRatio_working_3-way'!AF158</f>
        <v>1.0659383451647364</v>
      </c>
      <c r="AM158" s="11">
        <f>'OddsRatio_working_3-way'!AA158+'OddsRatio_working_3-way'!AG158</f>
        <v>-0.78129928861589837</v>
      </c>
      <c r="AN158" s="11">
        <f>'OddsRatio_working_3-way'!AB158+'OddsRatio_working_3-way'!AH158</f>
        <v>-0.28463905654883759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1.0659383451647364</v>
      </c>
      <c r="AS158" s="11">
        <f>IF(('OddsRatio_working_3-way'!X158=0),IF(Q158&gt;0,-Q158^(1/3),(-Q158)^(1/3)),'OddsRatio_working_3-way'!AM158-'OddsRatio_working_3-way'!R158/3)</f>
        <v>-0.78129928861589837</v>
      </c>
      <c r="AT158" s="11">
        <f>IF(('OddsRatio_working_3-way'!X158=0),IF(Q158&gt;0,-Q158^(1/3),(-Q158)^(1/3)),'OddsRatio_working_3-way'!AN158-'OddsRatio_working_3-way'!R158/3)</f>
        <v>-0.28463905654883759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2.0499999999999998</v>
      </c>
      <c r="B159" s="4">
        <f>IF('True_Odds_Calculator_3-way'!B160="","",'True_Odds_Calculator_3-way'!B160)</f>
        <v>3.74</v>
      </c>
      <c r="C159" s="4">
        <f>IF('True_Odds_Calculator_3-way'!C160="","",'True_Odds_Calculator_3-way'!C160)</f>
        <v>3.59</v>
      </c>
      <c r="D159" s="9">
        <f t="shared" si="39"/>
        <v>0.47468116324327886</v>
      </c>
      <c r="E159" s="9">
        <f t="shared" si="40"/>
        <v>0.25720822239750352</v>
      </c>
      <c r="F159" s="9">
        <f t="shared" si="41"/>
        <v>0.26811061435921785</v>
      </c>
      <c r="G159" s="9">
        <f t="shared" si="42"/>
        <v>1.0539783180686482</v>
      </c>
      <c r="H159" s="9">
        <f t="shared" si="43"/>
        <v>2.1066772339720798</v>
      </c>
      <c r="I159" s="9">
        <f t="shared" si="44"/>
        <v>3.8879005915080969</v>
      </c>
      <c r="J159" s="9">
        <f t="shared" si="45"/>
        <v>3.7298038437977987</v>
      </c>
      <c r="K159" s="11">
        <f t="shared" si="46"/>
        <v>0.48780487804878053</v>
      </c>
      <c r="L159" s="11">
        <f t="shared" si="47"/>
        <v>0.26737967914438499</v>
      </c>
      <c r="M159" s="11">
        <f t="shared" si="48"/>
        <v>0.2785515320334262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-0.27071960901784697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0.23179324042953686</v>
      </c>
      <c r="Q159" s="11">
        <f>2*'OddsRatio_working_3-way'!K159*'OddsRatio_working_3-way'!L159*'OddsRatio_working_3-way'!M159</f>
        <v>7.266245781490184E-2</v>
      </c>
      <c r="R159" s="11">
        <f t="shared" si="49"/>
        <v>0</v>
      </c>
      <c r="S159" s="11">
        <f t="shared" si="50"/>
        <v>-0.85621149229074156</v>
      </c>
      <c r="T159" s="11">
        <f t="shared" si="51"/>
        <v>-0.26840485651747387</v>
      </c>
      <c r="U159" s="11">
        <f>'OddsRatio_working_3-way'!S159-'OddsRatio_working_3-way'!R159^2/3</f>
        <v>-0.85621149229074156</v>
      </c>
      <c r="V159" s="11">
        <f>'OddsRatio_working_3-way'!S159*'OddsRatio_working_3-way'!R159/3-2*'OddsRatio_working_3-way'!R159^3/27-'OddsRatio_working_3-way'!T159</f>
        <v>0.26840485651747387</v>
      </c>
      <c r="W159" s="11">
        <f>'OddsRatio_working_3-way'!V159^2+4*'OddsRatio_working_3-way'!U159^3/27</f>
        <v>-2.0949504837678726E-2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0.15247185956746614</v>
      </c>
      <c r="Y159" s="11">
        <f>IF('OddsRatio_working_3-way'!W159&gt;=0,IF('OddsRatio_working_3-way'!V159+SQRT('OddsRatio_working_3-way'!W159)&gt;0,0,PI()),ACOS('OddsRatio_working_3-way'!V159/(2*'OddsRatio_working_3-way'!X159)))</f>
        <v>0.4945585220980111</v>
      </c>
      <c r="Z159" s="11">
        <f>'OddsRatio_working_3-way'!X159^(1/3)*COS('OddsRatio_working_3-way'!Y159/3)</f>
        <v>0.52698915903432419</v>
      </c>
      <c r="AA159" s="11">
        <f>'OddsRatio_working_3-way'!X159^(1/3)*COS(('OddsRatio_working_3-way'!Y159+2*PI())/3)</f>
        <v>-0.33942015338991732</v>
      </c>
      <c r="AB159" s="11">
        <f>'OddsRatio_working_3-way'!X159^(1/3)*COS(('OddsRatio_working_3-way'!Y159+4*PI())/3)</f>
        <v>-0.18756900564440682</v>
      </c>
      <c r="AC159" s="11">
        <f>'OddsRatio_working_3-way'!X159^(1/3)*SIN('OddsRatio_working_3-way'!Y159/3)</f>
        <v>8.7671301027624174E-2</v>
      </c>
      <c r="AD159" s="11">
        <f>'OddsRatio_working_3-way'!X159^(1/3)*SIN(('OddsRatio_working_3-way'!Y159+2*PI())/3)</f>
        <v>0.41255034872891039</v>
      </c>
      <c r="AE159" s="11">
        <f>'OddsRatio_working_3-way'!X159^(1/3)*SIN(('OddsRatio_working_3-way'!Y159+4*PI())/3)</f>
        <v>-0.50022164975653449</v>
      </c>
      <c r="AF159" s="11">
        <f>-'OddsRatio_working_3-way'!U159/(3*'OddsRatio_working_3-way'!X159^(1/3))*COS(('OddsRatio_working_3-way'!Y159)/3)</f>
        <v>0.52698915903432408</v>
      </c>
      <c r="AG159" s="11">
        <f>-'OddsRatio_working_3-way'!U159/(3*'OddsRatio_working_3-way'!X159^(1/3))*COS(('OddsRatio_working_3-way'!Y159+2*PI())/3)</f>
        <v>-0.33942015338991727</v>
      </c>
      <c r="AH159" s="11">
        <f>-'OddsRatio_working_3-way'!U159/(3*'OddsRatio_working_3-way'!X159^(1/3))*COS(('OddsRatio_working_3-way'!Y159+4*PI())/3)</f>
        <v>-0.18756900564440679</v>
      </c>
      <c r="AI159" s="11">
        <f>'OddsRatio_working_3-way'!U159/(3*'OddsRatio_working_3-way'!X159^(1/3))*SIN(('OddsRatio_working_3-way'!Y159)/3)</f>
        <v>-8.767130102762416E-2</v>
      </c>
      <c r="AJ159" s="11">
        <f>'OddsRatio_working_3-way'!U159/(3*'OddsRatio_working_3-way'!X159^(1/3))*SIN(('OddsRatio_working_3-way'!Y159+2*PI())/3)</f>
        <v>-0.41255034872891033</v>
      </c>
      <c r="AK159" s="11">
        <f>'OddsRatio_working_3-way'!U159/(3*'OddsRatio_working_3-way'!X159^(1/3))*SIN(('OddsRatio_working_3-way'!Y159+4*PI())/3)</f>
        <v>0.50022164975653438</v>
      </c>
      <c r="AL159" s="11">
        <f>'OddsRatio_working_3-way'!Z159+'OddsRatio_working_3-way'!AF159</f>
        <v>1.0539783180686482</v>
      </c>
      <c r="AM159" s="11">
        <f>'OddsRatio_working_3-way'!AA159+'OddsRatio_working_3-way'!AG159</f>
        <v>-0.67884030677983453</v>
      </c>
      <c r="AN159" s="11">
        <f>'OddsRatio_working_3-way'!AB159+'OddsRatio_working_3-way'!AH159</f>
        <v>-0.37513801128881363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1.0539783180686482</v>
      </c>
      <c r="AS159" s="11">
        <f>IF(('OddsRatio_working_3-way'!X159=0),IF(Q159&gt;0,-Q159^(1/3),(-Q159)^(1/3)),'OddsRatio_working_3-way'!AM159-'OddsRatio_working_3-way'!R159/3)</f>
        <v>-0.67884030677983453</v>
      </c>
      <c r="AT159" s="11">
        <f>IF(('OddsRatio_working_3-way'!X159=0),IF(Q159&gt;0,-Q159^(1/3),(-Q159)^(1/3)),'OddsRatio_working_3-way'!AN159-'OddsRatio_working_3-way'!R159/3)</f>
        <v>-0.37513801128881363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3.77</v>
      </c>
      <c r="B160" s="4">
        <f>IF('True_Odds_Calculator_3-way'!B161="","",'True_Odds_Calculator_3-way'!B161)</f>
        <v>3.54</v>
      </c>
      <c r="C160" s="4">
        <f>IF('True_Odds_Calculator_3-way'!C161="","",'True_Odds_Calculator_3-way'!C161)</f>
        <v>2.06</v>
      </c>
      <c r="D160" s="9">
        <f t="shared" si="39"/>
        <v>0.2553108846016427</v>
      </c>
      <c r="E160" s="9">
        <f t="shared" si="40"/>
        <v>0.27213810691349333</v>
      </c>
      <c r="F160" s="9">
        <f t="shared" si="41"/>
        <v>0.47255100848486414</v>
      </c>
      <c r="G160" s="9">
        <f t="shared" si="42"/>
        <v>1.0529940245334681</v>
      </c>
      <c r="H160" s="9">
        <f t="shared" si="43"/>
        <v>3.9167934479577058</v>
      </c>
      <c r="I160" s="9">
        <f t="shared" si="44"/>
        <v>3.674604822315009</v>
      </c>
      <c r="J160" s="9">
        <f t="shared" si="45"/>
        <v>2.1161736660054764</v>
      </c>
      <c r="K160" s="11">
        <f t="shared" si="46"/>
        <v>0.26525198938992045</v>
      </c>
      <c r="L160" s="11">
        <f t="shared" si="47"/>
        <v>0.2824858757062147</v>
      </c>
      <c r="M160" s="11">
        <f t="shared" si="48"/>
        <v>0.4854368932038835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-0.27127359220100089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0.23170083544701237</v>
      </c>
      <c r="Q160" s="11">
        <f>2*'OddsRatio_working_3-way'!K160*'OddsRatio_working_3-way'!L160*'OddsRatio_working_3-way'!M160</f>
        <v>7.2747515054007034E-2</v>
      </c>
      <c r="R160" s="11">
        <f t="shared" si="49"/>
        <v>0</v>
      </c>
      <c r="S160" s="11">
        <f t="shared" si="50"/>
        <v>-0.85412234035420964</v>
      </c>
      <c r="T160" s="11">
        <f t="shared" si="51"/>
        <v>-0.26817027954606276</v>
      </c>
      <c r="U160" s="11">
        <f>'OddsRatio_working_3-way'!S160-'OddsRatio_working_3-way'!R160^2/3</f>
        <v>-0.85412234035420964</v>
      </c>
      <c r="V160" s="11">
        <f>'OddsRatio_working_3-way'!S160*'OddsRatio_working_3-way'!R160/3-2*'OddsRatio_working_3-way'!R160^3/27-'OddsRatio_working_3-way'!T160</f>
        <v>0.26817027954606276</v>
      </c>
      <c r="W160" s="11">
        <f>'OddsRatio_working_3-way'!V160^2+4*'OddsRatio_working_3-way'!U160^3/27</f>
        <v>-2.0396342157966249E-2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0.15191415420376381</v>
      </c>
      <c r="Y160" s="11">
        <f>IF('OddsRatio_working_3-way'!W160&gt;=0,IF('OddsRatio_working_3-way'!V160+SQRT('OddsRatio_working_3-way'!W160)&gt;0,0,PI()),ACOS('OddsRatio_working_3-way'!V160/(2*'OddsRatio_working_3-way'!X160)))</f>
        <v>0.48935214860290421</v>
      </c>
      <c r="Z160" s="11">
        <f>'OddsRatio_working_3-way'!X160^(1/3)*COS('OddsRatio_working_3-way'!Y160/3)</f>
        <v>0.52649701226673407</v>
      </c>
      <c r="AA160" s="11">
        <f>'OddsRatio_working_3-way'!X160^(1/3)*COS(('OddsRatio_working_3-way'!Y160+2*PI())/3)</f>
        <v>-0.33829020883396055</v>
      </c>
      <c r="AB160" s="11">
        <f>'OddsRatio_working_3-way'!X160^(1/3)*COS(('OddsRatio_working_3-way'!Y160+4*PI())/3)</f>
        <v>-0.18820680343277371</v>
      </c>
      <c r="AC160" s="11">
        <f>'OddsRatio_working_3-way'!X160^(1/3)*SIN('OddsRatio_working_3-way'!Y160/3)</f>
        <v>8.6650694509270931E-2</v>
      </c>
      <c r="AD160" s="11">
        <f>'OddsRatio_working_3-way'!X160^(1/3)*SIN(('OddsRatio_working_3-way'!Y160+2*PI())/3)</f>
        <v>0.4126344403849635</v>
      </c>
      <c r="AE160" s="11">
        <f>'OddsRatio_working_3-way'!X160^(1/3)*SIN(('OddsRatio_working_3-way'!Y160+4*PI())/3)</f>
        <v>-0.49928513489423443</v>
      </c>
      <c r="AF160" s="11">
        <f>-'OddsRatio_working_3-way'!U160/(3*'OddsRatio_working_3-way'!X160^(1/3))*COS(('OddsRatio_working_3-way'!Y160)/3)</f>
        <v>0.52649701226673395</v>
      </c>
      <c r="AG160" s="11">
        <f>-'OddsRatio_working_3-way'!U160/(3*'OddsRatio_working_3-way'!X160^(1/3))*COS(('OddsRatio_working_3-way'!Y160+2*PI())/3)</f>
        <v>-0.33829020883396044</v>
      </c>
      <c r="AH160" s="11">
        <f>-'OddsRatio_working_3-way'!U160/(3*'OddsRatio_working_3-way'!X160^(1/3))*COS(('OddsRatio_working_3-way'!Y160+4*PI())/3)</f>
        <v>-0.18820680343277366</v>
      </c>
      <c r="AI160" s="11">
        <f>'OddsRatio_working_3-way'!U160/(3*'OddsRatio_working_3-way'!X160^(1/3))*SIN(('OddsRatio_working_3-way'!Y160)/3)</f>
        <v>-8.6650694509270917E-2</v>
      </c>
      <c r="AJ160" s="11">
        <f>'OddsRatio_working_3-way'!U160/(3*'OddsRatio_working_3-way'!X160^(1/3))*SIN(('OddsRatio_working_3-way'!Y160+2*PI())/3)</f>
        <v>-0.41263444038496339</v>
      </c>
      <c r="AK160" s="11">
        <f>'OddsRatio_working_3-way'!U160/(3*'OddsRatio_working_3-way'!X160^(1/3))*SIN(('OddsRatio_working_3-way'!Y160+4*PI())/3)</f>
        <v>0.49928513489423432</v>
      </c>
      <c r="AL160" s="11">
        <f>'OddsRatio_working_3-way'!Z160+'OddsRatio_working_3-way'!AF160</f>
        <v>1.0529940245334681</v>
      </c>
      <c r="AM160" s="11">
        <f>'OddsRatio_working_3-way'!AA160+'OddsRatio_working_3-way'!AG160</f>
        <v>-0.67658041766792099</v>
      </c>
      <c r="AN160" s="11">
        <f>'OddsRatio_working_3-way'!AB160+'OddsRatio_working_3-way'!AH160</f>
        <v>-0.37641360686554737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1.0529940245334681</v>
      </c>
      <c r="AS160" s="11">
        <f>IF(('OddsRatio_working_3-way'!X160=0),IF(Q160&gt;0,-Q160^(1/3),(-Q160)^(1/3)),'OddsRatio_working_3-way'!AM160-'OddsRatio_working_3-way'!R160/3)</f>
        <v>-0.67658041766792099</v>
      </c>
      <c r="AT160" s="11">
        <f>IF(('OddsRatio_working_3-way'!X160=0),IF(Q160&gt;0,-Q160^(1/3),(-Q160)^(1/3)),'OddsRatio_working_3-way'!AN160-'OddsRatio_working_3-way'!R160/3)</f>
        <v>-0.37641360686554737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2.35</v>
      </c>
      <c r="B161" s="4">
        <f>IF('True_Odds_Calculator_3-way'!B162="","",'True_Odds_Calculator_3-way'!B162)</f>
        <v>3.18</v>
      </c>
      <c r="C161" s="4">
        <f>IF('True_Odds_Calculator_3-way'!C162="","",'True_Odds_Calculator_3-way'!C162)</f>
        <v>3.4</v>
      </c>
      <c r="D161" s="9">
        <f t="shared" si="39"/>
        <v>0.41299183623970659</v>
      </c>
      <c r="E161" s="9">
        <f t="shared" si="40"/>
        <v>0.30346934897984229</v>
      </c>
      <c r="F161" s="9">
        <f t="shared" si="41"/>
        <v>0.28353881478045123</v>
      </c>
      <c r="G161" s="9">
        <f t="shared" si="42"/>
        <v>1.0528558288311669</v>
      </c>
      <c r="H161" s="9">
        <f t="shared" si="43"/>
        <v>2.4213553689220753</v>
      </c>
      <c r="I161" s="9">
        <f t="shared" si="44"/>
        <v>3.2952257068519439</v>
      </c>
      <c r="J161" s="9">
        <f t="shared" si="45"/>
        <v>3.5268539891948003</v>
      </c>
      <c r="K161" s="11">
        <f t="shared" si="46"/>
        <v>0.42553191489361702</v>
      </c>
      <c r="L161" s="11">
        <f t="shared" si="47"/>
        <v>0.31446540880503143</v>
      </c>
      <c r="M161" s="11">
        <f t="shared" si="48"/>
        <v>0.29411764705882354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-0.2779889956785605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0.23338922080273294</v>
      </c>
      <c r="Q161" s="11">
        <f>2*'OddsRatio_working_3-way'!K161*'OddsRatio_working_3-way'!L161*'OddsRatio_working_3-way'!M161</f>
        <v>7.8714745633299485E-2</v>
      </c>
      <c r="R161" s="11">
        <f t="shared" si="49"/>
        <v>0</v>
      </c>
      <c r="S161" s="11">
        <f t="shared" si="50"/>
        <v>-0.8395628043946084</v>
      </c>
      <c r="T161" s="11">
        <f t="shared" si="51"/>
        <v>-0.28315777551251553</v>
      </c>
      <c r="U161" s="11">
        <f>'OddsRatio_working_3-way'!S161-'OddsRatio_working_3-way'!R161^2/3</f>
        <v>-0.8395628043946084</v>
      </c>
      <c r="V161" s="11">
        <f>'OddsRatio_working_3-way'!S161*'OddsRatio_working_3-way'!R161/3-2*'OddsRatio_working_3-way'!R161^3/27-'OddsRatio_working_3-way'!T161</f>
        <v>0.28315777551251553</v>
      </c>
      <c r="W161" s="11">
        <f>'OddsRatio_working_3-way'!V161^2+4*'OddsRatio_working_3-way'!U161^3/27</f>
        <v>-7.4926409715053016E-3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0.14804641738716734</v>
      </c>
      <c r="Y161" s="11">
        <f>IF('OddsRatio_working_3-way'!W161&gt;=0,IF('OddsRatio_working_3-way'!V161+SQRT('OddsRatio_working_3-way'!W161)&gt;0,0,PI()),ACOS('OddsRatio_working_3-way'!V161/(2*'OddsRatio_working_3-way'!X161)))</f>
        <v>0.29667374937713942</v>
      </c>
      <c r="Z161" s="11">
        <f>'OddsRatio_working_3-way'!X161^(1/3)*COS('OddsRatio_working_3-way'!Y161/3)</f>
        <v>0.52642791441558345</v>
      </c>
      <c r="AA161" s="11">
        <f>'OddsRatio_working_3-way'!X161^(1/3)*COS(('OddsRatio_working_3-way'!Y161+2*PI())/3)</f>
        <v>-0.30844601764832957</v>
      </c>
      <c r="AB161" s="11">
        <f>'OddsRatio_working_3-way'!X161^(1/3)*COS(('OddsRatio_working_3-way'!Y161+4*PI())/3)</f>
        <v>-0.21798189676725355</v>
      </c>
      <c r="AC161" s="11">
        <f>'OddsRatio_working_3-way'!X161^(1/3)*SIN('OddsRatio_working_3-way'!Y161/3)</f>
        <v>5.2229484542692058E-2</v>
      </c>
      <c r="AD161" s="11">
        <f>'OddsRatio_working_3-way'!X161^(1/3)*SIN(('OddsRatio_working_3-way'!Y161+2*PI())/3)</f>
        <v>0.42978520487380961</v>
      </c>
      <c r="AE161" s="11">
        <f>'OddsRatio_working_3-way'!X161^(1/3)*SIN(('OddsRatio_working_3-way'!Y161+4*PI())/3)</f>
        <v>-0.48201468941650172</v>
      </c>
      <c r="AF161" s="11">
        <f>-'OddsRatio_working_3-way'!U161/(3*'OddsRatio_working_3-way'!X161^(1/3))*COS(('OddsRatio_working_3-way'!Y161)/3)</f>
        <v>0.52642791441558345</v>
      </c>
      <c r="AG161" s="11">
        <f>-'OddsRatio_working_3-way'!U161/(3*'OddsRatio_working_3-way'!X161^(1/3))*COS(('OddsRatio_working_3-way'!Y161+2*PI())/3)</f>
        <v>-0.30844601764832957</v>
      </c>
      <c r="AH161" s="11">
        <f>-'OddsRatio_working_3-way'!U161/(3*'OddsRatio_working_3-way'!X161^(1/3))*COS(('OddsRatio_working_3-way'!Y161+4*PI())/3)</f>
        <v>-0.21798189676725355</v>
      </c>
      <c r="AI161" s="11">
        <f>'OddsRatio_working_3-way'!U161/(3*'OddsRatio_working_3-way'!X161^(1/3))*SIN(('OddsRatio_working_3-way'!Y161)/3)</f>
        <v>-5.2229484542692058E-2</v>
      </c>
      <c r="AJ161" s="11">
        <f>'OddsRatio_working_3-way'!U161/(3*'OddsRatio_working_3-way'!X161^(1/3))*SIN(('OddsRatio_working_3-way'!Y161+2*PI())/3)</f>
        <v>-0.42978520487380961</v>
      </c>
      <c r="AK161" s="11">
        <f>'OddsRatio_working_3-way'!U161/(3*'OddsRatio_working_3-way'!X161^(1/3))*SIN(('OddsRatio_working_3-way'!Y161+4*PI())/3)</f>
        <v>0.48201468941650172</v>
      </c>
      <c r="AL161" s="11">
        <f>'OddsRatio_working_3-way'!Z161+'OddsRatio_working_3-way'!AF161</f>
        <v>1.0528558288311669</v>
      </c>
      <c r="AM161" s="11">
        <f>'OddsRatio_working_3-way'!AA161+'OddsRatio_working_3-way'!AG161</f>
        <v>-0.61689203529665915</v>
      </c>
      <c r="AN161" s="11">
        <f>'OddsRatio_working_3-way'!AB161+'OddsRatio_working_3-way'!AH161</f>
        <v>-0.43596379353450709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1.0528558288311669</v>
      </c>
      <c r="AS161" s="11">
        <f>IF(('OddsRatio_working_3-way'!X161=0),IF(Q161&gt;0,-Q161^(1/3),(-Q161)^(1/3)),'OddsRatio_working_3-way'!AM161-'OddsRatio_working_3-way'!R161/3)</f>
        <v>-0.61689203529665915</v>
      </c>
      <c r="AT161" s="11">
        <f>IF(('OddsRatio_working_3-way'!X161=0),IF(Q161&gt;0,-Q161^(1/3),(-Q161)^(1/3)),'OddsRatio_working_3-way'!AN161-'OddsRatio_working_3-way'!R161/3)</f>
        <v>-0.43596379353450709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2.89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2.4900000000000002</v>
      </c>
      <c r="D162" s="9">
        <f t="shared" si="39"/>
        <v>0.33504107994139909</v>
      </c>
      <c r="E162" s="9">
        <f t="shared" si="40"/>
        <v>0.2750443670891124</v>
      </c>
      <c r="F162" s="9">
        <f t="shared" si="41"/>
        <v>0.38991455296948868</v>
      </c>
      <c r="G162" s="9">
        <f t="shared" si="42"/>
        <v>1.0501103819706512</v>
      </c>
      <c r="H162" s="9">
        <f t="shared" si="43"/>
        <v>2.9847086219245313</v>
      </c>
      <c r="I162" s="9">
        <f t="shared" si="44"/>
        <v>3.6357770587463336</v>
      </c>
      <c r="J162" s="9">
        <f t="shared" si="45"/>
        <v>2.5646644691362708</v>
      </c>
      <c r="K162" s="11">
        <f t="shared" si="46"/>
        <v>0.34602076124567471</v>
      </c>
      <c r="L162" s="11">
        <f t="shared" si="47"/>
        <v>0.28490028490028491</v>
      </c>
      <c r="M162" s="11">
        <f t="shared" si="48"/>
        <v>0.40160642570281119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-0.27984495875436832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0.23319057240208974</v>
      </c>
      <c r="Q162" s="11">
        <f>2*'OddsRatio_working_3-way'!K162*'OddsRatio_working_3-way'!L162*'OddsRatio_working_3-way'!M162</f>
        <v>7.918185820104913E-2</v>
      </c>
      <c r="R162" s="11">
        <f t="shared" si="49"/>
        <v>0</v>
      </c>
      <c r="S162" s="11">
        <f t="shared" si="50"/>
        <v>-0.83328487831281928</v>
      </c>
      <c r="T162" s="11">
        <f t="shared" si="51"/>
        <v>-0.28294902489399631</v>
      </c>
      <c r="U162" s="11">
        <f>'OddsRatio_working_3-way'!S162-'OddsRatio_working_3-way'!R162^2/3</f>
        <v>-0.83328487831281928</v>
      </c>
      <c r="V162" s="11">
        <f>'OddsRatio_working_3-way'!S162*'OddsRatio_working_3-way'!R162/3-2*'OddsRatio_working_3-way'!R162^3/27-'OddsRatio_working_3-way'!T162</f>
        <v>0.28294902489399631</v>
      </c>
      <c r="W162" s="11">
        <f>'OddsRatio_working_3-way'!V162^2+4*'OddsRatio_working_3-way'!U162^3/27</f>
        <v>-5.6587769580415531E-3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0.14638897469285803</v>
      </c>
      <c r="Y162" s="11">
        <f>IF('OddsRatio_working_3-way'!W162&gt;=0,IF('OddsRatio_working_3-way'!V162+SQRT('OddsRatio_working_3-way'!W162)&gt;0,0,PI()),ACOS('OddsRatio_working_3-way'!V162/(2*'OddsRatio_working_3-way'!X162)))</f>
        <v>0.25984917787344664</v>
      </c>
      <c r="Z162" s="11">
        <f>'OddsRatio_working_3-way'!X162^(1/3)*COS('OddsRatio_working_3-way'!Y162/3)</f>
        <v>0.52505519098532549</v>
      </c>
      <c r="AA162" s="11">
        <f>'OddsRatio_working_3-way'!X162^(1/3)*COS(('OddsRatio_working_3-way'!Y162+2*PI())/3)</f>
        <v>-0.30201182516385339</v>
      </c>
      <c r="AB162" s="11">
        <f>'OddsRatio_working_3-way'!X162^(1/3)*COS(('OddsRatio_working_3-way'!Y162+4*PI())/3)</f>
        <v>-0.22304336582147222</v>
      </c>
      <c r="AC162" s="11">
        <f>'OddsRatio_working_3-way'!X162^(1/3)*SIN('OddsRatio_working_3-way'!Y162/3)</f>
        <v>4.5592461258813825E-2</v>
      </c>
      <c r="AD162" s="11">
        <f>'OddsRatio_working_3-way'!X162^(1/3)*SIN(('OddsRatio_working_3-way'!Y162+2*PI())/3)</f>
        <v>0.43191490315277509</v>
      </c>
      <c r="AE162" s="11">
        <f>'OddsRatio_working_3-way'!X162^(1/3)*SIN(('OddsRatio_working_3-way'!Y162+4*PI())/3)</f>
        <v>-0.47750736441158892</v>
      </c>
      <c r="AF162" s="11">
        <f>-'OddsRatio_working_3-way'!U162/(3*'OddsRatio_working_3-way'!X162^(1/3))*COS(('OddsRatio_working_3-way'!Y162)/3)</f>
        <v>0.5250551909853256</v>
      </c>
      <c r="AG162" s="11">
        <f>-'OddsRatio_working_3-way'!U162/(3*'OddsRatio_working_3-way'!X162^(1/3))*COS(('OddsRatio_working_3-way'!Y162+2*PI())/3)</f>
        <v>-0.30201182516385344</v>
      </c>
      <c r="AH162" s="11">
        <f>-'OddsRatio_working_3-way'!U162/(3*'OddsRatio_working_3-way'!X162^(1/3))*COS(('OddsRatio_working_3-way'!Y162+4*PI())/3)</f>
        <v>-0.22304336582147224</v>
      </c>
      <c r="AI162" s="11">
        <f>'OddsRatio_working_3-way'!U162/(3*'OddsRatio_working_3-way'!X162^(1/3))*SIN(('OddsRatio_working_3-way'!Y162)/3)</f>
        <v>-4.5592461258813832E-2</v>
      </c>
      <c r="AJ162" s="11">
        <f>'OddsRatio_working_3-way'!U162/(3*'OddsRatio_working_3-way'!X162^(1/3))*SIN(('OddsRatio_working_3-way'!Y162+2*PI())/3)</f>
        <v>-0.4319149031527752</v>
      </c>
      <c r="AK162" s="11">
        <f>'OddsRatio_working_3-way'!U162/(3*'OddsRatio_working_3-way'!X162^(1/3))*SIN(('OddsRatio_working_3-way'!Y162+4*PI())/3)</f>
        <v>0.47750736441158897</v>
      </c>
      <c r="AL162" s="11">
        <f>'OddsRatio_working_3-way'!Z162+'OddsRatio_working_3-way'!AF162</f>
        <v>1.0501103819706512</v>
      </c>
      <c r="AM162" s="11">
        <f>'OddsRatio_working_3-way'!AA162+'OddsRatio_working_3-way'!AG162</f>
        <v>-0.60402365032770677</v>
      </c>
      <c r="AN162" s="11">
        <f>'OddsRatio_working_3-way'!AB162+'OddsRatio_working_3-way'!AH162</f>
        <v>-0.44608673164294443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1.0501103819706512</v>
      </c>
      <c r="AS162" s="11">
        <f>IF(('OddsRatio_working_3-way'!X162=0),IF(Q162&gt;0,-Q162^(1/3),(-Q162)^(1/3)),'OddsRatio_working_3-way'!AM162-'OddsRatio_working_3-way'!R162/3)</f>
        <v>-0.60402365032770677</v>
      </c>
      <c r="AT162" s="11">
        <f>IF(('OddsRatio_working_3-way'!X162=0),IF(Q162&gt;0,-Q162^(1/3),(-Q162)^(1/3)),'OddsRatio_working_3-way'!AN162-'OddsRatio_working_3-way'!R162/3)</f>
        <v>-0.44608673164294443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2.75</v>
      </c>
      <c r="B163" s="4">
        <f>IF('True_Odds_Calculator_3-way'!B164="","",'True_Odds_Calculator_3-way'!B164)</f>
        <v>3.45</v>
      </c>
      <c r="C163" s="4">
        <f>IF('True_Odds_Calculator_3-way'!C164="","",'True_Odds_Calculator_3-way'!C164)</f>
        <v>2.68</v>
      </c>
      <c r="D163" s="9">
        <f t="shared" si="39"/>
        <v>0.35444906675738663</v>
      </c>
      <c r="E163" s="9">
        <f t="shared" si="40"/>
        <v>0.28170666624049895</v>
      </c>
      <c r="F163" s="9">
        <f t="shared" si="41"/>
        <v>0.3638442670021142</v>
      </c>
      <c r="G163" s="9">
        <f t="shared" si="42"/>
        <v>1.0407313269065619</v>
      </c>
      <c r="H163" s="9">
        <f t="shared" si="43"/>
        <v>2.8212798220864839</v>
      </c>
      <c r="I163" s="9">
        <f t="shared" si="44"/>
        <v>3.5497917509210763</v>
      </c>
      <c r="J163" s="9">
        <f t="shared" si="45"/>
        <v>2.7484286292030244</v>
      </c>
      <c r="K163" s="11">
        <f t="shared" si="46"/>
        <v>0.36363636363636365</v>
      </c>
      <c r="L163" s="11">
        <f t="shared" si="47"/>
        <v>0.28985507246376813</v>
      </c>
      <c r="M163" s="11">
        <f t="shared" si="48"/>
        <v>0.37313432835820892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-0.28328712170373427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0.2312547932275382</v>
      </c>
      <c r="Q163" s="11">
        <f>2*'OddsRatio_working_3-way'!K163*'OddsRatio_working_3-way'!L163*'OddsRatio_working_3-way'!M163</f>
        <v>7.8658092934536808E-2</v>
      </c>
      <c r="R163" s="11">
        <f t="shared" si="49"/>
        <v>0</v>
      </c>
      <c r="S163" s="11">
        <f t="shared" si="50"/>
        <v>-0.81632653061224492</v>
      </c>
      <c r="T163" s="11">
        <f t="shared" si="51"/>
        <v>-0.27766208524226021</v>
      </c>
      <c r="U163" s="11">
        <f>'OddsRatio_working_3-way'!S163-'OddsRatio_working_3-way'!R163^2/3</f>
        <v>-0.81632653061224492</v>
      </c>
      <c r="V163" s="11">
        <f>'OddsRatio_working_3-way'!S163*'OddsRatio_working_3-way'!R163/3-2*'OddsRatio_working_3-way'!R163^3/27-'OddsRatio_working_3-way'!T163</f>
        <v>0.27766208524226021</v>
      </c>
      <c r="W163" s="11">
        <f>'OddsRatio_working_3-way'!V163^2+4*'OddsRatio_working_3-way'!U163^3/27</f>
        <v>-3.4950292556756163E-3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0.14194300162103432</v>
      </c>
      <c r="Y163" s="11">
        <f>IF('OddsRatio_working_3-way'!W163&gt;=0,IF('OddsRatio_working_3-way'!V163+SQRT('OddsRatio_working_3-way'!W163)&gt;0,0,PI()),ACOS('OddsRatio_working_3-way'!V163/(2*'OddsRatio_working_3-way'!X163)))</f>
        <v>0.20978363361899843</v>
      </c>
      <c r="Z163" s="11">
        <f>'OddsRatio_working_3-way'!X163^(1/3)*COS('OddsRatio_working_3-way'!Y163/3)</f>
        <v>0.52036566345328095</v>
      </c>
      <c r="AA163" s="11">
        <f>'OddsRatio_working_3-way'!X163^(1/3)*COS(('OddsRatio_working_3-way'!Y163+2*PI())/3)</f>
        <v>-0.29174728764118701</v>
      </c>
      <c r="AB163" s="11">
        <f>'OddsRatio_working_3-way'!X163^(1/3)*COS(('OddsRatio_working_3-way'!Y163+4*PI())/3)</f>
        <v>-0.22861837581209402</v>
      </c>
      <c r="AC163" s="11">
        <f>'OddsRatio_working_3-way'!X163^(1/3)*SIN('OddsRatio_working_3-way'!Y163/3)</f>
        <v>3.6447494238174963E-2</v>
      </c>
      <c r="AD163" s="11">
        <f>'OddsRatio_working_3-way'!X163^(1/3)*SIN(('OddsRatio_working_3-way'!Y163+2*PI())/3)</f>
        <v>0.43242613668859742</v>
      </c>
      <c r="AE163" s="11">
        <f>'OddsRatio_working_3-way'!X163^(1/3)*SIN(('OddsRatio_working_3-way'!Y163+4*PI())/3)</f>
        <v>-0.46887363092677242</v>
      </c>
      <c r="AF163" s="11">
        <f>-'OddsRatio_working_3-way'!U163/(3*'OddsRatio_working_3-way'!X163^(1/3))*COS(('OddsRatio_working_3-way'!Y163)/3)</f>
        <v>0.52036566345328084</v>
      </c>
      <c r="AG163" s="11">
        <f>-'OddsRatio_working_3-way'!U163/(3*'OddsRatio_working_3-way'!X163^(1/3))*COS(('OddsRatio_working_3-way'!Y163+2*PI())/3)</f>
        <v>-0.29174728764118696</v>
      </c>
      <c r="AH163" s="11">
        <f>-'OddsRatio_working_3-way'!U163/(3*'OddsRatio_working_3-way'!X163^(1/3))*COS(('OddsRatio_working_3-way'!Y163+4*PI())/3)</f>
        <v>-0.22861837581209396</v>
      </c>
      <c r="AI163" s="11">
        <f>'OddsRatio_working_3-way'!U163/(3*'OddsRatio_working_3-way'!X163^(1/3))*SIN(('OddsRatio_working_3-way'!Y163)/3)</f>
        <v>-3.6447494238174949E-2</v>
      </c>
      <c r="AJ163" s="11">
        <f>'OddsRatio_working_3-way'!U163/(3*'OddsRatio_working_3-way'!X163^(1/3))*SIN(('OddsRatio_working_3-way'!Y163+2*PI())/3)</f>
        <v>-0.43242613668859731</v>
      </c>
      <c r="AK163" s="11">
        <f>'OddsRatio_working_3-way'!U163/(3*'OddsRatio_working_3-way'!X163^(1/3))*SIN(('OddsRatio_working_3-way'!Y163+4*PI())/3)</f>
        <v>0.46887363092677231</v>
      </c>
      <c r="AL163" s="11">
        <f>'OddsRatio_working_3-way'!Z163+'OddsRatio_working_3-way'!AF163</f>
        <v>1.0407313269065619</v>
      </c>
      <c r="AM163" s="11">
        <f>'OddsRatio_working_3-way'!AA163+'OddsRatio_working_3-way'!AG163</f>
        <v>-0.58349457528237392</v>
      </c>
      <c r="AN163" s="11">
        <f>'OddsRatio_working_3-way'!AB163+'OddsRatio_working_3-way'!AH163</f>
        <v>-0.45723675162418798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1.0407313269065619</v>
      </c>
      <c r="AS163" s="11">
        <f>IF(('OddsRatio_working_3-way'!X163=0),IF(Q163&gt;0,-Q163^(1/3),(-Q163)^(1/3)),'OddsRatio_working_3-way'!AM163-'OddsRatio_working_3-way'!R163/3)</f>
        <v>-0.58349457528237392</v>
      </c>
      <c r="AT163" s="11">
        <f>IF(('OddsRatio_working_3-way'!X163=0),IF(Q163&gt;0,-Q163^(1/3),(-Q163)^(1/3)),'OddsRatio_working_3-way'!AN163-'OddsRatio_working_3-way'!R163/3)</f>
        <v>-0.45723675162418798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3.1</v>
      </c>
      <c r="B164" s="4">
        <f>IF('True_Odds_Calculator_3-way'!B165="","",'True_Odds_Calculator_3-way'!B165)</f>
        <v>3.32</v>
      </c>
      <c r="C164" s="4">
        <f>IF('True_Odds_Calculator_3-way'!C165="","",'True_Odds_Calculator_3-way'!C165)</f>
        <v>2.48</v>
      </c>
      <c r="D164" s="9">
        <f t="shared" si="39"/>
        <v>0.31377401232269619</v>
      </c>
      <c r="E164" s="9">
        <f t="shared" si="40"/>
        <v>0.29272958264016541</v>
      </c>
      <c r="F164" s="9">
        <f t="shared" si="41"/>
        <v>0.39349640503713856</v>
      </c>
      <c r="G164" s="9">
        <f t="shared" si="42"/>
        <v>1.0414319446897629</v>
      </c>
      <c r="H164" s="9">
        <f t="shared" si="43"/>
        <v>3.1870070838485023</v>
      </c>
      <c r="I164" s="9">
        <f t="shared" si="44"/>
        <v>3.4161221116802496</v>
      </c>
      <c r="J164" s="9">
        <f t="shared" si="45"/>
        <v>2.5413192781408487</v>
      </c>
      <c r="K164" s="11">
        <f t="shared" si="46"/>
        <v>0.32258064516129031</v>
      </c>
      <c r="L164" s="11">
        <f t="shared" si="47"/>
        <v>0.30120481927710846</v>
      </c>
      <c r="M164" s="11">
        <f t="shared" si="48"/>
        <v>0.40322580645161293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-0.28249940448578925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0.23115354236926894</v>
      </c>
      <c r="Q164" s="11">
        <f>2*'OddsRatio_working_3-way'!K164*'OddsRatio_working_3-way'!L164*'OddsRatio_working_3-way'!M164</f>
        <v>7.8357133006531854E-2</v>
      </c>
      <c r="R164" s="11">
        <f t="shared" si="49"/>
        <v>0</v>
      </c>
      <c r="S164" s="11">
        <f t="shared" si="50"/>
        <v>-0.81824435272711094</v>
      </c>
      <c r="T164" s="11">
        <f t="shared" si="51"/>
        <v>-0.27737096702613934</v>
      </c>
      <c r="U164" s="11">
        <f>'OddsRatio_working_3-way'!S164-'OddsRatio_working_3-way'!R164^2/3</f>
        <v>-0.81824435272711094</v>
      </c>
      <c r="V164" s="11">
        <f>'OddsRatio_working_3-way'!S164*'OddsRatio_working_3-way'!R164/3-2*'OddsRatio_working_3-way'!R164^3/27-'OddsRatio_working_3-way'!T164</f>
        <v>0.27737096702613934</v>
      </c>
      <c r="W164" s="11">
        <f>'OddsRatio_working_3-way'!V164^2+4*'OddsRatio_working_3-way'!U164^3/27</f>
        <v>-4.2259518896768378E-3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0.14244350216725621</v>
      </c>
      <c r="Y164" s="11">
        <f>IF('OddsRatio_working_3-way'!W164&gt;=0,IF('OddsRatio_working_3-way'!V164+SQRT('OddsRatio_working_3-way'!W164)&gt;0,0,PI()),ACOS('OddsRatio_working_3-way'!V164/(2*'OddsRatio_working_3-way'!X164)))</f>
        <v>0.2302144657980425</v>
      </c>
      <c r="Z164" s="11">
        <f>'OddsRatio_working_3-way'!X164^(1/3)*COS('OddsRatio_working_3-way'!Y164/3)</f>
        <v>0.52071597234488143</v>
      </c>
      <c r="AA164" s="11">
        <f>'OddsRatio_working_3-way'!X164^(1/3)*COS(('OddsRatio_working_3-way'!Y164+2*PI())/3)</f>
        <v>-0.29503139515499155</v>
      </c>
      <c r="AB164" s="11">
        <f>'OddsRatio_working_3-way'!X164^(1/3)*COS(('OddsRatio_working_3-way'!Y164+4*PI())/3)</f>
        <v>-0.22568457718988996</v>
      </c>
      <c r="AC164" s="11">
        <f>'OddsRatio_working_3-way'!X164^(1/3)*SIN('OddsRatio_working_3-way'!Y164/3)</f>
        <v>4.003740401959565E-2</v>
      </c>
      <c r="AD164" s="11">
        <f>'OddsRatio_working_3-way'!X164^(1/3)*SIN(('OddsRatio_working_3-way'!Y164+2*PI())/3)</f>
        <v>0.43093455819718479</v>
      </c>
      <c r="AE164" s="11">
        <f>'OddsRatio_working_3-way'!X164^(1/3)*SIN(('OddsRatio_working_3-way'!Y164+4*PI())/3)</f>
        <v>-0.47097196221678023</v>
      </c>
      <c r="AF164" s="11">
        <f>-'OddsRatio_working_3-way'!U164/(3*'OddsRatio_working_3-way'!X164^(1/3))*COS(('OddsRatio_working_3-way'!Y164)/3)</f>
        <v>0.52071597234488143</v>
      </c>
      <c r="AG164" s="11">
        <f>-'OddsRatio_working_3-way'!U164/(3*'OddsRatio_working_3-way'!X164^(1/3))*COS(('OddsRatio_working_3-way'!Y164+2*PI())/3)</f>
        <v>-0.29503139515499155</v>
      </c>
      <c r="AH164" s="11">
        <f>-'OddsRatio_working_3-way'!U164/(3*'OddsRatio_working_3-way'!X164^(1/3))*COS(('OddsRatio_working_3-way'!Y164+4*PI())/3)</f>
        <v>-0.22568457718988996</v>
      </c>
      <c r="AI164" s="11">
        <f>'OddsRatio_working_3-way'!U164/(3*'OddsRatio_working_3-way'!X164^(1/3))*SIN(('OddsRatio_working_3-way'!Y164)/3)</f>
        <v>-4.003740401959565E-2</v>
      </c>
      <c r="AJ164" s="11">
        <f>'OddsRatio_working_3-way'!U164/(3*'OddsRatio_working_3-way'!X164^(1/3))*SIN(('OddsRatio_working_3-way'!Y164+2*PI())/3)</f>
        <v>-0.43093455819718479</v>
      </c>
      <c r="AK164" s="11">
        <f>'OddsRatio_working_3-way'!U164/(3*'OddsRatio_working_3-way'!X164^(1/3))*SIN(('OddsRatio_working_3-way'!Y164+4*PI())/3)</f>
        <v>0.47097196221678023</v>
      </c>
      <c r="AL164" s="11">
        <f>'OddsRatio_working_3-way'!Z164+'OddsRatio_working_3-way'!AF164</f>
        <v>1.0414319446897629</v>
      </c>
      <c r="AM164" s="11">
        <f>'OddsRatio_working_3-way'!AA164+'OddsRatio_working_3-way'!AG164</f>
        <v>-0.5900627903099831</v>
      </c>
      <c r="AN164" s="11">
        <f>'OddsRatio_working_3-way'!AB164+'OddsRatio_working_3-way'!AH164</f>
        <v>-0.45136915437977992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1.0414319446897629</v>
      </c>
      <c r="AS164" s="11">
        <f>IF(('OddsRatio_working_3-way'!X164=0),IF(Q164&gt;0,-Q164^(1/3),(-Q164)^(1/3)),'OddsRatio_working_3-way'!AM164-'OddsRatio_working_3-way'!R164/3)</f>
        <v>-0.5900627903099831</v>
      </c>
      <c r="AT164" s="11">
        <f>IF(('OddsRatio_working_3-way'!X164=0),IF(Q164&gt;0,-Q164^(1/3),(-Q164)^(1/3)),'OddsRatio_working_3-way'!AN164-'OddsRatio_working_3-way'!R164/3)</f>
        <v>-0.45136915437977992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3.64</v>
      </c>
      <c r="B165" s="4">
        <f>IF('True_Odds_Calculator_3-way'!B166="","",'True_Odds_Calculator_3-way'!B166)</f>
        <v>3.32</v>
      </c>
      <c r="C165" s="4">
        <f>IF('True_Odds_Calculator_3-way'!C166="","",'True_Odds_Calculator_3-way'!C166)</f>
        <v>2.21</v>
      </c>
      <c r="D165" s="9">
        <f t="shared" si="39"/>
        <v>0.2661409074265369</v>
      </c>
      <c r="E165" s="9">
        <f t="shared" si="40"/>
        <v>0.29212630701207898</v>
      </c>
      <c r="F165" s="9">
        <f t="shared" si="41"/>
        <v>0.44173278556138407</v>
      </c>
      <c r="G165" s="9">
        <f t="shared" si="42"/>
        <v>1.0444727632929929</v>
      </c>
      <c r="H165" s="9">
        <f t="shared" si="43"/>
        <v>3.7574080950935018</v>
      </c>
      <c r="I165" s="9">
        <f t="shared" si="44"/>
        <v>3.4231768108397422</v>
      </c>
      <c r="J165" s="9">
        <f t="shared" si="45"/>
        <v>2.2638120435845215</v>
      </c>
      <c r="K165" s="11">
        <f t="shared" si="46"/>
        <v>0.27472527472527469</v>
      </c>
      <c r="L165" s="11">
        <f t="shared" si="47"/>
        <v>0.30120481927710846</v>
      </c>
      <c r="M165" s="11">
        <f t="shared" si="48"/>
        <v>0.45248868778280543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-0.27748885253110289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0.23102204452038175</v>
      </c>
      <c r="Q165" s="11">
        <f>2*'OddsRatio_working_3-way'!K165*'OddsRatio_working_3-way'!L165*'OddsRatio_working_3-way'!M165</f>
        <v>7.4885589795909813E-2</v>
      </c>
      <c r="R165" s="11">
        <f t="shared" si="49"/>
        <v>0</v>
      </c>
      <c r="S165" s="11">
        <f t="shared" si="50"/>
        <v>-0.83254531637261786</v>
      </c>
      <c r="T165" s="11">
        <f t="shared" si="51"/>
        <v>-0.26986882216292313</v>
      </c>
      <c r="U165" s="11">
        <f>'OddsRatio_working_3-way'!S165-'OddsRatio_working_3-way'!R165^2/3</f>
        <v>-0.83254531637261786</v>
      </c>
      <c r="V165" s="11">
        <f>'OddsRatio_working_3-way'!S165*'OddsRatio_working_3-way'!R165/3-2*'OddsRatio_working_3-way'!R165^3/27-'OddsRatio_working_3-way'!T165</f>
        <v>0.26986882216292313</v>
      </c>
      <c r="W165" s="11">
        <f>'OddsRatio_working_3-way'!V165^2+4*'OddsRatio_working_3-way'!U165^3/27</f>
        <v>-1.2661715659908215E-2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0.14619413192354169</v>
      </c>
      <c r="Y165" s="11">
        <f>IF('OddsRatio_working_3-way'!W165&gt;=0,IF('OddsRatio_working_3-way'!V165+SQRT('OddsRatio_working_3-way'!W165)&gt;0,0,PI()),ACOS('OddsRatio_working_3-way'!V165/(2*'OddsRatio_working_3-way'!X165)))</f>
        <v>0.39504035615618438</v>
      </c>
      <c r="Z165" s="11">
        <f>'OddsRatio_working_3-way'!X165^(1/3)*COS('OddsRatio_working_3-way'!Y165/3)</f>
        <v>0.52223638164649644</v>
      </c>
      <c r="AA165" s="11">
        <f>'OddsRatio_working_3-way'!X165^(1/3)*COS(('OddsRatio_working_3-way'!Y165+2*PI())/3)</f>
        <v>-0.32101977975656171</v>
      </c>
      <c r="AB165" s="11">
        <f>'OddsRatio_working_3-way'!X165^(1/3)*COS(('OddsRatio_working_3-way'!Y165+4*PI())/3)</f>
        <v>-0.20121660188993479</v>
      </c>
      <c r="AC165" s="11">
        <f>'OddsRatio_working_3-way'!X165^(1/3)*SIN('OddsRatio_working_3-way'!Y165/3)</f>
        <v>6.9168396991069733E-2</v>
      </c>
      <c r="AD165" s="11">
        <f>'OddsRatio_working_3-way'!X165^(1/3)*SIN(('OddsRatio_working_3-way'!Y165+2*PI())/3)</f>
        <v>0.41768577479079638</v>
      </c>
      <c r="AE165" s="11">
        <f>'OddsRatio_working_3-way'!X165^(1/3)*SIN(('OddsRatio_working_3-way'!Y165+4*PI())/3)</f>
        <v>-0.48685417178186607</v>
      </c>
      <c r="AF165" s="11">
        <f>-'OddsRatio_working_3-way'!U165/(3*'OddsRatio_working_3-way'!X165^(1/3))*COS(('OddsRatio_working_3-way'!Y165)/3)</f>
        <v>0.52223638164649644</v>
      </c>
      <c r="AG165" s="11">
        <f>-'OddsRatio_working_3-way'!U165/(3*'OddsRatio_working_3-way'!X165^(1/3))*COS(('OddsRatio_working_3-way'!Y165+2*PI())/3)</f>
        <v>-0.32101977975656171</v>
      </c>
      <c r="AH165" s="11">
        <f>-'OddsRatio_working_3-way'!U165/(3*'OddsRatio_working_3-way'!X165^(1/3))*COS(('OddsRatio_working_3-way'!Y165+4*PI())/3)</f>
        <v>-0.20121660188993479</v>
      </c>
      <c r="AI165" s="11">
        <f>'OddsRatio_working_3-way'!U165/(3*'OddsRatio_working_3-way'!X165^(1/3))*SIN(('OddsRatio_working_3-way'!Y165)/3)</f>
        <v>-6.9168396991069733E-2</v>
      </c>
      <c r="AJ165" s="11">
        <f>'OddsRatio_working_3-way'!U165/(3*'OddsRatio_working_3-way'!X165^(1/3))*SIN(('OddsRatio_working_3-way'!Y165+2*PI())/3)</f>
        <v>-0.41768577479079638</v>
      </c>
      <c r="AK165" s="11">
        <f>'OddsRatio_working_3-way'!U165/(3*'OddsRatio_working_3-way'!X165^(1/3))*SIN(('OddsRatio_working_3-way'!Y165+4*PI())/3)</f>
        <v>0.48685417178186607</v>
      </c>
      <c r="AL165" s="11">
        <f>'OddsRatio_working_3-way'!Z165+'OddsRatio_working_3-way'!AF165</f>
        <v>1.0444727632929929</v>
      </c>
      <c r="AM165" s="11">
        <f>'OddsRatio_working_3-way'!AA165+'OddsRatio_working_3-way'!AG165</f>
        <v>-0.64203955951312341</v>
      </c>
      <c r="AN165" s="11">
        <f>'OddsRatio_working_3-way'!AB165+'OddsRatio_working_3-way'!AH165</f>
        <v>-0.40243320377986957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1.0444727632929929</v>
      </c>
      <c r="AS165" s="11">
        <f>IF(('OddsRatio_working_3-way'!X165=0),IF(Q165&gt;0,-Q165^(1/3),(-Q165)^(1/3)),'OddsRatio_working_3-way'!AM165-'OddsRatio_working_3-way'!R165/3)</f>
        <v>-0.64203955951312341</v>
      </c>
      <c r="AT165" s="11">
        <f>IF(('OddsRatio_working_3-way'!X165=0),IF(Q165&gt;0,-Q165^(1/3),(-Q165)^(1/3)),'OddsRatio_working_3-way'!AN165-'OddsRatio_working_3-way'!R165/3)</f>
        <v>-0.40243320377986957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1.23</v>
      </c>
      <c r="B166" s="4">
        <f>IF('True_Odds_Calculator_3-way'!B167="","",'True_Odds_Calculator_3-way'!B167)</f>
        <v>6.59</v>
      </c>
      <c r="C166" s="4">
        <f>IF('True_Odds_Calculator_3-way'!C167="","",'True_Odds_Calculator_3-way'!C167)</f>
        <v>14.28</v>
      </c>
      <c r="D166" s="9">
        <f t="shared" si="39"/>
        <v>0.79712251907428278</v>
      </c>
      <c r="E166" s="9">
        <f t="shared" si="40"/>
        <v>0.13916421525151115</v>
      </c>
      <c r="F166" s="9">
        <f t="shared" si="41"/>
        <v>6.3713265674206168E-2</v>
      </c>
      <c r="G166" s="9">
        <f t="shared" si="42"/>
        <v>1.1065751912883273</v>
      </c>
      <c r="H166" s="9">
        <f t="shared" si="43"/>
        <v>1.2545122939963151</v>
      </c>
      <c r="I166" s="9">
        <f t="shared" si="44"/>
        <v>7.1857553193017498</v>
      </c>
      <c r="J166" s="9">
        <f t="shared" si="45"/>
        <v>15.695318540308984</v>
      </c>
      <c r="K166" s="11">
        <f t="shared" si="46"/>
        <v>0.81300813008130079</v>
      </c>
      <c r="L166" s="11">
        <f t="shared" si="47"/>
        <v>0.15174506828528073</v>
      </c>
      <c r="M166" s="11">
        <f t="shared" si="48"/>
        <v>7.0028011204481794E-2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-0.14750915849271473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0.16501166019043417</v>
      </c>
      <c r="Q166" s="11">
        <f>2*'OddsRatio_working_3-way'!K166*'OddsRatio_working_3-way'!L166*'OddsRatio_working_3-way'!M166</f>
        <v>1.7278707873343891E-2</v>
      </c>
      <c r="R166" s="11">
        <f t="shared" si="49"/>
        <v>0</v>
      </c>
      <c r="S166" s="11">
        <f t="shared" si="50"/>
        <v>-1.1186536610781619</v>
      </c>
      <c r="T166" s="11">
        <f t="shared" si="51"/>
        <v>-0.11713650901342008</v>
      </c>
      <c r="U166" s="11">
        <f>'OddsRatio_working_3-way'!S166-'OddsRatio_working_3-way'!R166^2/3</f>
        <v>-1.1186536610781619</v>
      </c>
      <c r="V166" s="11">
        <f>'OddsRatio_working_3-way'!S166*'OddsRatio_working_3-way'!R166/3-2*'OddsRatio_working_3-way'!R166^3/27-'OddsRatio_working_3-way'!T166</f>
        <v>0.11713650901342008</v>
      </c>
      <c r="W166" s="11">
        <f>'OddsRatio_working_3-way'!V166^2+4*'OddsRatio_working_3-way'!U166^3/27</f>
        <v>-0.19366682275402466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0.22769924489217994</v>
      </c>
      <c r="Y166" s="11">
        <f>IF('OddsRatio_working_3-way'!W166&gt;=0,IF('OddsRatio_working_3-way'!V166+SQRT('OddsRatio_working_3-way'!W166)&gt;0,0,PI()),ACOS('OddsRatio_working_3-way'!V166/(2*'OddsRatio_working_3-way'!X166)))</f>
        <v>1.3106545041071238</v>
      </c>
      <c r="Z166" s="11">
        <f>'OddsRatio_working_3-way'!X166^(1/3)*COS('OddsRatio_working_3-way'!Y166/3)</f>
        <v>0.55328759564416363</v>
      </c>
      <c r="AA166" s="11">
        <f>'OddsRatio_working_3-way'!X166^(1/3)*COS(('OddsRatio_working_3-way'!Y166+2*PI())/3)</f>
        <v>-0.50040269183361774</v>
      </c>
      <c r="AB166" s="11">
        <f>'OddsRatio_working_3-way'!X166^(1/3)*COS(('OddsRatio_working_3-way'!Y166+4*PI())/3)</f>
        <v>-5.2884903810546065E-2</v>
      </c>
      <c r="AC166" s="11">
        <f>'OddsRatio_working_3-way'!X166^(1/3)*SIN('OddsRatio_working_3-way'!Y166/3)</f>
        <v>0.25837451538226641</v>
      </c>
      <c r="AD166" s="11">
        <f>'OddsRatio_working_3-way'!X166^(1/3)*SIN(('OddsRatio_working_3-way'!Y166+2*PI())/3)</f>
        <v>0.34997385573552486</v>
      </c>
      <c r="AE166" s="11">
        <f>'OddsRatio_working_3-way'!X166^(1/3)*SIN(('OddsRatio_working_3-way'!Y166+4*PI())/3)</f>
        <v>-0.60834837111779128</v>
      </c>
      <c r="AF166" s="11">
        <f>-'OddsRatio_working_3-way'!U166/(3*'OddsRatio_working_3-way'!X166^(1/3))*COS(('OddsRatio_working_3-way'!Y166)/3)</f>
        <v>0.55328759564416363</v>
      </c>
      <c r="AG166" s="11">
        <f>-'OddsRatio_working_3-way'!U166/(3*'OddsRatio_working_3-way'!X166^(1/3))*COS(('OddsRatio_working_3-way'!Y166+2*PI())/3)</f>
        <v>-0.50040269183361774</v>
      </c>
      <c r="AH166" s="11">
        <f>-'OddsRatio_working_3-way'!U166/(3*'OddsRatio_working_3-way'!X166^(1/3))*COS(('OddsRatio_working_3-way'!Y166+4*PI())/3)</f>
        <v>-5.2884903810546065E-2</v>
      </c>
      <c r="AI166" s="11">
        <f>'OddsRatio_working_3-way'!U166/(3*'OddsRatio_working_3-way'!X166^(1/3))*SIN(('OddsRatio_working_3-way'!Y166)/3)</f>
        <v>-0.25837451538226641</v>
      </c>
      <c r="AJ166" s="11">
        <f>'OddsRatio_working_3-way'!U166/(3*'OddsRatio_working_3-way'!X166^(1/3))*SIN(('OddsRatio_working_3-way'!Y166+2*PI())/3)</f>
        <v>-0.34997385573552486</v>
      </c>
      <c r="AK166" s="11">
        <f>'OddsRatio_working_3-way'!U166/(3*'OddsRatio_working_3-way'!X166^(1/3))*SIN(('OddsRatio_working_3-way'!Y166+4*PI())/3)</f>
        <v>0.60834837111779128</v>
      </c>
      <c r="AL166" s="11">
        <f>'OddsRatio_working_3-way'!Z166+'OddsRatio_working_3-way'!AF166</f>
        <v>1.1065751912883273</v>
      </c>
      <c r="AM166" s="11">
        <f>'OddsRatio_working_3-way'!AA166+'OddsRatio_working_3-way'!AG166</f>
        <v>-1.0008053836672355</v>
      </c>
      <c r="AN166" s="11">
        <f>'OddsRatio_working_3-way'!AB166+'OddsRatio_working_3-way'!AH166</f>
        <v>-0.10576980762109213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1.1065751912883273</v>
      </c>
      <c r="AS166" s="11">
        <f>IF(('OddsRatio_working_3-way'!X166=0),IF(Q166&gt;0,-Q166^(1/3),(-Q166)^(1/3)),'OddsRatio_working_3-way'!AM166-'OddsRatio_working_3-way'!R166/3)</f>
        <v>-1.0008053836672355</v>
      </c>
      <c r="AT166" s="11">
        <f>IF(('OddsRatio_working_3-way'!X166=0),IF(Q166&gt;0,-Q166^(1/3),(-Q166)^(1/3)),'OddsRatio_working_3-way'!AN166-'OddsRatio_working_3-way'!R166/3)</f>
        <v>-0.10576980762109213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2.64</v>
      </c>
      <c r="B167" s="4">
        <f>IF('True_Odds_Calculator_3-way'!B168="","",'True_Odds_Calculator_3-way'!B168)</f>
        <v>3.29</v>
      </c>
      <c r="C167" s="4">
        <f>IF('True_Odds_Calculator_3-way'!C168="","",'True_Odds_Calculator_3-way'!C168)</f>
        <v>2.91</v>
      </c>
      <c r="D167" s="9">
        <f t="shared" si="39"/>
        <v>0.36954303789912402</v>
      </c>
      <c r="E167" s="9">
        <f t="shared" si="40"/>
        <v>0.29566370457898289</v>
      </c>
      <c r="F167" s="9">
        <f t="shared" si="41"/>
        <v>0.33479325752189271</v>
      </c>
      <c r="G167" s="9">
        <f t="shared" si="42"/>
        <v>1.0402711929745956</v>
      </c>
      <c r="H167" s="9">
        <f t="shared" si="43"/>
        <v>2.7060447564783372</v>
      </c>
      <c r="I167" s="9">
        <f t="shared" si="44"/>
        <v>3.3822210319118233</v>
      </c>
      <c r="J167" s="9">
        <f t="shared" si="45"/>
        <v>2.9869179785814781</v>
      </c>
      <c r="K167" s="11">
        <f t="shared" si="46"/>
        <v>0.37878787878787878</v>
      </c>
      <c r="L167" s="11">
        <f t="shared" si="47"/>
        <v>0.303951367781155</v>
      </c>
      <c r="M167" s="11">
        <f t="shared" si="48"/>
        <v>0.3436426116838488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-0.28380489632957251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0.23105748045427799</v>
      </c>
      <c r="Q167" s="11">
        <f>2*'OddsRatio_working_3-way'!K167*'OddsRatio_working_3-way'!L167*'OddsRatio_working_3-way'!M167</f>
        <v>7.9129274128177385E-2</v>
      </c>
      <c r="R167" s="11">
        <f t="shared" si="49"/>
        <v>0</v>
      </c>
      <c r="S167" s="11">
        <f t="shared" si="50"/>
        <v>-0.81414198078513478</v>
      </c>
      <c r="T167" s="11">
        <f t="shared" si="51"/>
        <v>-0.27881574684422422</v>
      </c>
      <c r="U167" s="11">
        <f>'OddsRatio_working_3-way'!S167-'OddsRatio_working_3-way'!R167^2/3</f>
        <v>-0.81414198078513478</v>
      </c>
      <c r="V167" s="11">
        <f>'OddsRatio_working_3-way'!S167*'OddsRatio_working_3-way'!R167/3-2*'OddsRatio_working_3-way'!R167^3/27-'OddsRatio_working_3-way'!T167</f>
        <v>0.27881574684422422</v>
      </c>
      <c r="W167" s="11">
        <f>'OddsRatio_working_3-way'!V167^2+4*'OddsRatio_working_3-way'!U167^3/27</f>
        <v>-2.2077675977636296E-3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0.14137360811522262</v>
      </c>
      <c r="Y167" s="11">
        <f>IF('OddsRatio_working_3-way'!W167&gt;=0,IF('OddsRatio_working_3-way'!V167+SQRT('OddsRatio_working_3-way'!W167)&gt;0,0,PI()),ACOS('OddsRatio_working_3-way'!V167/(2*'OddsRatio_working_3-way'!X167)))</f>
        <v>0.16695436871984648</v>
      </c>
      <c r="Z167" s="11">
        <f>'OddsRatio_working_3-way'!X167^(1/3)*COS('OddsRatio_working_3-way'!Y167/3)</f>
        <v>0.52013559648729779</v>
      </c>
      <c r="AA167" s="11">
        <f>'OddsRatio_working_3-way'!X167^(1/3)*COS(('OddsRatio_working_3-way'!Y167+2*PI())/3)</f>
        <v>-0.28516194390326266</v>
      </c>
      <c r="AB167" s="11">
        <f>'OddsRatio_working_3-way'!X167^(1/3)*COS(('OddsRatio_working_3-way'!Y167+4*PI())/3)</f>
        <v>-0.23497365258403527</v>
      </c>
      <c r="AC167" s="11">
        <f>'OddsRatio_working_3-way'!X167^(1/3)*SIN('OddsRatio_working_3-way'!Y167/3)</f>
        <v>2.8976223503323347E-2</v>
      </c>
      <c r="AD167" s="11">
        <f>'OddsRatio_working_3-way'!X167^(1/3)*SIN(('OddsRatio_working_3-way'!Y167+2*PI())/3)</f>
        <v>0.43596252821891024</v>
      </c>
      <c r="AE167" s="11">
        <f>'OddsRatio_working_3-way'!X167^(1/3)*SIN(('OddsRatio_working_3-way'!Y167+4*PI())/3)</f>
        <v>-0.46493875172223353</v>
      </c>
      <c r="AF167" s="11">
        <f>-'OddsRatio_working_3-way'!U167/(3*'OddsRatio_working_3-way'!X167^(1/3))*COS(('OddsRatio_working_3-way'!Y167)/3)</f>
        <v>0.52013559648729779</v>
      </c>
      <c r="AG167" s="11">
        <f>-'OddsRatio_working_3-way'!U167/(3*'OddsRatio_working_3-way'!X167^(1/3))*COS(('OddsRatio_working_3-way'!Y167+2*PI())/3)</f>
        <v>-0.28516194390326266</v>
      </c>
      <c r="AH167" s="11">
        <f>-'OddsRatio_working_3-way'!U167/(3*'OddsRatio_working_3-way'!X167^(1/3))*COS(('OddsRatio_working_3-way'!Y167+4*PI())/3)</f>
        <v>-0.23497365258403527</v>
      </c>
      <c r="AI167" s="11">
        <f>'OddsRatio_working_3-way'!U167/(3*'OddsRatio_working_3-way'!X167^(1/3))*SIN(('OddsRatio_working_3-way'!Y167)/3)</f>
        <v>-2.8976223503323347E-2</v>
      </c>
      <c r="AJ167" s="11">
        <f>'OddsRatio_working_3-way'!U167/(3*'OddsRatio_working_3-way'!X167^(1/3))*SIN(('OddsRatio_working_3-way'!Y167+2*PI())/3)</f>
        <v>-0.43596252821891024</v>
      </c>
      <c r="AK167" s="11">
        <f>'OddsRatio_working_3-way'!U167/(3*'OddsRatio_working_3-way'!X167^(1/3))*SIN(('OddsRatio_working_3-way'!Y167+4*PI())/3)</f>
        <v>0.46493875172223353</v>
      </c>
      <c r="AL167" s="11">
        <f>'OddsRatio_working_3-way'!Z167+'OddsRatio_working_3-way'!AF167</f>
        <v>1.0402711929745956</v>
      </c>
      <c r="AM167" s="11">
        <f>'OddsRatio_working_3-way'!AA167+'OddsRatio_working_3-way'!AG167</f>
        <v>-0.57032388780652532</v>
      </c>
      <c r="AN167" s="11">
        <f>'OddsRatio_working_3-way'!AB167+'OddsRatio_working_3-way'!AH167</f>
        <v>-0.46994730516807054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1.0402711929745956</v>
      </c>
      <c r="AS167" s="11">
        <f>IF(('OddsRatio_working_3-way'!X167=0),IF(Q167&gt;0,-Q167^(1/3),(-Q167)^(1/3)),'OddsRatio_working_3-way'!AM167-'OddsRatio_working_3-way'!R167/3)</f>
        <v>-0.57032388780652532</v>
      </c>
      <c r="AT167" s="11">
        <f>IF(('OddsRatio_working_3-way'!X167=0),IF(Q167&gt;0,-Q167^(1/3),(-Q167)^(1/3)),'OddsRatio_working_3-way'!AN167-'OddsRatio_working_3-way'!R167/3)</f>
        <v>-0.46994730516807054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1.46</v>
      </c>
      <c r="B168" s="4">
        <f>IF('True_Odds_Calculator_3-way'!B169="","",'True_Odds_Calculator_3-way'!B169)</f>
        <v>4.55</v>
      </c>
      <c r="C168" s="4">
        <f>IF('True_Odds_Calculator_3-way'!C169="","",'True_Odds_Calculator_3-way'!C169)</f>
        <v>7.86</v>
      </c>
      <c r="D168" s="9">
        <f t="shared" si="39"/>
        <v>0.67084739571510255</v>
      </c>
      <c r="E168" s="9">
        <f t="shared" si="40"/>
        <v>0.2089185953243359</v>
      </c>
      <c r="F168" s="9">
        <f t="shared" si="41"/>
        <v>0.12023400896056181</v>
      </c>
      <c r="G168" s="9">
        <f t="shared" si="42"/>
        <v>1.0666347433413286</v>
      </c>
      <c r="H168" s="9">
        <f t="shared" si="43"/>
        <v>1.4906519819370112</v>
      </c>
      <c r="I168" s="9">
        <f t="shared" si="44"/>
        <v>4.786553338861717</v>
      </c>
      <c r="J168" s="9">
        <f t="shared" si="45"/>
        <v>8.3171143393215132</v>
      </c>
      <c r="K168" s="11">
        <f t="shared" si="46"/>
        <v>0.68493150684931503</v>
      </c>
      <c r="L168" s="11">
        <f t="shared" si="47"/>
        <v>0.21978021978021978</v>
      </c>
      <c r="M168" s="11">
        <f t="shared" si="48"/>
        <v>0.1272264631043257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-0.21454752156414836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0.20818179345838028</v>
      </c>
      <c r="Q168" s="11">
        <f>2*'OddsRatio_working_3-way'!K168*'OddsRatio_working_3-way'!L168*'OddsRatio_working_3-way'!M168</f>
        <v>3.8303917839628387E-2</v>
      </c>
      <c r="R168" s="11">
        <f t="shared" si="49"/>
        <v>0</v>
      </c>
      <c r="S168" s="11">
        <f t="shared" si="50"/>
        <v>-0.97032951926286981</v>
      </c>
      <c r="T168" s="11">
        <f t="shared" si="51"/>
        <v>-0.17853349020475986</v>
      </c>
      <c r="U168" s="11">
        <f>'OddsRatio_working_3-way'!S168-'OddsRatio_working_3-way'!R168^2/3</f>
        <v>-0.97032951926286981</v>
      </c>
      <c r="V168" s="11">
        <f>'OddsRatio_working_3-way'!S168*'OddsRatio_working_3-way'!R168/3-2*'OddsRatio_working_3-way'!R168^3/27-'OddsRatio_working_3-way'!T168</f>
        <v>0.17853349020475986</v>
      </c>
      <c r="W168" s="11">
        <f>'OddsRatio_working_3-way'!V168^2+4*'OddsRatio_working_3-way'!U168^3/27</f>
        <v>-0.10347445213981826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0.18394881031452157</v>
      </c>
      <c r="Y168" s="11">
        <f>IF('OddsRatio_working_3-way'!W168&gt;=0,IF('OddsRatio_working_3-way'!V168+SQRT('OddsRatio_working_3-way'!W168)&gt;0,0,PI()),ACOS('OddsRatio_working_3-way'!V168/(2*'OddsRatio_working_3-way'!X168)))</f>
        <v>1.0641125398530893</v>
      </c>
      <c r="Z168" s="11">
        <f>'OddsRatio_working_3-way'!X168^(1/3)*COS('OddsRatio_working_3-way'!Y168/3)</f>
        <v>0.53331737167066429</v>
      </c>
      <c r="AA168" s="11">
        <f>'OddsRatio_working_3-way'!X168^(1/3)*COS(('OddsRatio_working_3-way'!Y168+2*PI())/3)</f>
        <v>-0.43771953939756103</v>
      </c>
      <c r="AB168" s="11">
        <f>'OddsRatio_working_3-way'!X168^(1/3)*COS(('OddsRatio_working_3-way'!Y168+4*PI())/3)</f>
        <v>-9.5597832273103381E-2</v>
      </c>
      <c r="AC168" s="11">
        <f>'OddsRatio_working_3-way'!X168^(1/3)*SIN('OddsRatio_working_3-way'!Y168/3)</f>
        <v>0.19752405970392004</v>
      </c>
      <c r="AD168" s="11">
        <f>'OddsRatio_working_3-way'!X168^(1/3)*SIN(('OddsRatio_working_3-way'!Y168+2*PI())/3)</f>
        <v>0.36310436229438259</v>
      </c>
      <c r="AE168" s="11">
        <f>'OddsRatio_working_3-way'!X168^(1/3)*SIN(('OddsRatio_working_3-way'!Y168+4*PI())/3)</f>
        <v>-0.56062842199830254</v>
      </c>
      <c r="AF168" s="11">
        <f>-'OddsRatio_working_3-way'!U168/(3*'OddsRatio_working_3-way'!X168^(1/3))*COS(('OddsRatio_working_3-way'!Y168)/3)</f>
        <v>0.53331737167066429</v>
      </c>
      <c r="AG168" s="11">
        <f>-'OddsRatio_working_3-way'!U168/(3*'OddsRatio_working_3-way'!X168^(1/3))*COS(('OddsRatio_working_3-way'!Y168+2*PI())/3)</f>
        <v>-0.43771953939756103</v>
      </c>
      <c r="AH168" s="11">
        <f>-'OddsRatio_working_3-way'!U168/(3*'OddsRatio_working_3-way'!X168^(1/3))*COS(('OddsRatio_working_3-way'!Y168+4*PI())/3)</f>
        <v>-9.5597832273103381E-2</v>
      </c>
      <c r="AI168" s="11">
        <f>'OddsRatio_working_3-way'!U168/(3*'OddsRatio_working_3-way'!X168^(1/3))*SIN(('OddsRatio_working_3-way'!Y168)/3)</f>
        <v>-0.19752405970392004</v>
      </c>
      <c r="AJ168" s="11">
        <f>'OddsRatio_working_3-way'!U168/(3*'OddsRatio_working_3-way'!X168^(1/3))*SIN(('OddsRatio_working_3-way'!Y168+2*PI())/3)</f>
        <v>-0.36310436229438259</v>
      </c>
      <c r="AK168" s="11">
        <f>'OddsRatio_working_3-way'!U168/(3*'OddsRatio_working_3-way'!X168^(1/3))*SIN(('OddsRatio_working_3-way'!Y168+4*PI())/3)</f>
        <v>0.56062842199830254</v>
      </c>
      <c r="AL168" s="11">
        <f>'OddsRatio_working_3-way'!Z168+'OddsRatio_working_3-way'!AF168</f>
        <v>1.0666347433413286</v>
      </c>
      <c r="AM168" s="11">
        <f>'OddsRatio_working_3-way'!AA168+'OddsRatio_working_3-way'!AG168</f>
        <v>-0.87543907879512206</v>
      </c>
      <c r="AN168" s="11">
        <f>'OddsRatio_working_3-way'!AB168+'OddsRatio_working_3-way'!AH168</f>
        <v>-0.19119566454620676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1.0666347433413286</v>
      </c>
      <c r="AS168" s="11">
        <f>IF(('OddsRatio_working_3-way'!X168=0),IF(Q168&gt;0,-Q168^(1/3),(-Q168)^(1/3)),'OddsRatio_working_3-way'!AM168-'OddsRatio_working_3-way'!R168/3)</f>
        <v>-0.87543907879512206</v>
      </c>
      <c r="AT168" s="11">
        <f>IF(('OddsRatio_working_3-way'!X168=0),IF(Q168&gt;0,-Q168^(1/3),(-Q168)^(1/3)),'OddsRatio_working_3-way'!AN168-'OddsRatio_working_3-way'!R168/3)</f>
        <v>-0.19119566454620676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2.4</v>
      </c>
      <c r="B169" s="4">
        <f>IF('True_Odds_Calculator_3-way'!B170="","",'True_Odds_Calculator_3-way'!B170)</f>
        <v>3.22</v>
      </c>
      <c r="C169" s="4">
        <f>IF('True_Odds_Calculator_3-way'!C170="","",'True_Odds_Calculator_3-way'!C170)</f>
        <v>3.32</v>
      </c>
      <c r="D169" s="9">
        <f t="shared" si="39"/>
        <v>0.40628554072996392</v>
      </c>
      <c r="E169" s="9">
        <f t="shared" si="40"/>
        <v>0.30145533883009751</v>
      </c>
      <c r="F169" s="9">
        <f t="shared" si="41"/>
        <v>0.29225912043993851</v>
      </c>
      <c r="G169" s="9">
        <f t="shared" si="42"/>
        <v>1.0438022378534966</v>
      </c>
      <c r="H169" s="9">
        <f t="shared" si="43"/>
        <v>2.4613231329948952</v>
      </c>
      <c r="I169" s="9">
        <f t="shared" si="44"/>
        <v>3.3172409680347625</v>
      </c>
      <c r="J169" s="9">
        <f t="shared" si="45"/>
        <v>3.4216211918201118</v>
      </c>
      <c r="K169" s="11">
        <f t="shared" si="46"/>
        <v>0.41666666666666669</v>
      </c>
      <c r="L169" s="11">
        <f t="shared" si="47"/>
        <v>0.3105590062111801</v>
      </c>
      <c r="M169" s="11">
        <f t="shared" si="48"/>
        <v>0.30120481927710846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-0.28103719224724988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0.23151612661827436</v>
      </c>
      <c r="Q169" s="11">
        <f>2*'OddsRatio_working_3-way'!K169*'OddsRatio_working_3-way'!L169*'OddsRatio_working_3-way'!M169</f>
        <v>7.7951557783930758E-2</v>
      </c>
      <c r="R169" s="11">
        <f t="shared" si="49"/>
        <v>0</v>
      </c>
      <c r="S169" s="11">
        <f t="shared" si="50"/>
        <v>-0.82379177206763421</v>
      </c>
      <c r="T169" s="11">
        <f t="shared" si="51"/>
        <v>-0.27737096702613945</v>
      </c>
      <c r="U169" s="11">
        <f>'OddsRatio_working_3-way'!S169-'OddsRatio_working_3-way'!R169^2/3</f>
        <v>-0.82379177206763421</v>
      </c>
      <c r="V169" s="11">
        <f>'OddsRatio_working_3-way'!S169*'OddsRatio_working_3-way'!R169/3-2*'OddsRatio_working_3-way'!R169^3/27-'OddsRatio_working_3-way'!T169</f>
        <v>0.27737096702613945</v>
      </c>
      <c r="W169" s="11">
        <f>'OddsRatio_working_3-way'!V169^2+4*'OddsRatio_working_3-way'!U169^3/27</f>
        <v>-5.8878927055449476E-3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0.14389453260509993</v>
      </c>
      <c r="Y169" s="11">
        <f>IF('OddsRatio_working_3-way'!W169&gt;=0,IF('OddsRatio_working_3-way'!V169+SQRT('OddsRatio_working_3-way'!W169)&gt;0,0,PI()),ACOS('OddsRatio_working_3-way'!V169/(2*'OddsRatio_working_3-way'!X169)))</f>
        <v>0.26989261299186107</v>
      </c>
      <c r="Z169" s="11">
        <f>'OddsRatio_working_3-way'!X169^(1/3)*COS('OddsRatio_working_3-way'!Y169/3)</f>
        <v>0.52190111892674829</v>
      </c>
      <c r="AA169" s="11">
        <f>'OddsRatio_working_3-way'!X169^(1/3)*COS(('OddsRatio_working_3-way'!Y169+2*PI())/3)</f>
        <v>-0.30172260336804807</v>
      </c>
      <c r="AB169" s="11">
        <f>'OddsRatio_working_3-way'!X169^(1/3)*COS(('OddsRatio_working_3-way'!Y169+4*PI())/3)</f>
        <v>-0.22017851555870052</v>
      </c>
      <c r="AC169" s="11">
        <f>'OddsRatio_working_3-way'!X169^(1/3)*SIN('OddsRatio_working_3-way'!Y169/3)</f>
        <v>4.7079501047549488E-2</v>
      </c>
      <c r="AD169" s="11">
        <f>'OddsRatio_working_3-way'!X169^(1/3)*SIN(('OddsRatio_working_3-way'!Y169+2*PI())/3)</f>
        <v>0.42843987673031281</v>
      </c>
      <c r="AE169" s="11">
        <f>'OddsRatio_working_3-way'!X169^(1/3)*SIN(('OddsRatio_working_3-way'!Y169+4*PI())/3)</f>
        <v>-0.47551937777786207</v>
      </c>
      <c r="AF169" s="11">
        <f>-'OddsRatio_working_3-way'!U169/(3*'OddsRatio_working_3-way'!X169^(1/3))*COS(('OddsRatio_working_3-way'!Y169)/3)</f>
        <v>0.52190111892674829</v>
      </c>
      <c r="AG169" s="11">
        <f>-'OddsRatio_working_3-way'!U169/(3*'OddsRatio_working_3-way'!X169^(1/3))*COS(('OddsRatio_working_3-way'!Y169+2*PI())/3)</f>
        <v>-0.30172260336804807</v>
      </c>
      <c r="AH169" s="11">
        <f>-'OddsRatio_working_3-way'!U169/(3*'OddsRatio_working_3-way'!X169^(1/3))*COS(('OddsRatio_working_3-way'!Y169+4*PI())/3)</f>
        <v>-0.22017851555870052</v>
      </c>
      <c r="AI169" s="11">
        <f>'OddsRatio_working_3-way'!U169/(3*'OddsRatio_working_3-way'!X169^(1/3))*SIN(('OddsRatio_working_3-way'!Y169)/3)</f>
        <v>-4.7079501047549488E-2</v>
      </c>
      <c r="AJ169" s="11">
        <f>'OddsRatio_working_3-way'!U169/(3*'OddsRatio_working_3-way'!X169^(1/3))*SIN(('OddsRatio_working_3-way'!Y169+2*PI())/3)</f>
        <v>-0.42843987673031281</v>
      </c>
      <c r="AK169" s="11">
        <f>'OddsRatio_working_3-way'!U169/(3*'OddsRatio_working_3-way'!X169^(1/3))*SIN(('OddsRatio_working_3-way'!Y169+4*PI())/3)</f>
        <v>0.47551937777786207</v>
      </c>
      <c r="AL169" s="11">
        <f>'OddsRatio_working_3-way'!Z169+'OddsRatio_working_3-way'!AF169</f>
        <v>1.0438022378534966</v>
      </c>
      <c r="AM169" s="11">
        <f>'OddsRatio_working_3-way'!AA169+'OddsRatio_working_3-way'!AG169</f>
        <v>-0.60344520673609614</v>
      </c>
      <c r="AN169" s="11">
        <f>'OddsRatio_working_3-way'!AB169+'OddsRatio_working_3-way'!AH169</f>
        <v>-0.44035703111740104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1.0438022378534966</v>
      </c>
      <c r="AS169" s="11">
        <f>IF(('OddsRatio_working_3-way'!X169=0),IF(Q169&gt;0,-Q169^(1/3),(-Q169)^(1/3)),'OddsRatio_working_3-way'!AM169-'OddsRatio_working_3-way'!R169/3)</f>
        <v>-0.60344520673609614</v>
      </c>
      <c r="AT169" s="11">
        <f>IF(('OddsRatio_working_3-way'!X169=0),IF(Q169&gt;0,-Q169^(1/3),(-Q169)^(1/3)),'OddsRatio_working_3-way'!AN169-'OddsRatio_working_3-way'!R169/3)</f>
        <v>-0.44035703111740104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3.42</v>
      </c>
      <c r="B170" s="4">
        <f>IF('True_Odds_Calculator_3-way'!B171="","",'True_Odds_Calculator_3-way'!B171)</f>
        <v>3.46</v>
      </c>
      <c r="C170" s="4">
        <f>IF('True_Odds_Calculator_3-way'!C171="","",'True_Odds_Calculator_3-way'!C171)</f>
        <v>2.2400000000000002</v>
      </c>
      <c r="D170" s="9">
        <f t="shared" si="39"/>
        <v>0.28368362025860083</v>
      </c>
      <c r="E170" s="9">
        <f t="shared" si="40"/>
        <v>0.28036412578599934</v>
      </c>
      <c r="F170" s="9">
        <f t="shared" si="41"/>
        <v>0.43595225395539966</v>
      </c>
      <c r="G170" s="9">
        <f t="shared" si="42"/>
        <v>1.0434106267945422</v>
      </c>
      <c r="H170" s="9">
        <f t="shared" si="43"/>
        <v>3.525053716842792</v>
      </c>
      <c r="I170" s="9">
        <f t="shared" si="44"/>
        <v>3.5667901419145736</v>
      </c>
      <c r="J170" s="9">
        <f t="shared" si="45"/>
        <v>2.2938291772252324</v>
      </c>
      <c r="K170" s="11">
        <f t="shared" si="46"/>
        <v>0.29239766081871343</v>
      </c>
      <c r="L170" s="11">
        <f t="shared" si="47"/>
        <v>0.28901734104046245</v>
      </c>
      <c r="M170" s="11">
        <f t="shared" si="48"/>
        <v>0.4464285714285714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-0.27849790661625151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0.23088791342518145</v>
      </c>
      <c r="Q170" s="11">
        <f>2*'OddsRatio_working_3-way'!K170*'OddsRatio_working_3-way'!L170*'OddsRatio_working_3-way'!M170</f>
        <v>7.5453566478817458E-2</v>
      </c>
      <c r="R170" s="11">
        <f t="shared" si="49"/>
        <v>0</v>
      </c>
      <c r="S170" s="11">
        <f t="shared" si="50"/>
        <v>-0.82904721342601351</v>
      </c>
      <c r="T170" s="11">
        <f t="shared" si="51"/>
        <v>-0.27093046190392595</v>
      </c>
      <c r="U170" s="11">
        <f>'OddsRatio_working_3-way'!S170-'OddsRatio_working_3-way'!R170^2/3</f>
        <v>-0.82904721342601351</v>
      </c>
      <c r="V170" s="11">
        <f>'OddsRatio_working_3-way'!S170*'OddsRatio_working_3-way'!R170/3-2*'OddsRatio_working_3-way'!R170^3/27-'OddsRatio_working_3-way'!T170</f>
        <v>0.27093046190392595</v>
      </c>
      <c r="W170" s="11">
        <f>'OddsRatio_working_3-way'!V170^2+4*'OddsRatio_working_3-way'!U170^3/27</f>
        <v>-1.1014482671816692E-2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0.14527370534554021</v>
      </c>
      <c r="Y170" s="11">
        <f>IF('OddsRatio_working_3-way'!W170&gt;=0,IF('OddsRatio_working_3-way'!V170+SQRT('OddsRatio_working_3-way'!W170)&gt;0,0,PI()),ACOS('OddsRatio_working_3-way'!V170/(2*'OddsRatio_working_3-way'!X170)))</f>
        <v>0.36956988372978361</v>
      </c>
      <c r="Z170" s="11">
        <f>'OddsRatio_working_3-way'!X170^(1/3)*COS('OddsRatio_working_3-way'!Y170/3)</f>
        <v>0.52170531339727111</v>
      </c>
      <c r="AA170" s="11">
        <f>'OddsRatio_working_3-way'!X170^(1/3)*COS(('OddsRatio_working_3-way'!Y170+2*PI())/3)</f>
        <v>-0.31679439278444876</v>
      </c>
      <c r="AB170" s="11">
        <f>'OddsRatio_working_3-way'!X170^(1/3)*COS(('OddsRatio_working_3-way'!Y170+4*PI())/3)</f>
        <v>-0.20491092061282268</v>
      </c>
      <c r="AC170" s="11">
        <f>'OddsRatio_working_3-way'!X170^(1/3)*SIN('OddsRatio_working_3-way'!Y170/3)</f>
        <v>6.4595952776158524E-2</v>
      </c>
      <c r="AD170" s="11">
        <f>'OddsRatio_working_3-way'!X170^(1/3)*SIN(('OddsRatio_working_3-way'!Y170+2*PI())/3)</f>
        <v>0.41951207830327952</v>
      </c>
      <c r="AE170" s="11">
        <f>'OddsRatio_working_3-way'!X170^(1/3)*SIN(('OddsRatio_working_3-way'!Y170+4*PI())/3)</f>
        <v>-0.48410803107943795</v>
      </c>
      <c r="AF170" s="11">
        <f>-'OddsRatio_working_3-way'!U170/(3*'OddsRatio_working_3-way'!X170^(1/3))*COS(('OddsRatio_working_3-way'!Y170)/3)</f>
        <v>0.521705313397271</v>
      </c>
      <c r="AG170" s="11">
        <f>-'OddsRatio_working_3-way'!U170/(3*'OddsRatio_working_3-way'!X170^(1/3))*COS(('OddsRatio_working_3-way'!Y170+2*PI())/3)</f>
        <v>-0.31679439278444871</v>
      </c>
      <c r="AH170" s="11">
        <f>-'OddsRatio_working_3-way'!U170/(3*'OddsRatio_working_3-way'!X170^(1/3))*COS(('OddsRatio_working_3-way'!Y170+4*PI())/3)</f>
        <v>-0.20491092061282262</v>
      </c>
      <c r="AI170" s="11">
        <f>'OddsRatio_working_3-way'!U170/(3*'OddsRatio_working_3-way'!X170^(1/3))*SIN(('OddsRatio_working_3-way'!Y170)/3)</f>
        <v>-6.4595952776158511E-2</v>
      </c>
      <c r="AJ170" s="11">
        <f>'OddsRatio_working_3-way'!U170/(3*'OddsRatio_working_3-way'!X170^(1/3))*SIN(('OddsRatio_working_3-way'!Y170+2*PI())/3)</f>
        <v>-0.41951207830327947</v>
      </c>
      <c r="AK170" s="11">
        <f>'OddsRatio_working_3-way'!U170/(3*'OddsRatio_working_3-way'!X170^(1/3))*SIN(('OddsRatio_working_3-way'!Y170+4*PI())/3)</f>
        <v>0.48410803107943784</v>
      </c>
      <c r="AL170" s="11">
        <f>'OddsRatio_working_3-way'!Z170+'OddsRatio_working_3-way'!AF170</f>
        <v>1.0434106267945422</v>
      </c>
      <c r="AM170" s="11">
        <f>'OddsRatio_working_3-way'!AA170+'OddsRatio_working_3-way'!AG170</f>
        <v>-0.63358878556889753</v>
      </c>
      <c r="AN170" s="11">
        <f>'OddsRatio_working_3-way'!AB170+'OddsRatio_working_3-way'!AH170</f>
        <v>-0.4098218412256453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1.0434106267945422</v>
      </c>
      <c r="AS170" s="11">
        <f>IF(('OddsRatio_working_3-way'!X170=0),IF(Q170&gt;0,-Q170^(1/3),(-Q170)^(1/3)),'OddsRatio_working_3-way'!AM170-'OddsRatio_working_3-way'!R170/3)</f>
        <v>-0.63358878556889753</v>
      </c>
      <c r="AT170" s="11">
        <f>IF(('OddsRatio_working_3-way'!X170=0),IF(Q170&gt;0,-Q170^(1/3),(-Q170)^(1/3)),'OddsRatio_working_3-way'!AN170-'OddsRatio_working_3-way'!R170/3)</f>
        <v>-0.4098218412256453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3.65</v>
      </c>
      <c r="C171" s="4">
        <f>IF('True_Odds_Calculator_3-way'!C172="","",'True_Odds_Calculator_3-way'!C172)</f>
        <v>4.13</v>
      </c>
      <c r="D171" s="9">
        <f t="shared" si="39"/>
        <v>0.50131060755853707</v>
      </c>
      <c r="E171" s="9">
        <f t="shared" si="40"/>
        <v>0.26490850112401654</v>
      </c>
      <c r="F171" s="9">
        <f t="shared" si="41"/>
        <v>0.23378089131744653</v>
      </c>
      <c r="G171" s="9">
        <f t="shared" si="42"/>
        <v>1.0471276582924993</v>
      </c>
      <c r="H171" s="9">
        <f t="shared" si="43"/>
        <v>1.9947712753778744</v>
      </c>
      <c r="I171" s="9">
        <f t="shared" si="44"/>
        <v>3.7748882944751232</v>
      </c>
      <c r="J171" s="9">
        <f t="shared" si="45"/>
        <v>4.277509570455523</v>
      </c>
      <c r="K171" s="11">
        <f t="shared" si="46"/>
        <v>0.51282051282051289</v>
      </c>
      <c r="L171" s="11">
        <f t="shared" si="47"/>
        <v>0.27397260273972601</v>
      </c>
      <c r="M171" s="11">
        <f t="shared" si="48"/>
        <v>0.24213075060532688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-0.26806263931873409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0.22894835989797677</v>
      </c>
      <c r="Q171" s="11">
        <f>2*'OddsRatio_working_3-way'!K171*'OddsRatio_working_3-way'!L171*'OddsRatio_working_3-way'!M171</f>
        <v>6.8038145586322971E-2</v>
      </c>
      <c r="R171" s="11">
        <f t="shared" si="49"/>
        <v>0</v>
      </c>
      <c r="S171" s="11">
        <f t="shared" si="50"/>
        <v>-0.85408530065896526</v>
      </c>
      <c r="T171" s="11">
        <f t="shared" si="51"/>
        <v>-0.25381435383624529</v>
      </c>
      <c r="U171" s="11">
        <f>'OddsRatio_working_3-way'!S171-'OddsRatio_working_3-way'!R171^2/3</f>
        <v>-0.85408530065896526</v>
      </c>
      <c r="V171" s="11">
        <f>'OddsRatio_working_3-way'!S171*'OddsRatio_working_3-way'!R171/3-2*'OddsRatio_working_3-way'!R171^3/27-'OddsRatio_working_3-way'!T171</f>
        <v>0.25381435383624529</v>
      </c>
      <c r="W171" s="11">
        <f>'OddsRatio_working_3-way'!V171^2+4*'OddsRatio_working_3-way'!U171^3/27</f>
        <v>-2.7877905793864538E-2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0.15190427249354713</v>
      </c>
      <c r="Y171" s="11">
        <f>IF('OddsRatio_working_3-way'!W171&gt;=0,IF('OddsRatio_working_3-way'!V171+SQRT('OddsRatio_working_3-way'!W171)&gt;0,0,PI()),ACOS('OddsRatio_working_3-way'!V171/(2*'OddsRatio_working_3-way'!X171)))</f>
        <v>0.58186016688731168</v>
      </c>
      <c r="Z171" s="11">
        <f>'OddsRatio_working_3-way'!X171^(1/3)*COS('OddsRatio_working_3-way'!Y171/3)</f>
        <v>0.52356382914624966</v>
      </c>
      <c r="AA171" s="11">
        <f>'OddsRatio_working_3-way'!X171^(1/3)*COS(('OddsRatio_working_3-way'!Y171+2*PI())/3)</f>
        <v>-0.35084376258914585</v>
      </c>
      <c r="AB171" s="11">
        <f>'OddsRatio_working_3-way'!X171^(1/3)*COS(('OddsRatio_working_3-way'!Y171+4*PI())/3)</f>
        <v>-0.17272006655710379</v>
      </c>
      <c r="AC171" s="11">
        <f>'OddsRatio_working_3-way'!X171^(1/3)*SIN('OddsRatio_working_3-way'!Y171/3)</f>
        <v>0.10283976385315051</v>
      </c>
      <c r="AD171" s="11">
        <f>'OddsRatio_working_3-way'!X171^(1/3)*SIN(('OddsRatio_working_3-way'!Y171+2*PI())/3)</f>
        <v>0.40199969461673257</v>
      </c>
      <c r="AE171" s="11">
        <f>'OddsRatio_working_3-way'!X171^(1/3)*SIN(('OddsRatio_working_3-way'!Y171+4*PI())/3)</f>
        <v>-0.5048394584698831</v>
      </c>
      <c r="AF171" s="11">
        <f>-'OddsRatio_working_3-way'!U171/(3*'OddsRatio_working_3-way'!X171^(1/3))*COS(('OddsRatio_working_3-way'!Y171)/3)</f>
        <v>0.52356382914624955</v>
      </c>
      <c r="AG171" s="11">
        <f>-'OddsRatio_working_3-way'!U171/(3*'OddsRatio_working_3-way'!X171^(1/3))*COS(('OddsRatio_working_3-way'!Y171+2*PI())/3)</f>
        <v>-0.35084376258914579</v>
      </c>
      <c r="AH171" s="11">
        <f>-'OddsRatio_working_3-way'!U171/(3*'OddsRatio_working_3-way'!X171^(1/3))*COS(('OddsRatio_working_3-way'!Y171+4*PI())/3)</f>
        <v>-0.17272006655710376</v>
      </c>
      <c r="AI171" s="11">
        <f>'OddsRatio_working_3-way'!U171/(3*'OddsRatio_working_3-way'!X171^(1/3))*SIN(('OddsRatio_working_3-way'!Y171)/3)</f>
        <v>-0.10283976385315048</v>
      </c>
      <c r="AJ171" s="11">
        <f>'OddsRatio_working_3-way'!U171/(3*'OddsRatio_working_3-way'!X171^(1/3))*SIN(('OddsRatio_working_3-way'!Y171+2*PI())/3)</f>
        <v>-0.40199969461673246</v>
      </c>
      <c r="AK171" s="11">
        <f>'OddsRatio_working_3-way'!U171/(3*'OddsRatio_working_3-way'!X171^(1/3))*SIN(('OddsRatio_working_3-way'!Y171+4*PI())/3)</f>
        <v>0.50483945846988298</v>
      </c>
      <c r="AL171" s="11">
        <f>'OddsRatio_working_3-way'!Z171+'OddsRatio_working_3-way'!AF171</f>
        <v>1.0471276582924993</v>
      </c>
      <c r="AM171" s="11">
        <f>'OddsRatio_working_3-way'!AA171+'OddsRatio_working_3-way'!AG171</f>
        <v>-0.70168752517829169</v>
      </c>
      <c r="AN171" s="11">
        <f>'OddsRatio_working_3-way'!AB171+'OddsRatio_working_3-way'!AH171</f>
        <v>-0.34544013311420751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1.0471276582924993</v>
      </c>
      <c r="AS171" s="11">
        <f>IF(('OddsRatio_working_3-way'!X171=0),IF(Q171&gt;0,-Q171^(1/3),(-Q171)^(1/3)),'OddsRatio_working_3-way'!AM171-'OddsRatio_working_3-way'!R171/3)</f>
        <v>-0.70168752517829169</v>
      </c>
      <c r="AT171" s="11">
        <f>IF(('OddsRatio_working_3-way'!X171=0),IF(Q171&gt;0,-Q171^(1/3),(-Q171)^(1/3)),'OddsRatio_working_3-way'!AN171-'OddsRatio_working_3-way'!R171/3)</f>
        <v>-0.34544013311420751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3.39</v>
      </c>
      <c r="B172" s="4">
        <f>IF('True_Odds_Calculator_3-way'!B173="","",'True_Odds_Calculator_3-way'!B173)</f>
        <v>3.48</v>
      </c>
      <c r="C172" s="4">
        <f>IF('True_Odds_Calculator_3-way'!C173="","",'True_Odds_Calculator_3-way'!C173)</f>
        <v>2.2400000000000002</v>
      </c>
      <c r="D172" s="9">
        <f t="shared" si="39"/>
        <v>0.28593955639942237</v>
      </c>
      <c r="E172" s="9">
        <f t="shared" si="40"/>
        <v>0.27845217093378755</v>
      </c>
      <c r="F172" s="9">
        <f t="shared" si="41"/>
        <v>0.43560827266679014</v>
      </c>
      <c r="G172" s="9">
        <f t="shared" si="42"/>
        <v>1.0448713841696624</v>
      </c>
      <c r="H172" s="9">
        <f t="shared" si="43"/>
        <v>3.497242608165493</v>
      </c>
      <c r="I172" s="9">
        <f t="shared" si="44"/>
        <v>3.5912810327407629</v>
      </c>
      <c r="J172" s="9">
        <f t="shared" si="45"/>
        <v>2.2956405163703812</v>
      </c>
      <c r="K172" s="11">
        <f t="shared" si="46"/>
        <v>0.29498525073746312</v>
      </c>
      <c r="L172" s="11">
        <f t="shared" si="47"/>
        <v>0.28735632183908044</v>
      </c>
      <c r="M172" s="11">
        <f t="shared" si="48"/>
        <v>0.4464285714285714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-0.27812773975422744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0.23121406532300642</v>
      </c>
      <c r="Q172" s="11">
        <f>2*'OddsRatio_working_3-way'!K172*'OddsRatio_working_3-way'!L172*'OddsRatio_working_3-way'!M172</f>
        <v>7.5683818436335967E-2</v>
      </c>
      <c r="R172" s="11">
        <f t="shared" si="49"/>
        <v>0</v>
      </c>
      <c r="S172" s="11">
        <f t="shared" si="50"/>
        <v>-0.83132328162348301</v>
      </c>
      <c r="T172" s="11">
        <f t="shared" si="51"/>
        <v>-0.27211891378837411</v>
      </c>
      <c r="U172" s="11">
        <f>'OddsRatio_working_3-way'!S172-'OddsRatio_working_3-way'!R172^2/3</f>
        <v>-0.83132328162348301</v>
      </c>
      <c r="V172" s="11">
        <f>'OddsRatio_working_3-way'!S172*'OddsRatio_working_3-way'!R172/3-2*'OddsRatio_working_3-way'!R172^3/27-'OddsRatio_working_3-way'!T172</f>
        <v>0.27211891378837411</v>
      </c>
      <c r="W172" s="11">
        <f>'OddsRatio_working_3-way'!V172^2+4*'OddsRatio_working_3-way'!U172^3/27</f>
        <v>-1.1066287665792721E-2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0.14587236793440123</v>
      </c>
      <c r="Y172" s="11">
        <f>IF('OddsRatio_working_3-way'!W172&gt;=0,IF('OddsRatio_working_3-way'!V172+SQRT('OddsRatio_working_3-way'!W172)&gt;0,0,PI()),ACOS('OddsRatio_working_3-way'!V172/(2*'OddsRatio_working_3-way'!X172)))</f>
        <v>0.36888637005190184</v>
      </c>
      <c r="Z172" s="11">
        <f>'OddsRatio_working_3-way'!X172^(1/3)*COS('OddsRatio_working_3-way'!Y172/3)</f>
        <v>0.5224356920848312</v>
      </c>
      <c r="AA172" s="11">
        <f>'OddsRatio_working_3-way'!X172^(1/3)*COS(('OddsRatio_working_3-way'!Y172+2*PI())/3)</f>
        <v>-0.31713323867050447</v>
      </c>
      <c r="AB172" s="11">
        <f>'OddsRatio_working_3-way'!X172^(1/3)*COS(('OddsRatio_working_3-way'!Y172+4*PI())/3)</f>
        <v>-0.2053024534143269</v>
      </c>
      <c r="AC172" s="11">
        <f>'OddsRatio_working_3-way'!X172^(1/3)*SIN('OddsRatio_working_3-way'!Y172/3)</f>
        <v>6.4565533971341529E-2</v>
      </c>
      <c r="AD172" s="11">
        <f>'OddsRatio_working_3-way'!X172^(1/3)*SIN(('OddsRatio_working_3-way'!Y172+2*PI())/3)</f>
        <v>0.42015981420349796</v>
      </c>
      <c r="AE172" s="11">
        <f>'OddsRatio_working_3-way'!X172^(1/3)*SIN(('OddsRatio_working_3-way'!Y172+4*PI())/3)</f>
        <v>-0.48472534817483925</v>
      </c>
      <c r="AF172" s="11">
        <f>-'OddsRatio_working_3-way'!U172/(3*'OddsRatio_working_3-way'!X172^(1/3))*COS(('OddsRatio_working_3-way'!Y172)/3)</f>
        <v>0.52243569208483109</v>
      </c>
      <c r="AG172" s="11">
        <f>-'OddsRatio_working_3-way'!U172/(3*'OddsRatio_working_3-way'!X172^(1/3))*COS(('OddsRatio_working_3-way'!Y172+2*PI())/3)</f>
        <v>-0.31713323867050441</v>
      </c>
      <c r="AH172" s="11">
        <f>-'OddsRatio_working_3-way'!U172/(3*'OddsRatio_working_3-way'!X172^(1/3))*COS(('OddsRatio_working_3-way'!Y172+4*PI())/3)</f>
        <v>-0.20530245341432687</v>
      </c>
      <c r="AI172" s="11">
        <f>'OddsRatio_working_3-way'!U172/(3*'OddsRatio_working_3-way'!X172^(1/3))*SIN(('OddsRatio_working_3-way'!Y172)/3)</f>
        <v>-6.4565533971341516E-2</v>
      </c>
      <c r="AJ172" s="11">
        <f>'OddsRatio_working_3-way'!U172/(3*'OddsRatio_working_3-way'!X172^(1/3))*SIN(('OddsRatio_working_3-way'!Y172+2*PI())/3)</f>
        <v>-0.42015981420349785</v>
      </c>
      <c r="AK172" s="11">
        <f>'OddsRatio_working_3-way'!U172/(3*'OddsRatio_working_3-way'!X172^(1/3))*SIN(('OddsRatio_working_3-way'!Y172+4*PI())/3)</f>
        <v>0.4847253481748392</v>
      </c>
      <c r="AL172" s="11">
        <f>'OddsRatio_working_3-way'!Z172+'OddsRatio_working_3-way'!AF172</f>
        <v>1.0448713841696624</v>
      </c>
      <c r="AM172" s="11">
        <f>'OddsRatio_working_3-way'!AA172+'OddsRatio_working_3-way'!AG172</f>
        <v>-0.63426647734100894</v>
      </c>
      <c r="AN172" s="11">
        <f>'OddsRatio_working_3-way'!AB172+'OddsRatio_working_3-way'!AH172</f>
        <v>-0.4106049068286538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1.0448713841696624</v>
      </c>
      <c r="AS172" s="11">
        <f>IF(('OddsRatio_working_3-way'!X172=0),IF(Q172&gt;0,-Q172^(1/3),(-Q172)^(1/3)),'OddsRatio_working_3-way'!AM172-'OddsRatio_working_3-way'!R172/3)</f>
        <v>-0.63426647734100894</v>
      </c>
      <c r="AT172" s="11">
        <f>IF(('OddsRatio_working_3-way'!X172=0),IF(Q172&gt;0,-Q172^(1/3),(-Q172)^(1/3)),'OddsRatio_working_3-way'!AN172-'OddsRatio_working_3-way'!R172/3)</f>
        <v>-0.4106049068286538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3.96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1.96</v>
      </c>
      <c r="D173" s="9">
        <f t="shared" si="39"/>
        <v>0.23909650309297928</v>
      </c>
      <c r="E173" s="9">
        <f t="shared" si="40"/>
        <v>0.268809844586958</v>
      </c>
      <c r="F173" s="9">
        <f t="shared" si="41"/>
        <v>0.49209365232006264</v>
      </c>
      <c r="G173" s="9">
        <f t="shared" si="42"/>
        <v>1.0751390709313391</v>
      </c>
      <c r="H173" s="9">
        <f t="shared" si="43"/>
        <v>4.1824116499567641</v>
      </c>
      <c r="I173" s="9">
        <f t="shared" si="44"/>
        <v>3.7201018494562885</v>
      </c>
      <c r="J173" s="9">
        <f t="shared" si="45"/>
        <v>2.0321335080940854</v>
      </c>
      <c r="K173" s="11">
        <f t="shared" si="46"/>
        <v>0.25252525252525254</v>
      </c>
      <c r="L173" s="11">
        <f t="shared" si="47"/>
        <v>0.28328611898016998</v>
      </c>
      <c r="M173" s="11">
        <f t="shared" si="48"/>
        <v>0.51020408163265307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-0.26239617660095194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0.23541479429783757</v>
      </c>
      <c r="Q173" s="11">
        <f>2*'OddsRatio_working_3-way'!K173*'OddsRatio_working_3-way'!L173*'OddsRatio_working_3-way'!M173</f>
        <v>7.2996835441189956E-2</v>
      </c>
      <c r="R173" s="11">
        <f t="shared" si="49"/>
        <v>0</v>
      </c>
      <c r="S173" s="11">
        <f t="shared" si="50"/>
        <v>-0.89717311184702497</v>
      </c>
      <c r="T173" s="11">
        <f t="shared" si="51"/>
        <v>-0.27819321297582172</v>
      </c>
      <c r="U173" s="11">
        <f>'OddsRatio_working_3-way'!S173-'OddsRatio_working_3-way'!R173^2/3</f>
        <v>-0.89717311184702497</v>
      </c>
      <c r="V173" s="11">
        <f>'OddsRatio_working_3-way'!S173*'OddsRatio_working_3-way'!R173/3-2*'OddsRatio_working_3-way'!R173^3/27-'OddsRatio_working_3-way'!T173</f>
        <v>0.27819321297582172</v>
      </c>
      <c r="W173" s="11">
        <f>'OddsRatio_working_3-way'!V173^2+4*'OddsRatio_working_3-way'!U173^3/27</f>
        <v>-2.9594049691028856E-2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0.16354320028423663</v>
      </c>
      <c r="Y173" s="11">
        <f>IF('OddsRatio_working_3-way'!W173&gt;=0,IF('OddsRatio_working_3-way'!V173+SQRT('OddsRatio_working_3-way'!W173)&gt;0,0,PI()),ACOS('OddsRatio_working_3-way'!V173/(2*'OddsRatio_working_3-way'!X173)))</f>
        <v>0.55382493728739735</v>
      </c>
      <c r="Z173" s="11">
        <f>'OddsRatio_working_3-way'!X173^(1/3)*COS('OddsRatio_working_3-way'!Y173/3)</f>
        <v>0.53756953546566955</v>
      </c>
      <c r="AA173" s="11">
        <f>'OddsRatio_working_3-way'!X173^(1/3)*COS(('OddsRatio_working_3-way'!Y173+2*PI())/3)</f>
        <v>-0.35571878792156436</v>
      </c>
      <c r="AB173" s="11">
        <f>'OddsRatio_working_3-way'!X173^(1/3)*COS(('OddsRatio_working_3-way'!Y173+4*PI())/3)</f>
        <v>-0.18185074754410552</v>
      </c>
      <c r="AC173" s="11">
        <f>'OddsRatio_working_3-way'!X173^(1/3)*SIN('OddsRatio_working_3-way'!Y173/3)</f>
        <v>0.10038275991539879</v>
      </c>
      <c r="AD173" s="11">
        <f>'OddsRatio_working_3-way'!X173^(1/3)*SIN(('OddsRatio_working_3-way'!Y173+2*PI())/3)</f>
        <v>0.41535749405617017</v>
      </c>
      <c r="AE173" s="11">
        <f>'OddsRatio_working_3-way'!X173^(1/3)*SIN(('OddsRatio_working_3-way'!Y173+4*PI())/3)</f>
        <v>-0.51574025397156886</v>
      </c>
      <c r="AF173" s="11">
        <f>-'OddsRatio_working_3-way'!U173/(3*'OddsRatio_working_3-way'!X173^(1/3))*COS(('OddsRatio_working_3-way'!Y173)/3)</f>
        <v>0.53756953546566966</v>
      </c>
      <c r="AG173" s="11">
        <f>-'OddsRatio_working_3-way'!U173/(3*'OddsRatio_working_3-way'!X173^(1/3))*COS(('OddsRatio_working_3-way'!Y173+2*PI())/3)</f>
        <v>-0.35571878792156442</v>
      </c>
      <c r="AH173" s="11">
        <f>-'OddsRatio_working_3-way'!U173/(3*'OddsRatio_working_3-way'!X173^(1/3))*COS(('OddsRatio_working_3-way'!Y173+4*PI())/3)</f>
        <v>-0.18185074754410555</v>
      </c>
      <c r="AI173" s="11">
        <f>'OddsRatio_working_3-way'!U173/(3*'OddsRatio_working_3-way'!X173^(1/3))*SIN(('OddsRatio_working_3-way'!Y173)/3)</f>
        <v>-0.1003827599153988</v>
      </c>
      <c r="AJ173" s="11">
        <f>'OddsRatio_working_3-way'!U173/(3*'OddsRatio_working_3-way'!X173^(1/3))*SIN(('OddsRatio_working_3-way'!Y173+2*PI())/3)</f>
        <v>-0.41535749405617023</v>
      </c>
      <c r="AK173" s="11">
        <f>'OddsRatio_working_3-way'!U173/(3*'OddsRatio_working_3-way'!X173^(1/3))*SIN(('OddsRatio_working_3-way'!Y173+4*PI())/3)</f>
        <v>0.51574025397156897</v>
      </c>
      <c r="AL173" s="11">
        <f>'OddsRatio_working_3-way'!Z173+'OddsRatio_working_3-way'!AF173</f>
        <v>1.0751390709313391</v>
      </c>
      <c r="AM173" s="11">
        <f>'OddsRatio_working_3-way'!AA173+'OddsRatio_working_3-way'!AG173</f>
        <v>-0.71143757584312883</v>
      </c>
      <c r="AN173" s="11">
        <f>'OddsRatio_working_3-way'!AB173+'OddsRatio_working_3-way'!AH173</f>
        <v>-0.36370149508821104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1.0751390709313391</v>
      </c>
      <c r="AS173" s="11">
        <f>IF(('OddsRatio_working_3-way'!X173=0),IF(Q173&gt;0,-Q173^(1/3),(-Q173)^(1/3)),'OddsRatio_working_3-way'!AM173-'OddsRatio_working_3-way'!R173/3)</f>
        <v>-0.71143757584312883</v>
      </c>
      <c r="AT173" s="11">
        <f>IF(('OddsRatio_working_3-way'!X173=0),IF(Q173&gt;0,-Q173^(1/3),(-Q173)^(1/3)),'OddsRatio_working_3-way'!AN173-'OddsRatio_working_3-way'!R173/3)</f>
        <v>-0.36370149508821104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1.88</v>
      </c>
      <c r="B174" s="4">
        <f>IF('True_Odds_Calculator_3-way'!B175="","",'True_Odds_Calculator_3-way'!B175)</f>
        <v>3.85</v>
      </c>
      <c r="C174" s="4">
        <f>IF('True_Odds_Calculator_3-way'!C175="","",'True_Odds_Calculator_3-way'!C175)</f>
        <v>3.94</v>
      </c>
      <c r="D174" s="9">
        <f t="shared" si="39"/>
        <v>0.51374989774719326</v>
      </c>
      <c r="E174" s="9">
        <f t="shared" si="40"/>
        <v>0.24598551915104325</v>
      </c>
      <c r="F174" s="9">
        <f t="shared" si="41"/>
        <v>0.24026458310176324</v>
      </c>
      <c r="G174" s="9">
        <f t="shared" si="42"/>
        <v>1.0755368259948392</v>
      </c>
      <c r="H174" s="9">
        <f t="shared" si="43"/>
        <v>1.9464724068754586</v>
      </c>
      <c r="I174" s="9">
        <f t="shared" si="44"/>
        <v>4.0652799540852929</v>
      </c>
      <c r="J174" s="9">
        <f t="shared" si="45"/>
        <v>4.1620782684248283</v>
      </c>
      <c r="K174" s="11">
        <f t="shared" si="46"/>
        <v>0.53191489361702127</v>
      </c>
      <c r="L174" s="11">
        <f t="shared" si="47"/>
        <v>0.25974025974025972</v>
      </c>
      <c r="M174" s="11">
        <f t="shared" si="48"/>
        <v>0.25380710659898476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-0.25855923965871042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0.23388966579375917</v>
      </c>
      <c r="Q174" s="11">
        <f>2*'OddsRatio_working_3-way'!K174*'OddsRatio_working_3-way'!L174*'OddsRatio_working_3-way'!M174</f>
        <v>7.0131833821217113E-2</v>
      </c>
      <c r="R174" s="11">
        <f t="shared" si="49"/>
        <v>0</v>
      </c>
      <c r="S174" s="11">
        <f t="shared" si="50"/>
        <v>-0.90458831060334854</v>
      </c>
      <c r="T174" s="11">
        <f t="shared" si="51"/>
        <v>-0.27124087274463216</v>
      </c>
      <c r="U174" s="11">
        <f>'OddsRatio_working_3-way'!S174-'OddsRatio_working_3-way'!R174^2/3</f>
        <v>-0.90458831060334854</v>
      </c>
      <c r="V174" s="11">
        <f>'OddsRatio_working_3-way'!S174*'OddsRatio_working_3-way'!R174/3-2*'OddsRatio_working_3-way'!R174^3/27-'OddsRatio_working_3-way'!T174</f>
        <v>0.27124087274463216</v>
      </c>
      <c r="W174" s="11">
        <f>'OddsRatio_working_3-way'!V174^2+4*'OddsRatio_working_3-way'!U174^3/27</f>
        <v>-3.6088616118107833E-2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0.16557492802759841</v>
      </c>
      <c r="Y174" s="11">
        <f>IF('OddsRatio_working_3-way'!W174&gt;=0,IF('OddsRatio_working_3-way'!V174+SQRT('OddsRatio_working_3-way'!W174)&gt;0,0,PI()),ACOS('OddsRatio_working_3-way'!V174/(2*'OddsRatio_working_3-way'!X174)))</f>
        <v>0.61097689001262456</v>
      </c>
      <c r="Z174" s="11">
        <f>'OddsRatio_working_3-way'!X174^(1/3)*COS('OddsRatio_working_3-way'!Y174/3)</f>
        <v>0.53776841299741962</v>
      </c>
      <c r="AA174" s="11">
        <f>'OddsRatio_working_3-way'!X174^(1/3)*COS(('OddsRatio_working_3-way'!Y174+2*PI())/3)</f>
        <v>-0.36506595184321217</v>
      </c>
      <c r="AB174" s="11">
        <f>'OddsRatio_working_3-way'!X174^(1/3)*COS(('OddsRatio_working_3-way'!Y174+4*PI())/3)</f>
        <v>-0.1727024611542074</v>
      </c>
      <c r="AC174" s="11">
        <f>'OddsRatio_working_3-way'!X174^(1/3)*SIN('OddsRatio_working_3-way'!Y174/3)</f>
        <v>0.11106111313155298</v>
      </c>
      <c r="AD174" s="11">
        <f>'OddsRatio_working_3-way'!X174^(1/3)*SIN(('OddsRatio_working_3-way'!Y174+2*PI())/3)</f>
        <v>0.41019055044283065</v>
      </c>
      <c r="AE174" s="11">
        <f>'OddsRatio_working_3-way'!X174^(1/3)*SIN(('OddsRatio_working_3-way'!Y174+4*PI())/3)</f>
        <v>-0.52125166357438357</v>
      </c>
      <c r="AF174" s="11">
        <f>-'OddsRatio_working_3-way'!U174/(3*'OddsRatio_working_3-way'!X174^(1/3))*COS(('OddsRatio_working_3-way'!Y174)/3)</f>
        <v>0.53776841299741951</v>
      </c>
      <c r="AG174" s="11">
        <f>-'OddsRatio_working_3-way'!U174/(3*'OddsRatio_working_3-way'!X174^(1/3))*COS(('OddsRatio_working_3-way'!Y174+2*PI())/3)</f>
        <v>-0.36506595184321211</v>
      </c>
      <c r="AH174" s="11">
        <f>-'OddsRatio_working_3-way'!U174/(3*'OddsRatio_working_3-way'!X174^(1/3))*COS(('OddsRatio_working_3-way'!Y174+4*PI())/3)</f>
        <v>-0.17270246115420734</v>
      </c>
      <c r="AI174" s="11">
        <f>'OddsRatio_working_3-way'!U174/(3*'OddsRatio_working_3-way'!X174^(1/3))*SIN(('OddsRatio_working_3-way'!Y174)/3)</f>
        <v>-0.11106111313155297</v>
      </c>
      <c r="AJ174" s="11">
        <f>'OddsRatio_working_3-way'!U174/(3*'OddsRatio_working_3-way'!X174^(1/3))*SIN(('OddsRatio_working_3-way'!Y174+2*PI())/3)</f>
        <v>-0.41019055044283054</v>
      </c>
      <c r="AK174" s="11">
        <f>'OddsRatio_working_3-way'!U174/(3*'OddsRatio_working_3-way'!X174^(1/3))*SIN(('OddsRatio_working_3-way'!Y174+4*PI())/3)</f>
        <v>0.52125166357438346</v>
      </c>
      <c r="AL174" s="11">
        <f>'OddsRatio_working_3-way'!Z174+'OddsRatio_working_3-way'!AF174</f>
        <v>1.0755368259948392</v>
      </c>
      <c r="AM174" s="11">
        <f>'OddsRatio_working_3-way'!AA174+'OddsRatio_working_3-way'!AG174</f>
        <v>-0.73013190368642422</v>
      </c>
      <c r="AN174" s="11">
        <f>'OddsRatio_working_3-way'!AB174+'OddsRatio_working_3-way'!AH174</f>
        <v>-0.34540492230841474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1.0755368259948392</v>
      </c>
      <c r="AS174" s="11">
        <f>IF(('OddsRatio_working_3-way'!X174=0),IF(Q174&gt;0,-Q174^(1/3),(-Q174)^(1/3)),'OddsRatio_working_3-way'!AM174-'OddsRatio_working_3-way'!R174/3)</f>
        <v>-0.73013190368642422</v>
      </c>
      <c r="AT174" s="11">
        <f>IF(('OddsRatio_working_3-way'!X174=0),IF(Q174&gt;0,-Q174^(1/3),(-Q174)^(1/3)),'OddsRatio_working_3-way'!AN174-'OddsRatio_working_3-way'!R174/3)</f>
        <v>-0.34540492230841474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3.16</v>
      </c>
      <c r="B175" s="4">
        <f>IF('True_Odds_Calculator_3-way'!B176="","",'True_Odds_Calculator_3-way'!B176)</f>
        <v>3.56</v>
      </c>
      <c r="C175" s="4">
        <f>IF('True_Odds_Calculator_3-way'!C176="","",'True_Odds_Calculator_3-way'!C176)</f>
        <v>2.23</v>
      </c>
      <c r="D175" s="9">
        <f t="shared" si="39"/>
        <v>0.30161660014426789</v>
      </c>
      <c r="E175" s="9">
        <f t="shared" si="40"/>
        <v>0.26707563857293354</v>
      </c>
      <c r="F175" s="9">
        <f t="shared" si="41"/>
        <v>0.43130776128279857</v>
      </c>
      <c r="G175" s="9">
        <f t="shared" si="42"/>
        <v>1.071975640355026</v>
      </c>
      <c r="H175" s="9">
        <f t="shared" si="43"/>
        <v>3.3154673831668564</v>
      </c>
      <c r="I175" s="9">
        <f t="shared" si="44"/>
        <v>3.744257639308866</v>
      </c>
      <c r="J175" s="9">
        <f t="shared" si="45"/>
        <v>2.3185300376366818</v>
      </c>
      <c r="K175" s="11">
        <f t="shared" si="46"/>
        <v>0.31645569620253161</v>
      </c>
      <c r="L175" s="11">
        <f t="shared" si="47"/>
        <v>0.2808988764044944</v>
      </c>
      <c r="M175" s="11">
        <f t="shared" si="48"/>
        <v>0.44843049327354262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-0.27111708366471876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0.23717833833892571</v>
      </c>
      <c r="Q175" s="11">
        <f>2*'OddsRatio_working_3-way'!K175*'OddsRatio_working_3-way'!L175*'OddsRatio_working_3-way'!M175</f>
        <v>7.9723811206361586E-2</v>
      </c>
      <c r="R175" s="11">
        <f t="shared" si="49"/>
        <v>0</v>
      </c>
      <c r="S175" s="11">
        <f t="shared" si="50"/>
        <v>-0.87481886103583228</v>
      </c>
      <c r="T175" s="11">
        <f t="shared" si="51"/>
        <v>-0.29405676001204445</v>
      </c>
      <c r="U175" s="11">
        <f>'OddsRatio_working_3-way'!S175-'OddsRatio_working_3-way'!R175^2/3</f>
        <v>-0.87481886103583228</v>
      </c>
      <c r="V175" s="11">
        <f>'OddsRatio_working_3-way'!S175*'OddsRatio_working_3-way'!R175/3-2*'OddsRatio_working_3-way'!R175^3/27-'OddsRatio_working_3-way'!T175</f>
        <v>0.29405676001204445</v>
      </c>
      <c r="W175" s="11">
        <f>'OddsRatio_working_3-way'!V175^2+4*'OddsRatio_working_3-way'!U175^3/27</f>
        <v>-1.2716682271287069E-2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0.15746909250712357</v>
      </c>
      <c r="Y175" s="11">
        <f>IF('OddsRatio_working_3-way'!W175&gt;=0,IF('OddsRatio_working_3-way'!V175+SQRT('OddsRatio_working_3-way'!W175)&gt;0,0,PI()),ACOS('OddsRatio_working_3-way'!V175/(2*'OddsRatio_working_3-way'!X175)))</f>
        <v>0.36619441129667596</v>
      </c>
      <c r="Z175" s="11">
        <f>'OddsRatio_working_3-way'!X175^(1/3)*COS('OddsRatio_working_3-way'!Y175/3)</f>
        <v>0.5359878201775129</v>
      </c>
      <c r="AA175" s="11">
        <f>'OddsRatio_working_3-way'!X175^(1/3)*COS(('OddsRatio_working_3-way'!Y175+2*PI())/3)</f>
        <v>-0.32493693182958644</v>
      </c>
      <c r="AB175" s="11">
        <f>'OddsRatio_working_3-way'!X175^(1/3)*COS(('OddsRatio_working_3-way'!Y175+4*PI())/3)</f>
        <v>-0.21105088834792654</v>
      </c>
      <c r="AC175" s="11">
        <f>'OddsRatio_working_3-way'!X175^(1/3)*SIN('OddsRatio_working_3-way'!Y175/3)</f>
        <v>6.5752137861077808E-2</v>
      </c>
      <c r="AD175" s="11">
        <f>'OddsRatio_working_3-way'!X175^(1/3)*SIN(('OddsRatio_working_3-way'!Y175+2*PI())/3)</f>
        <v>0.43130299946223272</v>
      </c>
      <c r="AE175" s="11">
        <f>'OddsRatio_working_3-way'!X175^(1/3)*SIN(('OddsRatio_working_3-way'!Y175+4*PI())/3)</f>
        <v>-0.49705513732331053</v>
      </c>
      <c r="AF175" s="11">
        <f>-'OddsRatio_working_3-way'!U175/(3*'OddsRatio_working_3-way'!X175^(1/3))*COS(('OddsRatio_working_3-way'!Y175)/3)</f>
        <v>0.53598782017751301</v>
      </c>
      <c r="AG175" s="11">
        <f>-'OddsRatio_working_3-way'!U175/(3*'OddsRatio_working_3-way'!X175^(1/3))*COS(('OddsRatio_working_3-way'!Y175+2*PI())/3)</f>
        <v>-0.3249369318295865</v>
      </c>
      <c r="AH175" s="11">
        <f>-'OddsRatio_working_3-way'!U175/(3*'OddsRatio_working_3-way'!X175^(1/3))*COS(('OddsRatio_working_3-way'!Y175+4*PI())/3)</f>
        <v>-0.21105088834792657</v>
      </c>
      <c r="AI175" s="11">
        <f>'OddsRatio_working_3-way'!U175/(3*'OddsRatio_working_3-way'!X175^(1/3))*SIN(('OddsRatio_working_3-way'!Y175)/3)</f>
        <v>-6.5752137861077822E-2</v>
      </c>
      <c r="AJ175" s="11">
        <f>'OddsRatio_working_3-way'!U175/(3*'OddsRatio_working_3-way'!X175^(1/3))*SIN(('OddsRatio_working_3-way'!Y175+2*PI())/3)</f>
        <v>-0.43130299946223283</v>
      </c>
      <c r="AK175" s="11">
        <f>'OddsRatio_working_3-way'!U175/(3*'OddsRatio_working_3-way'!X175^(1/3))*SIN(('OddsRatio_working_3-way'!Y175+4*PI())/3)</f>
        <v>0.49705513732331064</v>
      </c>
      <c r="AL175" s="11">
        <f>'OddsRatio_working_3-way'!Z175+'OddsRatio_working_3-way'!AF175</f>
        <v>1.071975640355026</v>
      </c>
      <c r="AM175" s="11">
        <f>'OddsRatio_working_3-way'!AA175+'OddsRatio_working_3-way'!AG175</f>
        <v>-0.64987386365917299</v>
      </c>
      <c r="AN175" s="11">
        <f>'OddsRatio_working_3-way'!AB175+'OddsRatio_working_3-way'!AH175</f>
        <v>-0.42210177669585314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1.071975640355026</v>
      </c>
      <c r="AS175" s="11">
        <f>IF(('OddsRatio_working_3-way'!X175=0),IF(Q175&gt;0,-Q175^(1/3),(-Q175)^(1/3)),'OddsRatio_working_3-way'!AM175-'OddsRatio_working_3-way'!R175/3)</f>
        <v>-0.64987386365917299</v>
      </c>
      <c r="AT175" s="11">
        <f>IF(('OddsRatio_working_3-way'!X175=0),IF(Q175&gt;0,-Q175^(1/3),(-Q175)^(1/3)),'OddsRatio_working_3-way'!AN175-'OddsRatio_working_3-way'!R175/3)</f>
        <v>-0.42210177669585314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3.07</v>
      </c>
      <c r="B176" s="4">
        <f>IF('True_Odds_Calculator_3-way'!B177="","",'True_Odds_Calculator_3-way'!B177)</f>
        <v>3.34</v>
      </c>
      <c r="C176" s="4">
        <f>IF('True_Odds_Calculator_3-way'!C177="","",'True_Odds_Calculator_3-way'!C177)</f>
        <v>2.39</v>
      </c>
      <c r="D176" s="9">
        <f t="shared" si="39"/>
        <v>0.3115402344066156</v>
      </c>
      <c r="E176" s="9">
        <f t="shared" si="40"/>
        <v>0.28586941799331222</v>
      </c>
      <c r="F176" s="9">
        <f t="shared" si="41"/>
        <v>0.40259034760007223</v>
      </c>
      <c r="G176" s="9">
        <f t="shared" si="42"/>
        <v>1.0675643849798133</v>
      </c>
      <c r="H176" s="9">
        <f t="shared" si="43"/>
        <v>3.2098582769082133</v>
      </c>
      <c r="I176" s="9">
        <f t="shared" si="44"/>
        <v>3.4981006608527623</v>
      </c>
      <c r="J176" s="9">
        <f t="shared" si="45"/>
        <v>2.4839144951219407</v>
      </c>
      <c r="K176" s="11">
        <f t="shared" si="46"/>
        <v>0.32573289902280134</v>
      </c>
      <c r="L176" s="11">
        <f t="shared" si="47"/>
        <v>0.29940119760479045</v>
      </c>
      <c r="M176" s="11">
        <f t="shared" si="48"/>
        <v>0.41841004184100417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-0.27473770107965279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0.2366711114589542</v>
      </c>
      <c r="Q176" s="11">
        <f>2*'OddsRatio_working_3-way'!K176*'OddsRatio_working_3-way'!L176*'OddsRatio_working_3-way'!M176</f>
        <v>8.1610728089294551E-2</v>
      </c>
      <c r="R176" s="11">
        <f t="shared" si="49"/>
        <v>0</v>
      </c>
      <c r="S176" s="11">
        <f t="shared" si="50"/>
        <v>-0.86144388094132662</v>
      </c>
      <c r="T176" s="11">
        <f t="shared" si="51"/>
        <v>-0.29704961411769881</v>
      </c>
      <c r="U176" s="11">
        <f>'OddsRatio_working_3-way'!S176-'OddsRatio_working_3-way'!R176^2/3</f>
        <v>-0.86144388094132662</v>
      </c>
      <c r="V176" s="11">
        <f>'OddsRatio_working_3-way'!S176*'OddsRatio_working_3-way'!R176/3-2*'OddsRatio_working_3-way'!R176^3/27-'OddsRatio_working_3-way'!T176</f>
        <v>0.29704961411769881</v>
      </c>
      <c r="W176" s="11">
        <f>'OddsRatio_working_3-way'!V176^2+4*'OddsRatio_working_3-way'!U176^3/27</f>
        <v>-6.4674622794318321E-3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0.15387164742643916</v>
      </c>
      <c r="Y176" s="11">
        <f>IF('OddsRatio_working_3-way'!W176&gt;=0,IF('OddsRatio_working_3-way'!V176+SQRT('OddsRatio_working_3-way'!W176)&gt;0,0,PI()),ACOS('OddsRatio_working_3-way'!V176/(2*'OddsRatio_working_3-way'!X176)))</f>
        <v>0.26439302389858832</v>
      </c>
      <c r="Z176" s="11">
        <f>'OddsRatio_working_3-way'!X176^(1/3)*COS('OddsRatio_working_3-way'!Y176/3)</f>
        <v>0.53378219248990666</v>
      </c>
      <c r="AA176" s="11">
        <f>'OddsRatio_working_3-way'!X176^(1/3)*COS(('OddsRatio_working_3-way'!Y176+2*PI())/3)</f>
        <v>-0.30773712996712549</v>
      </c>
      <c r="AB176" s="11">
        <f>'OddsRatio_working_3-way'!X176^(1/3)*COS(('OddsRatio_working_3-way'!Y176+4*PI())/3)</f>
        <v>-0.22604506252278131</v>
      </c>
      <c r="AC176" s="11">
        <f>'OddsRatio_working_3-way'!X176^(1/3)*SIN('OddsRatio_working_3-way'!Y176/3)</f>
        <v>4.716493712964924E-2</v>
      </c>
      <c r="AD176" s="11">
        <f>'OddsRatio_working_3-way'!X176^(1/3)*SIN(('OddsRatio_working_3-way'!Y176+2*PI())/3)</f>
        <v>0.43868647021918977</v>
      </c>
      <c r="AE176" s="11">
        <f>'OddsRatio_working_3-way'!X176^(1/3)*SIN(('OddsRatio_working_3-way'!Y176+4*PI())/3)</f>
        <v>-0.48585140734883897</v>
      </c>
      <c r="AF176" s="11">
        <f>-'OddsRatio_working_3-way'!U176/(3*'OddsRatio_working_3-way'!X176^(1/3))*COS(('OddsRatio_working_3-way'!Y176)/3)</f>
        <v>0.53378219248990666</v>
      </c>
      <c r="AG176" s="11">
        <f>-'OddsRatio_working_3-way'!U176/(3*'OddsRatio_working_3-way'!X176^(1/3))*COS(('OddsRatio_working_3-way'!Y176+2*PI())/3)</f>
        <v>-0.30773712996712549</v>
      </c>
      <c r="AH176" s="11">
        <f>-'OddsRatio_working_3-way'!U176/(3*'OddsRatio_working_3-way'!X176^(1/3))*COS(('OddsRatio_working_3-way'!Y176+4*PI())/3)</f>
        <v>-0.22604506252278131</v>
      </c>
      <c r="AI176" s="11">
        <f>'OddsRatio_working_3-way'!U176/(3*'OddsRatio_working_3-way'!X176^(1/3))*SIN(('OddsRatio_working_3-way'!Y176)/3)</f>
        <v>-4.716493712964924E-2</v>
      </c>
      <c r="AJ176" s="11">
        <f>'OddsRatio_working_3-way'!U176/(3*'OddsRatio_working_3-way'!X176^(1/3))*SIN(('OddsRatio_working_3-way'!Y176+2*PI())/3)</f>
        <v>-0.43868647021918977</v>
      </c>
      <c r="AK176" s="11">
        <f>'OddsRatio_working_3-way'!U176/(3*'OddsRatio_working_3-way'!X176^(1/3))*SIN(('OddsRatio_working_3-way'!Y176+4*PI())/3)</f>
        <v>0.48585140734883897</v>
      </c>
      <c r="AL176" s="11">
        <f>'OddsRatio_working_3-way'!Z176+'OddsRatio_working_3-way'!AF176</f>
        <v>1.0675643849798133</v>
      </c>
      <c r="AM176" s="11">
        <f>'OddsRatio_working_3-way'!AA176+'OddsRatio_working_3-way'!AG176</f>
        <v>-0.61547425993425098</v>
      </c>
      <c r="AN176" s="11">
        <f>'OddsRatio_working_3-way'!AB176+'OddsRatio_working_3-way'!AH176</f>
        <v>-0.45209012504556262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1.0675643849798133</v>
      </c>
      <c r="AS176" s="11">
        <f>IF(('OddsRatio_working_3-way'!X176=0),IF(Q176&gt;0,-Q176^(1/3),(-Q176)^(1/3)),'OddsRatio_working_3-way'!AM176-'OddsRatio_working_3-way'!R176/3)</f>
        <v>-0.61547425993425098</v>
      </c>
      <c r="AT176" s="11">
        <f>IF(('OddsRatio_working_3-way'!X176=0),IF(Q176&gt;0,-Q176^(1/3),(-Q176)^(1/3)),'OddsRatio_working_3-way'!AN176-'OddsRatio_working_3-way'!R176/3)</f>
        <v>-0.45209012504556262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3.16</v>
      </c>
      <c r="B177" s="4">
        <f>IF('True_Odds_Calculator_3-way'!B178="","",'True_Odds_Calculator_3-way'!B178)</f>
        <v>3.21</v>
      </c>
      <c r="C177" s="4">
        <f>IF('True_Odds_Calculator_3-way'!C178="","",'True_Odds_Calculator_3-way'!C178)</f>
        <v>2.4</v>
      </c>
      <c r="D177" s="9">
        <f t="shared" si="39"/>
        <v>0.30215584816078417</v>
      </c>
      <c r="E177" s="9">
        <f t="shared" si="40"/>
        <v>0.29735247579348328</v>
      </c>
      <c r="F177" s="9">
        <f t="shared" si="41"/>
        <v>0.40049167604573227</v>
      </c>
      <c r="G177" s="9">
        <f t="shared" si="42"/>
        <v>1.0692362838198086</v>
      </c>
      <c r="H177" s="9">
        <f t="shared" si="43"/>
        <v>3.3095503730507865</v>
      </c>
      <c r="I177" s="9">
        <f t="shared" si="44"/>
        <v>3.363012187241778</v>
      </c>
      <c r="J177" s="9">
        <f t="shared" si="45"/>
        <v>2.4969307973477322</v>
      </c>
      <c r="K177" s="11">
        <f t="shared" si="46"/>
        <v>0.31645569620253161</v>
      </c>
      <c r="L177" s="11">
        <f t="shared" si="47"/>
        <v>0.3115264797507788</v>
      </c>
      <c r="M177" s="11">
        <f t="shared" si="48"/>
        <v>0.41666666666666669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-0.27451792263101849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0.23701315772178189</v>
      </c>
      <c r="Q177" s="11">
        <f>2*'OddsRatio_working_3-way'!K177*'OddsRatio_working_3-way'!L177*'OddsRatio_working_3-way'!M177</f>
        <v>8.2153607529213815E-2</v>
      </c>
      <c r="R177" s="11">
        <f t="shared" si="49"/>
        <v>0</v>
      </c>
      <c r="S177" s="11">
        <f t="shared" si="50"/>
        <v>-0.86337953985012839</v>
      </c>
      <c r="T177" s="11">
        <f t="shared" si="51"/>
        <v>-0.29926500514735815</v>
      </c>
      <c r="U177" s="11">
        <f>'OddsRatio_working_3-way'!S177-'OddsRatio_working_3-way'!R177^2/3</f>
        <v>-0.86337953985012839</v>
      </c>
      <c r="V177" s="11">
        <f>'OddsRatio_working_3-way'!S177*'OddsRatio_working_3-way'!R177/3-2*'OddsRatio_working_3-way'!R177^3/27-'OddsRatio_working_3-way'!T177</f>
        <v>0.29926500514735815</v>
      </c>
      <c r="W177" s="11">
        <f>'OddsRatio_working_3-way'!V177^2+4*'OddsRatio_working_3-way'!U177^3/27</f>
        <v>-5.7862387008676408E-3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0.15439056156928435</v>
      </c>
      <c r="Y177" s="11">
        <f>IF('OddsRatio_working_3-way'!W177&gt;=0,IF('OddsRatio_working_3-way'!V177+SQRT('OddsRatio_working_3-way'!W177)&gt;0,0,PI()),ACOS('OddsRatio_working_3-way'!V177/(2*'OddsRatio_working_3-way'!X177)))</f>
        <v>0.24890936909696459</v>
      </c>
      <c r="Z177" s="11">
        <f>'OddsRatio_working_3-way'!X177^(1/3)*COS('OddsRatio_working_3-way'!Y177/3)</f>
        <v>0.5346181419099042</v>
      </c>
      <c r="AA177" s="11">
        <f>'OddsRatio_working_3-way'!X177^(1/3)*COS(('OddsRatio_working_3-way'!Y177+2*PI())/3)</f>
        <v>-0.30581188537329312</v>
      </c>
      <c r="AB177" s="11">
        <f>'OddsRatio_working_3-way'!X177^(1/3)*COS(('OddsRatio_working_3-way'!Y177+4*PI())/3)</f>
        <v>-0.22880625653661116</v>
      </c>
      <c r="AC177" s="11">
        <f>'OddsRatio_working_3-way'!X177^(1/3)*SIN('OddsRatio_working_3-way'!Y177/3)</f>
        <v>4.4459220537974922E-2</v>
      </c>
      <c r="AD177" s="11">
        <f>'OddsRatio_working_3-way'!X177^(1/3)*SIN(('OddsRatio_working_3-way'!Y177+2*PI())/3)</f>
        <v>0.4407632819490237</v>
      </c>
      <c r="AE177" s="11">
        <f>'OddsRatio_working_3-way'!X177^(1/3)*SIN(('OddsRatio_working_3-way'!Y177+4*PI())/3)</f>
        <v>-0.4852225024869985</v>
      </c>
      <c r="AF177" s="11">
        <f>-'OddsRatio_working_3-way'!U177/(3*'OddsRatio_working_3-way'!X177^(1/3))*COS(('OddsRatio_working_3-way'!Y177)/3)</f>
        <v>0.53461814190990431</v>
      </c>
      <c r="AG177" s="11">
        <f>-'OddsRatio_working_3-way'!U177/(3*'OddsRatio_working_3-way'!X177^(1/3))*COS(('OddsRatio_working_3-way'!Y177+2*PI())/3)</f>
        <v>-0.30581188537329324</v>
      </c>
      <c r="AH177" s="11">
        <f>-'OddsRatio_working_3-way'!U177/(3*'OddsRatio_working_3-way'!X177^(1/3))*COS(('OddsRatio_working_3-way'!Y177+4*PI())/3)</f>
        <v>-0.22880625653661121</v>
      </c>
      <c r="AI177" s="11">
        <f>'OddsRatio_working_3-way'!U177/(3*'OddsRatio_working_3-way'!X177^(1/3))*SIN(('OddsRatio_working_3-way'!Y177)/3)</f>
        <v>-4.4459220537974929E-2</v>
      </c>
      <c r="AJ177" s="11">
        <f>'OddsRatio_working_3-way'!U177/(3*'OddsRatio_working_3-way'!X177^(1/3))*SIN(('OddsRatio_working_3-way'!Y177+2*PI())/3)</f>
        <v>-0.44076328194902381</v>
      </c>
      <c r="AK177" s="11">
        <f>'OddsRatio_working_3-way'!U177/(3*'OddsRatio_working_3-way'!X177^(1/3))*SIN(('OddsRatio_working_3-way'!Y177+4*PI())/3)</f>
        <v>0.48522250248699861</v>
      </c>
      <c r="AL177" s="11">
        <f>'OddsRatio_working_3-way'!Z177+'OddsRatio_working_3-way'!AF177</f>
        <v>1.0692362838198086</v>
      </c>
      <c r="AM177" s="11">
        <f>'OddsRatio_working_3-way'!AA177+'OddsRatio_working_3-way'!AG177</f>
        <v>-0.61162377074658636</v>
      </c>
      <c r="AN177" s="11">
        <f>'OddsRatio_working_3-way'!AB177+'OddsRatio_working_3-way'!AH177</f>
        <v>-0.45761251307322237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1.0692362838198086</v>
      </c>
      <c r="AS177" s="11">
        <f>IF(('OddsRatio_working_3-way'!X177=0),IF(Q177&gt;0,-Q177^(1/3),(-Q177)^(1/3)),'OddsRatio_working_3-way'!AM177-'OddsRatio_working_3-way'!R177/3)</f>
        <v>-0.61162377074658636</v>
      </c>
      <c r="AT177" s="11">
        <f>IF(('OddsRatio_working_3-way'!X177=0),IF(Q177&gt;0,-Q177^(1/3),(-Q177)^(1/3)),'OddsRatio_working_3-way'!AN177-'OddsRatio_working_3-way'!R177/3)</f>
        <v>-0.45761251307322237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7.23</v>
      </c>
      <c r="B178" s="4">
        <f>IF('True_Odds_Calculator_3-way'!B179="","",'True_Odds_Calculator_3-way'!B179)</f>
        <v>4.6100000000000003</v>
      </c>
      <c r="C178" s="4">
        <f>IF('True_Odds_Calculator_3-way'!C179="","",'True_Odds_Calculator_3-way'!C179)</f>
        <v>1.44</v>
      </c>
      <c r="D178" s="9">
        <f t="shared" si="39"/>
        <v>0.1268068409291648</v>
      </c>
      <c r="E178" s="9">
        <f t="shared" si="40"/>
        <v>0.20039567270034925</v>
      </c>
      <c r="F178" s="9">
        <f t="shared" si="41"/>
        <v>0.67279748637048609</v>
      </c>
      <c r="G178" s="9">
        <f t="shared" si="42"/>
        <v>1.105298535585217</v>
      </c>
      <c r="H178" s="9">
        <f t="shared" si="43"/>
        <v>7.8860098766959039</v>
      </c>
      <c r="I178" s="9">
        <f t="shared" si="44"/>
        <v>4.9901277134626332</v>
      </c>
      <c r="J178" s="9">
        <f t="shared" si="45"/>
        <v>1.4863313556574955</v>
      </c>
      <c r="K178" s="11">
        <f t="shared" si="46"/>
        <v>0.13831258644536651</v>
      </c>
      <c r="L178" s="11">
        <f t="shared" si="47"/>
        <v>0.21691973969631234</v>
      </c>
      <c r="M178" s="11">
        <f t="shared" si="48"/>
        <v>0.69444444444444442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-0.20617984569929215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0.21418615760700888</v>
      </c>
      <c r="Q178" s="11">
        <f>2*'OddsRatio_working_3-way'!K178*'OddsRatio_working_3-way'!L178*'OddsRatio_working_3-way'!M178</f>
        <v>4.1670458678406387E-2</v>
      </c>
      <c r="R178" s="11">
        <f t="shared" si="49"/>
        <v>0</v>
      </c>
      <c r="S178" s="11">
        <f t="shared" si="50"/>
        <v>-1.0388316902680863</v>
      </c>
      <c r="T178" s="11">
        <f t="shared" si="51"/>
        <v>-0.20210733273698173</v>
      </c>
      <c r="U178" s="11">
        <f>'OddsRatio_working_3-way'!S178-'OddsRatio_working_3-way'!R178^2/3</f>
        <v>-1.0388316902680863</v>
      </c>
      <c r="V178" s="11">
        <f>'OddsRatio_working_3-way'!S178*'OddsRatio_working_3-way'!R178/3-2*'OddsRatio_working_3-way'!R178^3/27-'OddsRatio_working_3-way'!T178</f>
        <v>0.20210733273698173</v>
      </c>
      <c r="W178" s="11">
        <f>'OddsRatio_working_3-way'!V178^2+4*'OddsRatio_working_3-way'!U178^3/27</f>
        <v>-0.12523815577598879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0.20376796222790142</v>
      </c>
      <c r="Y178" s="11">
        <f>IF('OddsRatio_working_3-way'!W178&gt;=0,IF('OddsRatio_working_3-way'!V178+SQRT('OddsRatio_working_3-way'!W178)&gt;0,0,PI()),ACOS('OddsRatio_working_3-way'!V178/(2*'OddsRatio_working_3-way'!X178)))</f>
        <v>1.0518963745785488</v>
      </c>
      <c r="Z178" s="11">
        <f>'OddsRatio_working_3-way'!X178^(1/3)*COS('OddsRatio_working_3-way'!Y178/3)</f>
        <v>0.55264926779260848</v>
      </c>
      <c r="AA178" s="11">
        <f>'OddsRatio_working_3-way'!X178^(1/3)*COS(('OddsRatio_working_3-way'!Y178+2*PI())/3)</f>
        <v>-0.45137323478543412</v>
      </c>
      <c r="AB178" s="11">
        <f>'OddsRatio_working_3-way'!X178^(1/3)*COS(('OddsRatio_working_3-way'!Y178+4*PI())/3)</f>
        <v>-0.10127603300717454</v>
      </c>
      <c r="AC178" s="11">
        <f>'OddsRatio_working_3-way'!X178^(1/3)*SIN('OddsRatio_working_3-way'!Y178/3)</f>
        <v>0.20212871368921292</v>
      </c>
      <c r="AD178" s="11">
        <f>'OddsRatio_working_3-way'!X178^(1/3)*SIN(('OddsRatio_working_3-way'!Y178+2*PI())/3)</f>
        <v>0.37754394844666167</v>
      </c>
      <c r="AE178" s="11">
        <f>'OddsRatio_working_3-way'!X178^(1/3)*SIN(('OddsRatio_working_3-way'!Y178+4*PI())/3)</f>
        <v>-0.57967266213587465</v>
      </c>
      <c r="AF178" s="11">
        <f>-'OddsRatio_working_3-way'!U178/(3*'OddsRatio_working_3-way'!X178^(1/3))*COS(('OddsRatio_working_3-way'!Y178)/3)</f>
        <v>0.55264926779260848</v>
      </c>
      <c r="AG178" s="11">
        <f>-'OddsRatio_working_3-way'!U178/(3*'OddsRatio_working_3-way'!X178^(1/3))*COS(('OddsRatio_working_3-way'!Y178+2*PI())/3)</f>
        <v>-0.45137323478543406</v>
      </c>
      <c r="AH178" s="11">
        <f>-'OddsRatio_working_3-way'!U178/(3*'OddsRatio_working_3-way'!X178^(1/3))*COS(('OddsRatio_working_3-way'!Y178+4*PI())/3)</f>
        <v>-0.10127603300717451</v>
      </c>
      <c r="AI178" s="11">
        <f>'OddsRatio_working_3-way'!U178/(3*'OddsRatio_working_3-way'!X178^(1/3))*SIN(('OddsRatio_working_3-way'!Y178)/3)</f>
        <v>-0.2021287136892129</v>
      </c>
      <c r="AJ178" s="11">
        <f>'OddsRatio_working_3-way'!U178/(3*'OddsRatio_working_3-way'!X178^(1/3))*SIN(('OddsRatio_working_3-way'!Y178+2*PI())/3)</f>
        <v>-0.37754394844666161</v>
      </c>
      <c r="AK178" s="11">
        <f>'OddsRatio_working_3-way'!U178/(3*'OddsRatio_working_3-way'!X178^(1/3))*SIN(('OddsRatio_working_3-way'!Y178+4*PI())/3)</f>
        <v>0.57967266213587454</v>
      </c>
      <c r="AL178" s="11">
        <f>'OddsRatio_working_3-way'!Z178+'OddsRatio_working_3-way'!AF178</f>
        <v>1.105298535585217</v>
      </c>
      <c r="AM178" s="11">
        <f>'OddsRatio_working_3-way'!AA178+'OddsRatio_working_3-way'!AG178</f>
        <v>-0.90274646957086824</v>
      </c>
      <c r="AN178" s="11">
        <f>'OddsRatio_working_3-way'!AB178+'OddsRatio_working_3-way'!AH178</f>
        <v>-0.20255206601434905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1.105298535585217</v>
      </c>
      <c r="AS178" s="11">
        <f>IF(('OddsRatio_working_3-way'!X178=0),IF(Q178&gt;0,-Q178^(1/3),(-Q178)^(1/3)),'OddsRatio_working_3-way'!AM178-'OddsRatio_working_3-way'!R178/3)</f>
        <v>-0.90274646957086824</v>
      </c>
      <c r="AT178" s="11">
        <f>IF(('OddsRatio_working_3-way'!X178=0),IF(Q178&gt;0,-Q178^(1/3),(-Q178)^(1/3)),'OddsRatio_working_3-way'!AN178-'OddsRatio_working_3-way'!R178/3)</f>
        <v>-0.20255206601434905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6.74</v>
      </c>
      <c r="B179" s="4">
        <f>IF('True_Odds_Calculator_3-way'!B180="","",'True_Odds_Calculator_3-way'!B180)</f>
        <v>4.04</v>
      </c>
      <c r="C179" s="4">
        <f>IF('True_Odds_Calculator_3-way'!C180="","",'True_Odds_Calculator_3-way'!C180)</f>
        <v>1.53</v>
      </c>
      <c r="D179" s="9">
        <f t="shared" si="39"/>
        <v>0.1370286783242852</v>
      </c>
      <c r="E179" s="9">
        <f t="shared" si="40"/>
        <v>0.23065977103579907</v>
      </c>
      <c r="F179" s="9">
        <f t="shared" si="41"/>
        <v>0.63231155063991562</v>
      </c>
      <c r="G179" s="9">
        <f t="shared" si="42"/>
        <v>1.0971676708156726</v>
      </c>
      <c r="H179" s="9">
        <f t="shared" si="43"/>
        <v>7.2977424304819616</v>
      </c>
      <c r="I179" s="9">
        <f t="shared" si="44"/>
        <v>4.335389719279644</v>
      </c>
      <c r="J179" s="9">
        <f t="shared" si="45"/>
        <v>1.5814988655323063</v>
      </c>
      <c r="K179" s="11">
        <f t="shared" si="46"/>
        <v>0.14836795252225518</v>
      </c>
      <c r="L179" s="11">
        <f t="shared" si="47"/>
        <v>0.24752475247524752</v>
      </c>
      <c r="M179" s="11">
        <f t="shared" si="48"/>
        <v>0.65359477124183007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-0.22198756793116903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0.22346884714654047</v>
      </c>
      <c r="Q179" s="11">
        <f>2*'OddsRatio_working_3-way'!K179*'OddsRatio_working_3-way'!L179*'OddsRatio_working_3-way'!M179</f>
        <v>4.8006197023961431E-2</v>
      </c>
      <c r="R179" s="11">
        <f t="shared" si="49"/>
        <v>0</v>
      </c>
      <c r="S179" s="11">
        <f t="shared" si="50"/>
        <v>-1.0066728025770828</v>
      </c>
      <c r="T179" s="11">
        <f t="shared" si="51"/>
        <v>-0.21625624115511982</v>
      </c>
      <c r="U179" s="11">
        <f>'OddsRatio_working_3-way'!S179-'OddsRatio_working_3-way'!R179^2/3</f>
        <v>-1.0066728025770828</v>
      </c>
      <c r="V179" s="11">
        <f>'OddsRatio_working_3-way'!S179*'OddsRatio_working_3-way'!R179/3-2*'OddsRatio_working_3-way'!R179^3/27-'OddsRatio_working_3-way'!T179</f>
        <v>0.21625624115511982</v>
      </c>
      <c r="W179" s="11">
        <f>'OddsRatio_working_3-way'!V179^2+4*'OddsRatio_working_3-way'!U179^3/27</f>
        <v>-0.10436690982503163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0.19437957175560719</v>
      </c>
      <c r="Y179" s="11">
        <f>IF('OddsRatio_working_3-way'!W179&gt;=0,IF('OddsRatio_working_3-way'!V179+SQRT('OddsRatio_working_3-way'!W179)&gt;0,0,PI()),ACOS('OddsRatio_working_3-way'!V179/(2*'OddsRatio_working_3-way'!X179)))</f>
        <v>0.98090217384135892</v>
      </c>
      <c r="Z179" s="11">
        <f>'OddsRatio_working_3-way'!X179^(1/3)*COS('OddsRatio_working_3-way'!Y179/3)</f>
        <v>0.54858383540783628</v>
      </c>
      <c r="AA179" s="11">
        <f>'OddsRatio_working_3-way'!X179^(1/3)*COS(('OddsRatio_working_3-way'!Y179+2*PI())/3)</f>
        <v>-0.43541309040071713</v>
      </c>
      <c r="AB179" s="11">
        <f>'OddsRatio_working_3-way'!X179^(1/3)*COS(('OddsRatio_working_3-way'!Y179+4*PI())/3)</f>
        <v>-0.11317074500711925</v>
      </c>
      <c r="AC179" s="11">
        <f>'OddsRatio_working_3-way'!X179^(1/3)*SIN('OddsRatio_working_3-way'!Y179/3)</f>
        <v>0.18604670485729022</v>
      </c>
      <c r="AD179" s="11">
        <f>'OddsRatio_working_3-way'!X179^(1/3)*SIN(('OddsRatio_working_3-way'!Y179+2*PI())/3)</f>
        <v>0.38206418514004237</v>
      </c>
      <c r="AE179" s="11">
        <f>'OddsRatio_working_3-way'!X179^(1/3)*SIN(('OddsRatio_working_3-way'!Y179+4*PI())/3)</f>
        <v>-0.5681108899973325</v>
      </c>
      <c r="AF179" s="11">
        <f>-'OddsRatio_working_3-way'!U179/(3*'OddsRatio_working_3-way'!X179^(1/3))*COS(('OddsRatio_working_3-way'!Y179)/3)</f>
        <v>0.54858383540783617</v>
      </c>
      <c r="AG179" s="11">
        <f>-'OddsRatio_working_3-way'!U179/(3*'OddsRatio_working_3-way'!X179^(1/3))*COS(('OddsRatio_working_3-way'!Y179+2*PI())/3)</f>
        <v>-0.43541309040071702</v>
      </c>
      <c r="AH179" s="11">
        <f>-'OddsRatio_working_3-way'!U179/(3*'OddsRatio_working_3-way'!X179^(1/3))*COS(('OddsRatio_working_3-way'!Y179+4*PI())/3)</f>
        <v>-0.11317074500711923</v>
      </c>
      <c r="AI179" s="11">
        <f>'OddsRatio_working_3-way'!U179/(3*'OddsRatio_working_3-way'!X179^(1/3))*SIN(('OddsRatio_working_3-way'!Y179)/3)</f>
        <v>-0.18604670485729019</v>
      </c>
      <c r="AJ179" s="11">
        <f>'OddsRatio_working_3-way'!U179/(3*'OddsRatio_working_3-way'!X179^(1/3))*SIN(('OddsRatio_working_3-way'!Y179+2*PI())/3)</f>
        <v>-0.38206418514004231</v>
      </c>
      <c r="AK179" s="11">
        <f>'OddsRatio_working_3-way'!U179/(3*'OddsRatio_working_3-way'!X179^(1/3))*SIN(('OddsRatio_working_3-way'!Y179+4*PI())/3)</f>
        <v>0.56811088999733239</v>
      </c>
      <c r="AL179" s="11">
        <f>'OddsRatio_working_3-way'!Z179+'OddsRatio_working_3-way'!AF179</f>
        <v>1.0971676708156726</v>
      </c>
      <c r="AM179" s="11">
        <f>'OddsRatio_working_3-way'!AA179+'OddsRatio_working_3-way'!AG179</f>
        <v>-0.87082618080143415</v>
      </c>
      <c r="AN179" s="11">
        <f>'OddsRatio_working_3-way'!AB179+'OddsRatio_working_3-way'!AH179</f>
        <v>-0.22634149001423848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1.0971676708156726</v>
      </c>
      <c r="AS179" s="11">
        <f>IF(('OddsRatio_working_3-way'!X179=0),IF(Q179&gt;0,-Q179^(1/3),(-Q179)^(1/3)),'OddsRatio_working_3-way'!AM179-'OddsRatio_working_3-way'!R179/3)</f>
        <v>-0.87082618080143415</v>
      </c>
      <c r="AT179" s="11">
        <f>IF(('OddsRatio_working_3-way'!X179=0),IF(Q179&gt;0,-Q179^(1/3),(-Q179)^(1/3)),'OddsRatio_working_3-way'!AN179-'OddsRatio_working_3-way'!R179/3)</f>
        <v>-0.22634149001423848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3.62</v>
      </c>
      <c r="B180" s="4">
        <f>IF('True_Odds_Calculator_3-way'!B181="","",'True_Odds_Calculator_3-way'!B181)</f>
        <v>3.55</v>
      </c>
      <c r="C180" s="4">
        <f>IF('True_Odds_Calculator_3-way'!C181="","",'True_Odds_Calculator_3-way'!C181)</f>
        <v>2.0499999999999998</v>
      </c>
      <c r="D180" s="9">
        <f t="shared" si="39"/>
        <v>0.26230201369776629</v>
      </c>
      <c r="E180" s="9">
        <f t="shared" si="40"/>
        <v>0.26757579568097034</v>
      </c>
      <c r="F180" s="9">
        <f t="shared" si="41"/>
        <v>0.47012219062126331</v>
      </c>
      <c r="G180" s="9">
        <f t="shared" si="42"/>
        <v>1.073434827815229</v>
      </c>
      <c r="H180" s="9">
        <f t="shared" si="43"/>
        <v>3.8123992488758991</v>
      </c>
      <c r="I180" s="9">
        <f t="shared" si="44"/>
        <v>3.7372588109288345</v>
      </c>
      <c r="J180" s="9">
        <f t="shared" si="45"/>
        <v>2.1271065692059903</v>
      </c>
      <c r="K180" s="11">
        <f t="shared" si="46"/>
        <v>0.27624309392265195</v>
      </c>
      <c r="L180" s="11">
        <f t="shared" si="47"/>
        <v>0.28169014084507044</v>
      </c>
      <c r="M180" s="11">
        <f t="shared" si="48"/>
        <v>0.48780487804878053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-0.26628088162447261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0.23610196416336593</v>
      </c>
      <c r="Q180" s="11">
        <f>2*'OddsRatio_working_3-way'!K180*'OddsRatio_working_3-way'!L180*'OddsRatio_working_3-way'!M180</f>
        <v>7.5917030277609626E-2</v>
      </c>
      <c r="R180" s="11">
        <f t="shared" si="49"/>
        <v>0</v>
      </c>
      <c r="S180" s="11">
        <f t="shared" si="50"/>
        <v>-0.88666509860941856</v>
      </c>
      <c r="T180" s="11">
        <f t="shared" si="51"/>
        <v>-0.28510131788084203</v>
      </c>
      <c r="U180" s="11">
        <f>'OddsRatio_working_3-way'!S180-'OddsRatio_working_3-way'!R180^2/3</f>
        <v>-0.88666509860941856</v>
      </c>
      <c r="V180" s="11">
        <f>'OddsRatio_working_3-way'!S180*'OddsRatio_working_3-way'!R180/3-2*'OddsRatio_working_3-way'!R180^3/27-'OddsRatio_working_3-way'!T180</f>
        <v>0.28510131788084203</v>
      </c>
      <c r="W180" s="11">
        <f>'OddsRatio_working_3-way'!V180^2+4*'OddsRatio_working_3-way'!U180^3/27</f>
        <v>-2.1987450590145105E-2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0.16067841489100057</v>
      </c>
      <c r="Y180" s="11">
        <f>IF('OddsRatio_working_3-way'!W180&gt;=0,IF('OddsRatio_working_3-way'!V180+SQRT('OddsRatio_working_3-way'!W180)&gt;0,0,PI()),ACOS('OddsRatio_working_3-way'!V180/(2*'OddsRatio_working_3-way'!X180)))</f>
        <v>0.47959928573866772</v>
      </c>
      <c r="Z180" s="11">
        <f>'OddsRatio_working_3-way'!X180^(1/3)*COS('OddsRatio_working_3-way'!Y180/3)</f>
        <v>0.53671741390761463</v>
      </c>
      <c r="AA180" s="11">
        <f>'OddsRatio_working_3-way'!X180^(1/3)*COS(('OddsRatio_working_3-way'!Y180+2*PI())/3)</f>
        <v>-0.34330594078265819</v>
      </c>
      <c r="AB180" s="11">
        <f>'OddsRatio_working_3-way'!X180^(1/3)*COS(('OddsRatio_working_3-way'!Y180+4*PI())/3)</f>
        <v>-0.19341147312495605</v>
      </c>
      <c r="AC180" s="11">
        <f>'OddsRatio_working_3-way'!X180^(1/3)*SIN('OddsRatio_working_3-way'!Y180/3)</f>
        <v>8.654161125220991E-2</v>
      </c>
      <c r="AD180" s="11">
        <f>'OddsRatio_working_3-way'!X180^(1/3)*SIN(('OddsRatio_working_3-way'!Y180+2*PI())/3)</f>
        <v>0.42154010947137671</v>
      </c>
      <c r="AE180" s="11">
        <f>'OddsRatio_working_3-way'!X180^(1/3)*SIN(('OddsRatio_working_3-way'!Y180+4*PI())/3)</f>
        <v>-0.50808172072358659</v>
      </c>
      <c r="AF180" s="11">
        <f>-'OddsRatio_working_3-way'!U180/(3*'OddsRatio_working_3-way'!X180^(1/3))*COS(('OddsRatio_working_3-way'!Y180)/3)</f>
        <v>0.53671741390761452</v>
      </c>
      <c r="AG180" s="11">
        <f>-'OddsRatio_working_3-way'!U180/(3*'OddsRatio_working_3-way'!X180^(1/3))*COS(('OddsRatio_working_3-way'!Y180+2*PI())/3)</f>
        <v>-0.34330594078265814</v>
      </c>
      <c r="AH180" s="11">
        <f>-'OddsRatio_working_3-way'!U180/(3*'OddsRatio_working_3-way'!X180^(1/3))*COS(('OddsRatio_working_3-way'!Y180+4*PI())/3)</f>
        <v>-0.19341147312495602</v>
      </c>
      <c r="AI180" s="11">
        <f>'OddsRatio_working_3-way'!U180/(3*'OddsRatio_working_3-way'!X180^(1/3))*SIN(('OddsRatio_working_3-way'!Y180)/3)</f>
        <v>-8.6541611252209896E-2</v>
      </c>
      <c r="AJ180" s="11">
        <f>'OddsRatio_working_3-way'!U180/(3*'OddsRatio_working_3-way'!X180^(1/3))*SIN(('OddsRatio_working_3-way'!Y180+2*PI())/3)</f>
        <v>-0.4215401094713766</v>
      </c>
      <c r="AK180" s="11">
        <f>'OddsRatio_working_3-way'!U180/(3*'OddsRatio_working_3-way'!X180^(1/3))*SIN(('OddsRatio_working_3-way'!Y180+4*PI())/3)</f>
        <v>0.50808172072358648</v>
      </c>
      <c r="AL180" s="11">
        <f>'OddsRatio_working_3-way'!Z180+'OddsRatio_working_3-way'!AF180</f>
        <v>1.073434827815229</v>
      </c>
      <c r="AM180" s="11">
        <f>'OddsRatio_working_3-way'!AA180+'OddsRatio_working_3-way'!AG180</f>
        <v>-0.68661188156531638</v>
      </c>
      <c r="AN180" s="11">
        <f>'OddsRatio_working_3-way'!AB180+'OddsRatio_working_3-way'!AH180</f>
        <v>-0.38682294624991209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1.073434827815229</v>
      </c>
      <c r="AS180" s="11">
        <f>IF(('OddsRatio_working_3-way'!X180=0),IF(Q180&gt;0,-Q180^(1/3),(-Q180)^(1/3)),'OddsRatio_working_3-way'!AM180-'OddsRatio_working_3-way'!R180/3)</f>
        <v>-0.68661188156531638</v>
      </c>
      <c r="AT180" s="11">
        <f>IF(('OddsRatio_working_3-way'!X180=0),IF(Q180&gt;0,-Q180^(1/3),(-Q180)^(1/3)),'OddsRatio_working_3-way'!AN180-'OddsRatio_working_3-way'!R180/3)</f>
        <v>-0.38682294624991209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1.94</v>
      </c>
      <c r="B181" s="4">
        <f>IF('True_Odds_Calculator_3-way'!B182="","",'True_Odds_Calculator_3-way'!B182)</f>
        <v>3.63</v>
      </c>
      <c r="C181" s="4">
        <f>IF('True_Odds_Calculator_3-way'!C182="","",'True_Odds_Calculator_3-way'!C182)</f>
        <v>3.9</v>
      </c>
      <c r="D181" s="9">
        <f t="shared" si="39"/>
        <v>0.49677486453461012</v>
      </c>
      <c r="E181" s="9">
        <f t="shared" si="40"/>
        <v>0.26081054916408702</v>
      </c>
      <c r="F181" s="9">
        <f t="shared" si="41"/>
        <v>0.24241458630130289</v>
      </c>
      <c r="G181" s="9">
        <f t="shared" si="42"/>
        <v>1.0776428660385065</v>
      </c>
      <c r="H181" s="9">
        <f t="shared" si="43"/>
        <v>2.0129842940761957</v>
      </c>
      <c r="I181" s="9">
        <f t="shared" si="44"/>
        <v>3.8342007376812717</v>
      </c>
      <c r="J181" s="9">
        <f t="shared" si="45"/>
        <v>4.1251643115116678</v>
      </c>
      <c r="K181" s="11">
        <f t="shared" si="46"/>
        <v>0.51546391752577325</v>
      </c>
      <c r="L181" s="11">
        <f t="shared" si="47"/>
        <v>0.27548209366391185</v>
      </c>
      <c r="M181" s="11">
        <f t="shared" si="48"/>
        <v>0.25641025641025644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-0.26104094801376898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0.23557614935309407</v>
      </c>
      <c r="Q181" s="11">
        <f>2*'OddsRatio_working_3-way'!K181*'OddsRatio_working_3-way'!L181*'OddsRatio_working_3-way'!M181</f>
        <v>7.2821066260616421E-2</v>
      </c>
      <c r="R181" s="11">
        <f t="shared" si="49"/>
        <v>0</v>
      </c>
      <c r="S181" s="11">
        <f t="shared" si="50"/>
        <v>-0.90244902627563339</v>
      </c>
      <c r="T181" s="11">
        <f t="shared" si="51"/>
        <v>-0.27896415031704286</v>
      </c>
      <c r="U181" s="11">
        <f>'OddsRatio_working_3-way'!S181-'OddsRatio_working_3-way'!R181^2/3</f>
        <v>-0.90244902627563339</v>
      </c>
      <c r="V181" s="11">
        <f>'OddsRatio_working_3-way'!S181*'OddsRatio_working_3-way'!R181/3-2*'OddsRatio_working_3-way'!R181^3/27-'OddsRatio_working_3-way'!T181</f>
        <v>0.27896415031704286</v>
      </c>
      <c r="W181" s="11">
        <f>'OddsRatio_working_3-way'!V181^2+4*'OddsRatio_working_3-way'!U181^3/27</f>
        <v>-3.106305356508636E-2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0.16498791677513541</v>
      </c>
      <c r="Y181" s="11">
        <f>IF('OddsRatio_working_3-way'!W181&gt;=0,IF('OddsRatio_working_3-way'!V181+SQRT('OddsRatio_working_3-way'!W181)&gt;0,0,PI()),ACOS('OddsRatio_working_3-way'!V181/(2*'OddsRatio_working_3-way'!X181)))</f>
        <v>0.56346808485578959</v>
      </c>
      <c r="Z181" s="11">
        <f>'OddsRatio_working_3-way'!X181^(1/3)*COS('OddsRatio_working_3-way'!Y181/3)</f>
        <v>0.53882143301925323</v>
      </c>
      <c r="AA181" s="11">
        <f>'OddsRatio_working_3-way'!X181^(1/3)*COS(('OddsRatio_working_3-way'!Y181+2*PI())/3)</f>
        <v>-0.35810036674130336</v>
      </c>
      <c r="AB181" s="11">
        <f>'OddsRatio_working_3-way'!X181^(1/3)*COS(('OddsRatio_working_3-way'!Y181+4*PI())/3)</f>
        <v>-0.18072106627794976</v>
      </c>
      <c r="AC181" s="11">
        <f>'OddsRatio_working_3-way'!X181^(1/3)*SIN('OddsRatio_working_3-way'!Y181/3)</f>
        <v>0.10240998687118472</v>
      </c>
      <c r="AD181" s="11">
        <f>'OddsRatio_working_3-way'!X181^(1/3)*SIN(('OddsRatio_working_3-way'!Y181+2*PI())/3)</f>
        <v>0.41542805566261631</v>
      </c>
      <c r="AE181" s="11">
        <f>'OddsRatio_working_3-way'!X181^(1/3)*SIN(('OddsRatio_working_3-way'!Y181+4*PI())/3)</f>
        <v>-0.51783804253380095</v>
      </c>
      <c r="AF181" s="11">
        <f>-'OddsRatio_working_3-way'!U181/(3*'OddsRatio_working_3-way'!X181^(1/3))*COS(('OddsRatio_working_3-way'!Y181)/3)</f>
        <v>0.53882143301925323</v>
      </c>
      <c r="AG181" s="11">
        <f>-'OddsRatio_working_3-way'!U181/(3*'OddsRatio_working_3-way'!X181^(1/3))*COS(('OddsRatio_working_3-way'!Y181+2*PI())/3)</f>
        <v>-0.35810036674130336</v>
      </c>
      <c r="AH181" s="11">
        <f>-'OddsRatio_working_3-way'!U181/(3*'OddsRatio_working_3-way'!X181^(1/3))*COS(('OddsRatio_working_3-way'!Y181+4*PI())/3)</f>
        <v>-0.18072106627794976</v>
      </c>
      <c r="AI181" s="11">
        <f>'OddsRatio_working_3-way'!U181/(3*'OddsRatio_working_3-way'!X181^(1/3))*SIN(('OddsRatio_working_3-way'!Y181)/3)</f>
        <v>-0.10240998687118472</v>
      </c>
      <c r="AJ181" s="11">
        <f>'OddsRatio_working_3-way'!U181/(3*'OddsRatio_working_3-way'!X181^(1/3))*SIN(('OddsRatio_working_3-way'!Y181+2*PI())/3)</f>
        <v>-0.41542805566261631</v>
      </c>
      <c r="AK181" s="11">
        <f>'OddsRatio_working_3-way'!U181/(3*'OddsRatio_working_3-way'!X181^(1/3))*SIN(('OddsRatio_working_3-way'!Y181+4*PI())/3)</f>
        <v>0.51783804253380095</v>
      </c>
      <c r="AL181" s="11">
        <f>'OddsRatio_working_3-way'!Z181+'OddsRatio_working_3-way'!AF181</f>
        <v>1.0776428660385065</v>
      </c>
      <c r="AM181" s="11">
        <f>'OddsRatio_working_3-way'!AA181+'OddsRatio_working_3-way'!AG181</f>
        <v>-0.71620073348260671</v>
      </c>
      <c r="AN181" s="11">
        <f>'OddsRatio_working_3-way'!AB181+'OddsRatio_working_3-way'!AH181</f>
        <v>-0.36144213255589952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1.0776428660385065</v>
      </c>
      <c r="AS181" s="11">
        <f>IF(('OddsRatio_working_3-way'!X181=0),IF(Q181&gt;0,-Q181^(1/3),(-Q181)^(1/3)),'OddsRatio_working_3-way'!AM181-'OddsRatio_working_3-way'!R181/3)</f>
        <v>-0.71620073348260671</v>
      </c>
      <c r="AT181" s="11">
        <f>IF(('OddsRatio_working_3-way'!X181=0),IF(Q181&gt;0,-Q181^(1/3),(-Q181)^(1/3)),'OddsRatio_working_3-way'!AN181-'OddsRatio_working_3-way'!R181/3)</f>
        <v>-0.36144213255589952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2.37</v>
      </c>
      <c r="B182" s="4">
        <f>IF('True_Odds_Calculator_3-way'!B183="","",'True_Odds_Calculator_3-way'!B183)</f>
        <v>3.38</v>
      </c>
      <c r="C182" s="4">
        <f>IF('True_Odds_Calculator_3-way'!C183="","",'True_Odds_Calculator_3-way'!C183)</f>
        <v>3.06</v>
      </c>
      <c r="D182" s="9">
        <f t="shared" si="39"/>
        <v>0.40568452903544155</v>
      </c>
      <c r="E182" s="9">
        <f t="shared" si="40"/>
        <v>0.28208875603240652</v>
      </c>
      <c r="F182" s="9">
        <f t="shared" si="41"/>
        <v>0.31222671493215187</v>
      </c>
      <c r="G182" s="9">
        <f t="shared" si="42"/>
        <v>1.0693208196630981</v>
      </c>
      <c r="H182" s="9">
        <f t="shared" si="43"/>
        <v>2.4649695229384445</v>
      </c>
      <c r="I182" s="9">
        <f t="shared" si="44"/>
        <v>3.5449835507981731</v>
      </c>
      <c r="J182" s="9">
        <f t="shared" si="45"/>
        <v>3.202800888505982</v>
      </c>
      <c r="K182" s="11">
        <f t="shared" si="46"/>
        <v>0.42194092827004215</v>
      </c>
      <c r="L182" s="11">
        <f t="shared" si="47"/>
        <v>0.29585798816568049</v>
      </c>
      <c r="M182" s="11">
        <f t="shared" si="48"/>
        <v>0.32679738562091504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-0.27401748239138712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0.23702254643316567</v>
      </c>
      <c r="Q182" s="11">
        <f>2*'OddsRatio_working_3-way'!K182*'OddsRatio_working_3-way'!L182*'OddsRatio_working_3-way'!M182</f>
        <v>8.1591238014859069E-2</v>
      </c>
      <c r="R182" s="11">
        <f t="shared" si="49"/>
        <v>0</v>
      </c>
      <c r="S182" s="11">
        <f t="shared" si="50"/>
        <v>-0.86499059974071102</v>
      </c>
      <c r="T182" s="11">
        <f t="shared" si="51"/>
        <v>-0.29775924259576964</v>
      </c>
      <c r="U182" s="11">
        <f>'OddsRatio_working_3-way'!S182-'OddsRatio_working_3-way'!R182^2/3</f>
        <v>-0.86499059974071102</v>
      </c>
      <c r="V182" s="11">
        <f>'OddsRatio_working_3-way'!S182*'OddsRatio_working_3-way'!R182/3-2*'OddsRatio_working_3-way'!R182^3/27-'OddsRatio_working_3-way'!T182</f>
        <v>0.29775924259576964</v>
      </c>
      <c r="W182" s="11">
        <f>'OddsRatio_working_3-way'!V182^2+4*'OddsRatio_working_3-way'!U182^3/27</f>
        <v>-7.2199556269101212E-3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0.15482290058169407</v>
      </c>
      <c r="Y182" s="11">
        <f>IF('OddsRatio_working_3-way'!W182&gt;=0,IF('OddsRatio_working_3-way'!V182+SQRT('OddsRatio_working_3-way'!W182)&gt;0,0,PI()),ACOS('OddsRatio_working_3-way'!V182/(2*'OddsRatio_working_3-way'!X182)))</f>
        <v>0.27797749899934221</v>
      </c>
      <c r="Z182" s="11">
        <f>'OddsRatio_working_3-way'!X182^(1/3)*COS('OddsRatio_working_3-way'!Y182/3)</f>
        <v>0.53466040983154894</v>
      </c>
      <c r="AA182" s="11">
        <f>'OddsRatio_working_3-way'!X182^(1/3)*COS(('OddsRatio_working_3-way'!Y182+2*PI())/3)</f>
        <v>-0.31035734233215212</v>
      </c>
      <c r="AB182" s="11">
        <f>'OddsRatio_working_3-way'!X182^(1/3)*COS(('OddsRatio_working_3-way'!Y182+4*PI())/3)</f>
        <v>-0.22430306749939716</v>
      </c>
      <c r="AC182" s="11">
        <f>'OddsRatio_working_3-way'!X182^(1/3)*SIN('OddsRatio_working_3-way'!Y182/3)</f>
        <v>4.9683458739609311E-2</v>
      </c>
      <c r="AD182" s="11">
        <f>'OddsRatio_working_3-way'!X182^(1/3)*SIN(('OddsRatio_working_3-way'!Y182+2*PI())/3)</f>
        <v>0.43818776794211595</v>
      </c>
      <c r="AE182" s="11">
        <f>'OddsRatio_working_3-way'!X182^(1/3)*SIN(('OddsRatio_working_3-way'!Y182+4*PI())/3)</f>
        <v>-0.48787122668172511</v>
      </c>
      <c r="AF182" s="11">
        <f>-'OddsRatio_working_3-way'!U182/(3*'OddsRatio_working_3-way'!X182^(1/3))*COS(('OddsRatio_working_3-way'!Y182)/3)</f>
        <v>0.53466040983154905</v>
      </c>
      <c r="AG182" s="11">
        <f>-'OddsRatio_working_3-way'!U182/(3*'OddsRatio_working_3-way'!X182^(1/3))*COS(('OddsRatio_working_3-way'!Y182+2*PI())/3)</f>
        <v>-0.31035734233215218</v>
      </c>
      <c r="AH182" s="11">
        <f>-'OddsRatio_working_3-way'!U182/(3*'OddsRatio_working_3-way'!X182^(1/3))*COS(('OddsRatio_working_3-way'!Y182+4*PI())/3)</f>
        <v>-0.22430306749939721</v>
      </c>
      <c r="AI182" s="11">
        <f>'OddsRatio_working_3-way'!U182/(3*'OddsRatio_working_3-way'!X182^(1/3))*SIN(('OddsRatio_working_3-way'!Y182)/3)</f>
        <v>-4.9683458739609318E-2</v>
      </c>
      <c r="AJ182" s="11">
        <f>'OddsRatio_working_3-way'!U182/(3*'OddsRatio_working_3-way'!X182^(1/3))*SIN(('OddsRatio_working_3-way'!Y182+2*PI())/3)</f>
        <v>-0.43818776794211606</v>
      </c>
      <c r="AK182" s="11">
        <f>'OddsRatio_working_3-way'!U182/(3*'OddsRatio_working_3-way'!X182^(1/3))*SIN(('OddsRatio_working_3-way'!Y182+4*PI())/3)</f>
        <v>0.48787122668172517</v>
      </c>
      <c r="AL182" s="11">
        <f>'OddsRatio_working_3-way'!Z182+'OddsRatio_working_3-way'!AF182</f>
        <v>1.0693208196630981</v>
      </c>
      <c r="AM182" s="11">
        <f>'OddsRatio_working_3-way'!AA182+'OddsRatio_working_3-way'!AG182</f>
        <v>-0.62071468466430435</v>
      </c>
      <c r="AN182" s="11">
        <f>'OddsRatio_working_3-way'!AB182+'OddsRatio_working_3-way'!AH182</f>
        <v>-0.44860613499879437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1.0693208196630981</v>
      </c>
      <c r="AS182" s="11">
        <f>IF(('OddsRatio_working_3-way'!X182=0),IF(Q182&gt;0,-Q182^(1/3),(-Q182)^(1/3)),'OddsRatio_working_3-way'!AM182-'OddsRatio_working_3-way'!R182/3)</f>
        <v>-0.62071468466430435</v>
      </c>
      <c r="AT182" s="11">
        <f>IF(('OddsRatio_working_3-way'!X182=0),IF(Q182&gt;0,-Q182^(1/3),(-Q182)^(1/3)),'OddsRatio_working_3-way'!AN182-'OddsRatio_working_3-way'!R182/3)</f>
        <v>-0.44860613499879437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2.14</v>
      </c>
      <c r="B183" s="4">
        <f>IF('True_Odds_Calculator_3-way'!B184="","",'True_Odds_Calculator_3-way'!B184)</f>
        <v>3.58</v>
      </c>
      <c r="C183" s="4">
        <f>IF('True_Odds_Calculator_3-way'!C184="","",'True_Odds_Calculator_3-way'!C184)</f>
        <v>3.35</v>
      </c>
      <c r="D183" s="9">
        <f t="shared" si="39"/>
        <v>0.45013035934158008</v>
      </c>
      <c r="E183" s="9">
        <f t="shared" si="40"/>
        <v>0.26563067969137311</v>
      </c>
      <c r="F183" s="9">
        <f t="shared" si="41"/>
        <v>0.28423896096704676</v>
      </c>
      <c r="G183" s="9">
        <f t="shared" si="42"/>
        <v>1.0715602270346354</v>
      </c>
      <c r="H183" s="9">
        <f t="shared" si="43"/>
        <v>2.2215786588194844</v>
      </c>
      <c r="I183" s="9">
        <f t="shared" si="44"/>
        <v>3.7646253857493592</v>
      </c>
      <c r="J183" s="9">
        <f t="shared" si="45"/>
        <v>3.5181665335313936</v>
      </c>
      <c r="K183" s="11">
        <f t="shared" si="46"/>
        <v>0.46728971962616822</v>
      </c>
      <c r="L183" s="11">
        <f t="shared" si="47"/>
        <v>0.27932960893854747</v>
      </c>
      <c r="M183" s="11">
        <f t="shared" si="48"/>
        <v>0.29850746268656714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-0.26930896605574428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0.23650867990751617</v>
      </c>
      <c r="Q183" s="11">
        <f>2*'OddsRatio_working_3-way'!K183*'OddsRatio_working_3-way'!L183*'OddsRatio_working_3-way'!M183</f>
        <v>7.7927077399511074E-2</v>
      </c>
      <c r="R183" s="11">
        <f t="shared" si="49"/>
        <v>0</v>
      </c>
      <c r="S183" s="11">
        <f t="shared" si="50"/>
        <v>-0.87820574031152465</v>
      </c>
      <c r="T183" s="11">
        <f t="shared" si="51"/>
        <v>-0.28935938725256161</v>
      </c>
      <c r="U183" s="11">
        <f>'OddsRatio_working_3-way'!S183-'OddsRatio_working_3-way'!R183^2/3</f>
        <v>-0.87820574031152465</v>
      </c>
      <c r="V183" s="11">
        <f>'OddsRatio_working_3-way'!S183*'OddsRatio_working_3-way'!R183/3-2*'OddsRatio_working_3-way'!R183^3/27-'OddsRatio_working_3-way'!T183</f>
        <v>0.28935938725256161</v>
      </c>
      <c r="W183" s="11">
        <f>'OddsRatio_working_3-way'!V183^2+4*'OddsRatio_working_3-way'!U183^3/27</f>
        <v>-1.6613673786069871E-2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0.15838444429397713</v>
      </c>
      <c r="Y183" s="11">
        <f>IF('OddsRatio_working_3-way'!W183&gt;=0,IF('OddsRatio_working_3-way'!V183+SQRT('OddsRatio_working_3-way'!W183)&gt;0,0,PI()),ACOS('OddsRatio_working_3-way'!V183/(2*'OddsRatio_working_3-way'!X183)))</f>
        <v>0.419060540171315</v>
      </c>
      <c r="Z183" s="11">
        <f>'OddsRatio_working_3-way'!X183^(1/3)*COS('OddsRatio_working_3-way'!Y183/3)</f>
        <v>0.5357801135173178</v>
      </c>
      <c r="AA183" s="11">
        <f>'OddsRatio_working_3-way'!X183^(1/3)*COS(('OddsRatio_working_3-way'!Y183+2*PI())/3)</f>
        <v>-0.33312951987270306</v>
      </c>
      <c r="AB183" s="11">
        <f>'OddsRatio_working_3-way'!X183^(1/3)*COS(('OddsRatio_working_3-way'!Y183+4*PI())/3)</f>
        <v>-0.20265059364461466</v>
      </c>
      <c r="AC183" s="11">
        <f>'OddsRatio_working_3-way'!X183^(1/3)*SIN('OddsRatio_working_3-way'!Y183/3)</f>
        <v>7.5332043181360178E-2</v>
      </c>
      <c r="AD183" s="11">
        <f>'OddsRatio_working_3-way'!X183^(1/3)*SIN(('OddsRatio_working_3-way'!Y183+2*PI())/3)</f>
        <v>0.42633316755782746</v>
      </c>
      <c r="AE183" s="11">
        <f>'OddsRatio_working_3-way'!X183^(1/3)*SIN(('OddsRatio_working_3-way'!Y183+4*PI())/3)</f>
        <v>-0.50166521073918768</v>
      </c>
      <c r="AF183" s="11">
        <f>-'OddsRatio_working_3-way'!U183/(3*'OddsRatio_working_3-way'!X183^(1/3))*COS(('OddsRatio_working_3-way'!Y183)/3)</f>
        <v>0.53578011351731769</v>
      </c>
      <c r="AG183" s="11">
        <f>-'OddsRatio_working_3-way'!U183/(3*'OddsRatio_working_3-way'!X183^(1/3))*COS(('OddsRatio_working_3-way'!Y183+2*PI())/3)</f>
        <v>-0.33312951987270295</v>
      </c>
      <c r="AH183" s="11">
        <f>-'OddsRatio_working_3-way'!U183/(3*'OddsRatio_working_3-way'!X183^(1/3))*COS(('OddsRatio_working_3-way'!Y183+4*PI())/3)</f>
        <v>-0.20265059364461463</v>
      </c>
      <c r="AI183" s="11">
        <f>'OddsRatio_working_3-way'!U183/(3*'OddsRatio_working_3-way'!X183^(1/3))*SIN(('OddsRatio_working_3-way'!Y183)/3)</f>
        <v>-7.5332043181360164E-2</v>
      </c>
      <c r="AJ183" s="11">
        <f>'OddsRatio_working_3-way'!U183/(3*'OddsRatio_working_3-way'!X183^(1/3))*SIN(('OddsRatio_working_3-way'!Y183+2*PI())/3)</f>
        <v>-0.42633316755782741</v>
      </c>
      <c r="AK183" s="11">
        <f>'OddsRatio_working_3-way'!U183/(3*'OddsRatio_working_3-way'!X183^(1/3))*SIN(('OddsRatio_working_3-way'!Y183+4*PI())/3)</f>
        <v>0.50166521073918757</v>
      </c>
      <c r="AL183" s="11">
        <f>'OddsRatio_working_3-way'!Z183+'OddsRatio_working_3-way'!AF183</f>
        <v>1.0715602270346354</v>
      </c>
      <c r="AM183" s="11">
        <f>'OddsRatio_working_3-way'!AA183+'OddsRatio_working_3-way'!AG183</f>
        <v>-0.66625903974540601</v>
      </c>
      <c r="AN183" s="11">
        <f>'OddsRatio_working_3-way'!AB183+'OddsRatio_working_3-way'!AH183</f>
        <v>-0.40530118728922926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1.0715602270346354</v>
      </c>
      <c r="AS183" s="11">
        <f>IF(('OddsRatio_working_3-way'!X183=0),IF(Q183&gt;0,-Q183^(1/3),(-Q183)^(1/3)),'OddsRatio_working_3-way'!AM183-'OddsRatio_working_3-way'!R183/3)</f>
        <v>-0.66625903974540601</v>
      </c>
      <c r="AT183" s="11">
        <f>IF(('OddsRatio_working_3-way'!X183=0),IF(Q183&gt;0,-Q183^(1/3),(-Q183)^(1/3)),'OddsRatio_working_3-way'!AN183-'OddsRatio_working_3-way'!R183/3)</f>
        <v>-0.40530118728922926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2.5099999999999998</v>
      </c>
      <c r="B184" s="4">
        <f>IF('True_Odds_Calculator_3-way'!B185="","",'True_Odds_Calculator_3-way'!B185)</f>
        <v>3.53</v>
      </c>
      <c r="C184" s="4">
        <f>IF('True_Odds_Calculator_3-way'!C185="","",'True_Odds_Calculator_3-way'!C185)</f>
        <v>2.76</v>
      </c>
      <c r="D184" s="9">
        <f t="shared" si="39"/>
        <v>0.38270189916059361</v>
      </c>
      <c r="E184" s="9">
        <f t="shared" si="40"/>
        <v>0.27008224300685274</v>
      </c>
      <c r="F184" s="9">
        <f t="shared" si="41"/>
        <v>0.34721585783255376</v>
      </c>
      <c r="G184" s="9">
        <f t="shared" si="42"/>
        <v>1.0682118123643598</v>
      </c>
      <c r="H184" s="9">
        <f t="shared" si="43"/>
        <v>2.6129998366701832</v>
      </c>
      <c r="I184" s="9">
        <f t="shared" si="44"/>
        <v>3.7025758852818296</v>
      </c>
      <c r="J184" s="9">
        <f t="shared" si="45"/>
        <v>2.8800527897612729</v>
      </c>
      <c r="K184" s="11">
        <f t="shared" si="46"/>
        <v>0.39840637450199207</v>
      </c>
      <c r="L184" s="11">
        <f t="shared" si="47"/>
        <v>0.28328611898016998</v>
      </c>
      <c r="M184" s="11">
        <f t="shared" si="48"/>
        <v>0.3623188405797102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-0.27494930570447196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0.23717586033907648</v>
      </c>
      <c r="Q184" s="11">
        <f>2*'OddsRatio_working_3-way'!K184*'OddsRatio_working_3-way'!L184*'OddsRatio_working_3-way'!M184</f>
        <v>8.1784779427267751E-2</v>
      </c>
      <c r="R184" s="11">
        <f t="shared" si="49"/>
        <v>0</v>
      </c>
      <c r="S184" s="11">
        <f t="shared" si="50"/>
        <v>-0.86261669121653972</v>
      </c>
      <c r="T184" s="11">
        <f t="shared" si="51"/>
        <v>-0.29745403145397925</v>
      </c>
      <c r="U184" s="11">
        <f>'OddsRatio_working_3-way'!S184-'OddsRatio_working_3-way'!R184^2/3</f>
        <v>-0.86261669121653972</v>
      </c>
      <c r="V184" s="11">
        <f>'OddsRatio_working_3-way'!S184*'OddsRatio_working_3-way'!R184/3-2*'OddsRatio_working_3-way'!R184^3/27-'OddsRatio_working_3-way'!T184</f>
        <v>0.29745403145397925</v>
      </c>
      <c r="W184" s="11">
        <f>'OddsRatio_working_3-way'!V184^2+4*'OddsRatio_working_3-way'!U184^3/27</f>
        <v>-6.6143729252676475E-3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0.15418598651749493</v>
      </c>
      <c r="Y184" s="11">
        <f>IF('OddsRatio_working_3-way'!W184&gt;=0,IF('OddsRatio_working_3-way'!V184+SQRT('OddsRatio_working_3-way'!W184)&gt;0,0,PI()),ACOS('OddsRatio_working_3-way'!V184/(2*'OddsRatio_working_3-way'!X184)))</f>
        <v>0.2668933075849631</v>
      </c>
      <c r="Z184" s="11">
        <f>'OddsRatio_working_3-way'!X184^(1/3)*COS('OddsRatio_working_3-way'!Y184/3)</f>
        <v>0.53410590618218001</v>
      </c>
      <c r="AA184" s="11">
        <f>'OddsRatio_working_3-way'!X184^(1/3)*COS(('OddsRatio_working_3-way'!Y184+2*PI())/3)</f>
        <v>-0.30831229797342163</v>
      </c>
      <c r="AB184" s="11">
        <f>'OddsRatio_working_3-way'!X184^(1/3)*COS(('OddsRatio_working_3-way'!Y184+4*PI())/3)</f>
        <v>-0.22579360820875835</v>
      </c>
      <c r="AC184" s="11">
        <f>'OddsRatio_working_3-way'!X184^(1/3)*SIN('OddsRatio_working_3-way'!Y184/3)</f>
        <v>4.7642187748803522E-2</v>
      </c>
      <c r="AD184" s="11">
        <f>'OddsRatio_working_3-way'!X184^(1/3)*SIN(('OddsRatio_working_3-way'!Y184+2*PI())/3)</f>
        <v>0.43872818919067424</v>
      </c>
      <c r="AE184" s="11">
        <f>'OddsRatio_working_3-way'!X184^(1/3)*SIN(('OddsRatio_working_3-way'!Y184+4*PI())/3)</f>
        <v>-0.48637037693947777</v>
      </c>
      <c r="AF184" s="11">
        <f>-'OddsRatio_working_3-way'!U184/(3*'OddsRatio_working_3-way'!X184^(1/3))*COS(('OddsRatio_working_3-way'!Y184)/3)</f>
        <v>0.53410590618217979</v>
      </c>
      <c r="AG184" s="11">
        <f>-'OddsRatio_working_3-way'!U184/(3*'OddsRatio_working_3-way'!X184^(1/3))*COS(('OddsRatio_working_3-way'!Y184+2*PI())/3)</f>
        <v>-0.30831229797342147</v>
      </c>
      <c r="AH184" s="11">
        <f>-'OddsRatio_working_3-way'!U184/(3*'OddsRatio_working_3-way'!X184^(1/3))*COS(('OddsRatio_working_3-way'!Y184+4*PI())/3)</f>
        <v>-0.22579360820875824</v>
      </c>
      <c r="AI184" s="11">
        <f>'OddsRatio_working_3-way'!U184/(3*'OddsRatio_working_3-way'!X184^(1/3))*SIN(('OddsRatio_working_3-way'!Y184)/3)</f>
        <v>-4.7642187748803501E-2</v>
      </c>
      <c r="AJ184" s="11">
        <f>'OddsRatio_working_3-way'!U184/(3*'OddsRatio_working_3-way'!X184^(1/3))*SIN(('OddsRatio_working_3-way'!Y184+2*PI())/3)</f>
        <v>-0.43872818919067408</v>
      </c>
      <c r="AK184" s="11">
        <f>'OddsRatio_working_3-way'!U184/(3*'OddsRatio_working_3-way'!X184^(1/3))*SIN(('OddsRatio_working_3-way'!Y184+4*PI())/3)</f>
        <v>0.4863703769394776</v>
      </c>
      <c r="AL184" s="11">
        <f>'OddsRatio_working_3-way'!Z184+'OddsRatio_working_3-way'!AF184</f>
        <v>1.0682118123643598</v>
      </c>
      <c r="AM184" s="11">
        <f>'OddsRatio_working_3-way'!AA184+'OddsRatio_working_3-way'!AG184</f>
        <v>-0.61662459594684305</v>
      </c>
      <c r="AN184" s="11">
        <f>'OddsRatio_working_3-way'!AB184+'OddsRatio_working_3-way'!AH184</f>
        <v>-0.45158721641751659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1.0682118123643598</v>
      </c>
      <c r="AS184" s="11">
        <f>IF(('OddsRatio_working_3-way'!X184=0),IF(Q184&gt;0,-Q184^(1/3),(-Q184)^(1/3)),'OddsRatio_working_3-way'!AM184-'OddsRatio_working_3-way'!R184/3)</f>
        <v>-0.61662459594684305</v>
      </c>
      <c r="AT184" s="11">
        <f>IF(('OddsRatio_working_3-way'!X184=0),IF(Q184&gt;0,-Q184^(1/3),(-Q184)^(1/3)),'OddsRatio_working_3-way'!AN184-'OddsRatio_working_3-way'!R184/3)</f>
        <v>-0.45158721641751659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2.0099999999999998</v>
      </c>
      <c r="B185" s="4">
        <f>IF('True_Odds_Calculator_3-way'!B186="","",'True_Odds_Calculator_3-way'!B186)</f>
        <v>3.55</v>
      </c>
      <c r="C185" s="4">
        <f>IF('True_Odds_Calculator_3-way'!C186="","",'True_Odds_Calculator_3-way'!C186)</f>
        <v>3.93</v>
      </c>
      <c r="D185" s="9">
        <f t="shared" si="39"/>
        <v>0.48431157227955624</v>
      </c>
      <c r="E185" s="9">
        <f t="shared" si="40"/>
        <v>0.27112597527657806</v>
      </c>
      <c r="F185" s="9">
        <f t="shared" si="41"/>
        <v>0.24456245244386571</v>
      </c>
      <c r="G185" s="9">
        <f t="shared" si="42"/>
        <v>1.054244067099618</v>
      </c>
      <c r="H185" s="9">
        <f t="shared" si="43"/>
        <v>2.0647865077706133</v>
      </c>
      <c r="I185" s="9">
        <f t="shared" si="44"/>
        <v>3.6883223711040265</v>
      </c>
      <c r="J185" s="9">
        <f t="shared" si="45"/>
        <v>4.0889351166018812</v>
      </c>
      <c r="K185" s="11">
        <f t="shared" si="46"/>
        <v>0.49751243781094534</v>
      </c>
      <c r="L185" s="11">
        <f t="shared" si="47"/>
        <v>0.28169014084507044</v>
      </c>
      <c r="M185" s="11">
        <f t="shared" si="48"/>
        <v>0.2544529262086514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-0.26909908044980979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0.23143430608845184</v>
      </c>
      <c r="Q185" s="11">
        <f>2*'OddsRatio_working_3-way'!K185*'OddsRatio_working_3-way'!L185*'OddsRatio_working_3-way'!M185</f>
        <v>7.1320279226025213E-2</v>
      </c>
      <c r="R185" s="11">
        <f t="shared" si="49"/>
        <v>0</v>
      </c>
      <c r="S185" s="11">
        <f t="shared" si="50"/>
        <v>-0.86003380502675897</v>
      </c>
      <c r="T185" s="11">
        <f t="shared" si="51"/>
        <v>-0.26503353005447117</v>
      </c>
      <c r="U185" s="11">
        <f>'OddsRatio_working_3-way'!S185-'OddsRatio_working_3-way'!R185^2/3</f>
        <v>-0.86003380502675897</v>
      </c>
      <c r="V185" s="11">
        <f>'OddsRatio_working_3-way'!S185*'OddsRatio_working_3-way'!R185/3-2*'OddsRatio_working_3-way'!R185^3/27-'OddsRatio_working_3-way'!T185</f>
        <v>0.26503353005447117</v>
      </c>
      <c r="W185" s="11">
        <f>'OddsRatio_working_3-way'!V185^2+4*'OddsRatio_working_3-way'!U185^3/27</f>
        <v>-2.3998858990092908E-2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0.15349399910357014</v>
      </c>
      <c r="Y185" s="11">
        <f>IF('OddsRatio_working_3-way'!W185&gt;=0,IF('OddsRatio_working_3-way'!V185+SQRT('OddsRatio_working_3-way'!W185)&gt;0,0,PI()),ACOS('OddsRatio_working_3-way'!V185/(2*'OddsRatio_working_3-way'!X185)))</f>
        <v>0.52895446453296979</v>
      </c>
      <c r="Z185" s="11">
        <f>'OddsRatio_working_3-way'!X185^(1/3)*COS('OddsRatio_working_3-way'!Y185/3)</f>
        <v>0.52712203354980902</v>
      </c>
      <c r="AA185" s="11">
        <f>'OddsRatio_working_3-way'!X185^(1/3)*COS(('OddsRatio_working_3-way'!Y185+2*PI())/3)</f>
        <v>-0.34489503528146309</v>
      </c>
      <c r="AB185" s="11">
        <f>'OddsRatio_working_3-way'!X185^(1/3)*COS(('OddsRatio_working_3-way'!Y185+4*PI())/3)</f>
        <v>-0.18222699826834607</v>
      </c>
      <c r="AC185" s="11">
        <f>'OddsRatio_working_3-way'!X185^(1/3)*SIN('OddsRatio_working_3-way'!Y185/3)</f>
        <v>9.3916434958071268E-2</v>
      </c>
      <c r="AD185" s="11">
        <f>'OddsRatio_working_3-way'!X185^(1/3)*SIN(('OddsRatio_working_3-way'!Y185+2*PI())/3)</f>
        <v>0.40954285446961225</v>
      </c>
      <c r="AE185" s="11">
        <f>'OddsRatio_working_3-way'!X185^(1/3)*SIN(('OddsRatio_working_3-way'!Y185+4*PI())/3)</f>
        <v>-0.50345928942768337</v>
      </c>
      <c r="AF185" s="11">
        <f>-'OddsRatio_working_3-way'!U185/(3*'OddsRatio_working_3-way'!X185^(1/3))*COS(('OddsRatio_working_3-way'!Y185)/3)</f>
        <v>0.52712203354980902</v>
      </c>
      <c r="AG185" s="11">
        <f>-'OddsRatio_working_3-way'!U185/(3*'OddsRatio_working_3-way'!X185^(1/3))*COS(('OddsRatio_working_3-way'!Y185+2*PI())/3)</f>
        <v>-0.34489503528146309</v>
      </c>
      <c r="AH185" s="11">
        <f>-'OddsRatio_working_3-way'!U185/(3*'OddsRatio_working_3-way'!X185^(1/3))*COS(('OddsRatio_working_3-way'!Y185+4*PI())/3)</f>
        <v>-0.18222699826834607</v>
      </c>
      <c r="AI185" s="11">
        <f>'OddsRatio_working_3-way'!U185/(3*'OddsRatio_working_3-way'!X185^(1/3))*SIN(('OddsRatio_working_3-way'!Y185)/3)</f>
        <v>-9.3916434958071268E-2</v>
      </c>
      <c r="AJ185" s="11">
        <f>'OddsRatio_working_3-way'!U185/(3*'OddsRatio_working_3-way'!X185^(1/3))*SIN(('OddsRatio_working_3-way'!Y185+2*PI())/3)</f>
        <v>-0.40954285446961225</v>
      </c>
      <c r="AK185" s="11">
        <f>'OddsRatio_working_3-way'!U185/(3*'OddsRatio_working_3-way'!X185^(1/3))*SIN(('OddsRatio_working_3-way'!Y185+4*PI())/3)</f>
        <v>0.50345928942768337</v>
      </c>
      <c r="AL185" s="11">
        <f>'OddsRatio_working_3-way'!Z185+'OddsRatio_working_3-way'!AF185</f>
        <v>1.054244067099618</v>
      </c>
      <c r="AM185" s="11">
        <f>'OddsRatio_working_3-way'!AA185+'OddsRatio_working_3-way'!AG185</f>
        <v>-0.68979007056292618</v>
      </c>
      <c r="AN185" s="11">
        <f>'OddsRatio_working_3-way'!AB185+'OddsRatio_working_3-way'!AH185</f>
        <v>-0.36445399653669214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1.054244067099618</v>
      </c>
      <c r="AS185" s="11">
        <f>IF(('OddsRatio_working_3-way'!X185=0),IF(Q185&gt;0,-Q185^(1/3),(-Q185)^(1/3)),'OddsRatio_working_3-way'!AM185-'OddsRatio_working_3-way'!R185/3)</f>
        <v>-0.68979007056292618</v>
      </c>
      <c r="AT185" s="11">
        <f>IF(('OddsRatio_working_3-way'!X185=0),IF(Q185&gt;0,-Q185^(1/3),(-Q185)^(1/3)),'OddsRatio_working_3-way'!AN185-'OddsRatio_working_3-way'!R185/3)</f>
        <v>-0.36445399653669214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2.2200000000000002</v>
      </c>
      <c r="B186" s="4">
        <f>IF('True_Odds_Calculator_3-way'!B187="","",'True_Odds_Calculator_3-way'!B187)</f>
        <v>3.33</v>
      </c>
      <c r="C186" s="4">
        <f>IF('True_Odds_Calculator_3-way'!C187="","",'True_Odds_Calculator_3-way'!C187)</f>
        <v>3.4</v>
      </c>
      <c r="D186" s="9">
        <f t="shared" si="39"/>
        <v>0.43364663288107069</v>
      </c>
      <c r="E186" s="9">
        <f t="shared" si="40"/>
        <v>0.28618086267527681</v>
      </c>
      <c r="F186" s="9">
        <f t="shared" si="41"/>
        <v>0.28017250444365221</v>
      </c>
      <c r="G186" s="9">
        <f t="shared" si="42"/>
        <v>1.070512339331996</v>
      </c>
      <c r="H186" s="9">
        <f t="shared" si="43"/>
        <v>2.3060250539850355</v>
      </c>
      <c r="I186" s="9">
        <f t="shared" si="44"/>
        <v>3.4942937506435507</v>
      </c>
      <c r="J186" s="9">
        <f t="shared" si="45"/>
        <v>3.5692296143967908</v>
      </c>
      <c r="K186" s="11">
        <f t="shared" si="46"/>
        <v>0.4504504504504504</v>
      </c>
      <c r="L186" s="11">
        <f t="shared" si="47"/>
        <v>0.3003003003003003</v>
      </c>
      <c r="M186" s="11">
        <f t="shared" si="48"/>
        <v>0.29411764705882354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-0.27142563867524117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0.23672320969618263</v>
      </c>
      <c r="Q186" s="11">
        <f>2*'OddsRatio_working_3-way'!K186*'OddsRatio_working_3-way'!L186*'OddsRatio_working_3-way'!M186</f>
        <v>7.9570826788632823E-2</v>
      </c>
      <c r="R186" s="11">
        <f t="shared" si="49"/>
        <v>0</v>
      </c>
      <c r="S186" s="11">
        <f t="shared" si="50"/>
        <v>-0.87214756443631425</v>
      </c>
      <c r="T186" s="11">
        <f t="shared" si="51"/>
        <v>-0.29315884518867708</v>
      </c>
      <c r="U186" s="11">
        <f>'OddsRatio_working_3-way'!S186-'OddsRatio_working_3-way'!R186^2/3</f>
        <v>-0.87214756443631425</v>
      </c>
      <c r="V186" s="11">
        <f>'OddsRatio_working_3-way'!S186*'OddsRatio_working_3-way'!R186/3-2*'OddsRatio_working_3-way'!R186^3/27-'OddsRatio_working_3-way'!T186</f>
        <v>0.29315884518867708</v>
      </c>
      <c r="W186" s="11">
        <f>'OddsRatio_working_3-way'!V186^2+4*'OddsRatio_working_3-way'!U186^3/27</f>
        <v>-1.2338116950800976E-2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0.15674838552849571</v>
      </c>
      <c r="Y186" s="11">
        <f>IF('OddsRatio_working_3-way'!W186&gt;=0,IF('OddsRatio_working_3-way'!V186+SQRT('OddsRatio_working_3-way'!W186)&gt;0,0,PI()),ACOS('OddsRatio_working_3-way'!V186/(2*'OddsRatio_working_3-way'!X186)))</f>
        <v>0.36218304105082866</v>
      </c>
      <c r="Z186" s="11">
        <f>'OddsRatio_working_3-way'!X186^(1/3)*COS('OddsRatio_working_3-way'!Y186/3)</f>
        <v>0.53525616966599798</v>
      </c>
      <c r="AA186" s="11">
        <f>'OddsRatio_working_3-way'!X186^(1/3)*COS(('OddsRatio_working_3-way'!Y186+2*PI())/3)</f>
        <v>-0.32386433412953247</v>
      </c>
      <c r="AB186" s="11">
        <f>'OddsRatio_working_3-way'!X186^(1/3)*COS(('OddsRatio_working_3-way'!Y186+4*PI())/3)</f>
        <v>-0.21139183553646559</v>
      </c>
      <c r="AC186" s="11">
        <f>'OddsRatio_working_3-way'!X186^(1/3)*SIN('OddsRatio_working_3-way'!Y186/3)</f>
        <v>6.4936027339137198E-2</v>
      </c>
      <c r="AD186" s="11">
        <f>'OddsRatio_working_3-way'!X186^(1/3)*SIN(('OddsRatio_working_3-way'!Y186+2*PI())/3)</f>
        <v>0.43107742679353933</v>
      </c>
      <c r="AE186" s="11">
        <f>'OddsRatio_working_3-way'!X186^(1/3)*SIN(('OddsRatio_working_3-way'!Y186+4*PI())/3)</f>
        <v>-0.49601345413267633</v>
      </c>
      <c r="AF186" s="11">
        <f>-'OddsRatio_working_3-way'!U186/(3*'OddsRatio_working_3-way'!X186^(1/3))*COS(('OddsRatio_working_3-way'!Y186)/3)</f>
        <v>0.53525616966599798</v>
      </c>
      <c r="AG186" s="11">
        <f>-'OddsRatio_working_3-way'!U186/(3*'OddsRatio_working_3-way'!X186^(1/3))*COS(('OddsRatio_working_3-way'!Y186+2*PI())/3)</f>
        <v>-0.32386433412953247</v>
      </c>
      <c r="AH186" s="11">
        <f>-'OddsRatio_working_3-way'!U186/(3*'OddsRatio_working_3-way'!X186^(1/3))*COS(('OddsRatio_working_3-way'!Y186+4*PI())/3)</f>
        <v>-0.21139183553646559</v>
      </c>
      <c r="AI186" s="11">
        <f>'OddsRatio_working_3-way'!U186/(3*'OddsRatio_working_3-way'!X186^(1/3))*SIN(('OddsRatio_working_3-way'!Y186)/3)</f>
        <v>-6.4936027339137198E-2</v>
      </c>
      <c r="AJ186" s="11">
        <f>'OddsRatio_working_3-way'!U186/(3*'OddsRatio_working_3-way'!X186^(1/3))*SIN(('OddsRatio_working_3-way'!Y186+2*PI())/3)</f>
        <v>-0.43107742679353933</v>
      </c>
      <c r="AK186" s="11">
        <f>'OddsRatio_working_3-way'!U186/(3*'OddsRatio_working_3-way'!X186^(1/3))*SIN(('OddsRatio_working_3-way'!Y186+4*PI())/3)</f>
        <v>0.49601345413267633</v>
      </c>
      <c r="AL186" s="11">
        <f>'OddsRatio_working_3-way'!Z186+'OddsRatio_working_3-way'!AF186</f>
        <v>1.070512339331996</v>
      </c>
      <c r="AM186" s="11">
        <f>'OddsRatio_working_3-way'!AA186+'OddsRatio_working_3-way'!AG186</f>
        <v>-0.64772866825906494</v>
      </c>
      <c r="AN186" s="11">
        <f>'OddsRatio_working_3-way'!AB186+'OddsRatio_working_3-way'!AH186</f>
        <v>-0.42278367107293119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1.070512339331996</v>
      </c>
      <c r="AS186" s="11">
        <f>IF(('OddsRatio_working_3-way'!X186=0),IF(Q186&gt;0,-Q186^(1/3),(-Q186)^(1/3)),'OddsRatio_working_3-way'!AM186-'OddsRatio_working_3-way'!R186/3)</f>
        <v>-0.64772866825906494</v>
      </c>
      <c r="AT186" s="11">
        <f>IF(('OddsRatio_working_3-way'!X186=0),IF(Q186&gt;0,-Q186^(1/3),(-Q186)^(1/3)),'OddsRatio_working_3-way'!AN186-'OddsRatio_working_3-way'!R186/3)</f>
        <v>-0.42278367107293119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1.97</v>
      </c>
      <c r="B187" s="4">
        <f>IF('True_Odds_Calculator_3-way'!B188="","",'True_Odds_Calculator_3-way'!B188)</f>
        <v>3.65</v>
      </c>
      <c r="C187" s="4">
        <f>IF('True_Odds_Calculator_3-way'!C188="","",'True_Odds_Calculator_3-way'!C188)</f>
        <v>3.77</v>
      </c>
      <c r="D187" s="9">
        <f t="shared" si="39"/>
        <v>0.48923517354788915</v>
      </c>
      <c r="E187" s="9">
        <f t="shared" si="40"/>
        <v>0.25959303977107678</v>
      </c>
      <c r="F187" s="9">
        <f t="shared" si="41"/>
        <v>0.25117178668103435</v>
      </c>
      <c r="G187" s="9">
        <f t="shared" si="42"/>
        <v>1.0762956247323263</v>
      </c>
      <c r="H187" s="9">
        <f t="shared" si="43"/>
        <v>2.0440067559903565</v>
      </c>
      <c r="I187" s="9">
        <f t="shared" si="44"/>
        <v>3.8521834055406656</v>
      </c>
      <c r="J187" s="9">
        <f t="shared" si="45"/>
        <v>3.9813388805085435</v>
      </c>
      <c r="K187" s="11">
        <f t="shared" si="46"/>
        <v>0.50761421319796951</v>
      </c>
      <c r="L187" s="11">
        <f t="shared" si="47"/>
        <v>0.27397260273972601</v>
      </c>
      <c r="M187" s="11">
        <f t="shared" si="48"/>
        <v>0.26525198938992045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-0.26266181229027341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0.2357221628818012</v>
      </c>
      <c r="Q187" s="11">
        <f>2*'OddsRatio_working_3-way'!K187*'OddsRatio_working_3-way'!L187*'OddsRatio_working_3-way'!M187</f>
        <v>7.3778454736088003E-2</v>
      </c>
      <c r="R187" s="11">
        <f t="shared" si="49"/>
        <v>0</v>
      </c>
      <c r="S187" s="11">
        <f t="shared" si="50"/>
        <v>-0.89743598746398423</v>
      </c>
      <c r="T187" s="11">
        <f t="shared" si="51"/>
        <v>-0.28088763300907171</v>
      </c>
      <c r="U187" s="11">
        <f>'OddsRatio_working_3-way'!S187-'OddsRatio_working_3-way'!R187^2/3</f>
        <v>-0.89743598746398423</v>
      </c>
      <c r="V187" s="11">
        <f>'OddsRatio_working_3-way'!S187*'OddsRatio_working_3-way'!R187/3-2*'OddsRatio_working_3-way'!R187^3/27-'OddsRatio_working_3-way'!T187</f>
        <v>0.28088763300907171</v>
      </c>
      <c r="W187" s="11">
        <f>'OddsRatio_working_3-way'!V187^2+4*'OddsRatio_working_3-way'!U187^3/27</f>
        <v>-2.8181720276490144E-2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0.16361508385073265</v>
      </c>
      <c r="Y187" s="11">
        <f>IF('OddsRatio_working_3-way'!W187&gt;=0,IF('OddsRatio_working_3-way'!V187+SQRT('OddsRatio_working_3-way'!W187)&gt;0,0,PI()),ACOS('OddsRatio_working_3-way'!V187/(2*'OddsRatio_working_3-way'!X187)))</f>
        <v>0.5386940339836459</v>
      </c>
      <c r="Z187" s="11">
        <f>'OddsRatio_working_3-way'!X187^(1/3)*COS('OddsRatio_working_3-way'!Y187/3)</f>
        <v>0.53814781236616327</v>
      </c>
      <c r="AA187" s="11">
        <f>'OddsRatio_working_3-way'!X187^(1/3)*COS(('OddsRatio_working_3-way'!Y187+2*PI())/3)</f>
        <v>-0.35367116323158543</v>
      </c>
      <c r="AB187" s="11">
        <f>'OddsRatio_working_3-way'!X187^(1/3)*COS(('OddsRatio_working_3-way'!Y187+4*PI())/3)</f>
        <v>-0.18447664913457809</v>
      </c>
      <c r="AC187" s="11">
        <f>'OddsRatio_working_3-way'!X187^(1/3)*SIN('OddsRatio_working_3-way'!Y187/3)</f>
        <v>9.7684498259315328E-2</v>
      </c>
      <c r="AD187" s="11">
        <f>'OddsRatio_working_3-way'!X187^(1/3)*SIN(('OddsRatio_working_3-way'!Y187+2*PI())/3)</f>
        <v>0.4172074273704614</v>
      </c>
      <c r="AE187" s="11">
        <f>'OddsRatio_working_3-way'!X187^(1/3)*SIN(('OddsRatio_working_3-way'!Y187+4*PI())/3)</f>
        <v>-0.51489192562977648</v>
      </c>
      <c r="AF187" s="11">
        <f>-'OddsRatio_working_3-way'!U187/(3*'OddsRatio_working_3-way'!X187^(1/3))*COS(('OddsRatio_working_3-way'!Y187)/3)</f>
        <v>0.53814781236616305</v>
      </c>
      <c r="AG187" s="11">
        <f>-'OddsRatio_working_3-way'!U187/(3*'OddsRatio_working_3-way'!X187^(1/3))*COS(('OddsRatio_working_3-way'!Y187+2*PI())/3)</f>
        <v>-0.35367116323158526</v>
      </c>
      <c r="AH187" s="11">
        <f>-'OddsRatio_working_3-way'!U187/(3*'OddsRatio_working_3-way'!X187^(1/3))*COS(('OddsRatio_working_3-way'!Y187+4*PI())/3)</f>
        <v>-0.18447664913457801</v>
      </c>
      <c r="AI187" s="11">
        <f>'OddsRatio_working_3-way'!U187/(3*'OddsRatio_working_3-way'!X187^(1/3))*SIN(('OddsRatio_working_3-way'!Y187)/3)</f>
        <v>-9.76844982593153E-2</v>
      </c>
      <c r="AJ187" s="11">
        <f>'OddsRatio_working_3-way'!U187/(3*'OddsRatio_working_3-way'!X187^(1/3))*SIN(('OddsRatio_working_3-way'!Y187+2*PI())/3)</f>
        <v>-0.41720742737046118</v>
      </c>
      <c r="AK187" s="11">
        <f>'OddsRatio_working_3-way'!U187/(3*'OddsRatio_working_3-way'!X187^(1/3))*SIN(('OddsRatio_working_3-way'!Y187+4*PI())/3)</f>
        <v>0.51489192562977626</v>
      </c>
      <c r="AL187" s="11">
        <f>'OddsRatio_working_3-way'!Z187+'OddsRatio_working_3-way'!AF187</f>
        <v>1.0762956247323263</v>
      </c>
      <c r="AM187" s="11">
        <f>'OddsRatio_working_3-way'!AA187+'OddsRatio_working_3-way'!AG187</f>
        <v>-0.70734232646317063</v>
      </c>
      <c r="AN187" s="11">
        <f>'OddsRatio_working_3-way'!AB187+'OddsRatio_working_3-way'!AH187</f>
        <v>-0.36895329826915613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1.0762956247323263</v>
      </c>
      <c r="AS187" s="11">
        <f>IF(('OddsRatio_working_3-way'!X187=0),IF(Q187&gt;0,-Q187^(1/3),(-Q187)^(1/3)),'OddsRatio_working_3-way'!AM187-'OddsRatio_working_3-way'!R187/3)</f>
        <v>-0.70734232646317063</v>
      </c>
      <c r="AT187" s="11">
        <f>IF(('OddsRatio_working_3-way'!X187=0),IF(Q187&gt;0,-Q187^(1/3),(-Q187)^(1/3)),'OddsRatio_working_3-way'!AN187-'OddsRatio_working_3-way'!R187/3)</f>
        <v>-0.36895329826915613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2.12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3.41</v>
      </c>
      <c r="D188" s="9">
        <f t="shared" si="39"/>
        <v>0.45479072011386706</v>
      </c>
      <c r="E188" s="9">
        <f t="shared" si="40"/>
        <v>0.26584766776419017</v>
      </c>
      <c r="F188" s="9">
        <f t="shared" si="41"/>
        <v>0.27936161212194272</v>
      </c>
      <c r="G188" s="9">
        <f t="shared" si="42"/>
        <v>1.0703692453892926</v>
      </c>
      <c r="H188" s="9">
        <f t="shared" si="43"/>
        <v>2.1988135548360082</v>
      </c>
      <c r="I188" s="9">
        <f t="shared" si="44"/>
        <v>3.761552653104375</v>
      </c>
      <c r="J188" s="9">
        <f t="shared" si="45"/>
        <v>3.5795898813881957</v>
      </c>
      <c r="K188" s="11">
        <f t="shared" si="46"/>
        <v>0.47169811320754712</v>
      </c>
      <c r="L188" s="11">
        <f t="shared" si="47"/>
        <v>0.27932960893854747</v>
      </c>
      <c r="M188" s="11">
        <f t="shared" si="48"/>
        <v>0.29325513196480935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-0.26908005305608818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0.23608475496798054</v>
      </c>
      <c r="Q188" s="11">
        <f>2*'OddsRatio_working_3-way'!K188*'OddsRatio_working_3-way'!L188*'OddsRatio_working_3-way'!M188</f>
        <v>7.7278152199011629E-2</v>
      </c>
      <c r="R188" s="11">
        <f t="shared" si="49"/>
        <v>0</v>
      </c>
      <c r="S188" s="11">
        <f t="shared" si="50"/>
        <v>-0.87737739117648395</v>
      </c>
      <c r="T188" s="11">
        <f t="shared" si="51"/>
        <v>-0.28719390873207329</v>
      </c>
      <c r="U188" s="11">
        <f>'OddsRatio_working_3-way'!S188-'OddsRatio_working_3-way'!R188^2/3</f>
        <v>-0.87737739117648395</v>
      </c>
      <c r="V188" s="11">
        <f>'OddsRatio_working_3-way'!S188*'OddsRatio_working_3-way'!R188/3-2*'OddsRatio_working_3-way'!R188^3/27-'OddsRatio_working_3-way'!T188</f>
        <v>0.28719390873207329</v>
      </c>
      <c r="W188" s="11">
        <f>'OddsRatio_working_3-way'!V188^2+4*'OddsRatio_working_3-way'!U188^3/27</f>
        <v>-1.7578517345132924E-2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0.15816040793917055</v>
      </c>
      <c r="Y188" s="11">
        <f>IF('OddsRatio_working_3-way'!W188&gt;=0,IF('OddsRatio_working_3-way'!V188+SQRT('OddsRatio_working_3-way'!W188)&gt;0,0,PI()),ACOS('OddsRatio_working_3-way'!V188/(2*'OddsRatio_working_3-way'!X188)))</f>
        <v>0.43250240119044525</v>
      </c>
      <c r="Z188" s="11">
        <f>'OddsRatio_working_3-way'!X188^(1/3)*COS('OddsRatio_working_3-way'!Y188/3)</f>
        <v>0.53518462269464628</v>
      </c>
      <c r="AA188" s="11">
        <f>'OddsRatio_working_3-way'!X188^(1/3)*COS(('OddsRatio_working_3-way'!Y188+2*PI())/3)</f>
        <v>-0.33487836129463994</v>
      </c>
      <c r="AB188" s="11">
        <f>'OddsRatio_working_3-way'!X188^(1/3)*COS(('OddsRatio_working_3-way'!Y188+4*PI())/3)</f>
        <v>-0.20030626140000626</v>
      </c>
      <c r="AC188" s="11">
        <f>'OddsRatio_working_3-way'!X188^(1/3)*SIN('OddsRatio_working_3-way'!Y188/3)</f>
        <v>7.769523809957983E-2</v>
      </c>
      <c r="AD188" s="11">
        <f>'OddsRatio_working_3-way'!X188^(1/3)*SIN(('OddsRatio_working_3-way'!Y188+2*PI())/3)</f>
        <v>0.42463585991856356</v>
      </c>
      <c r="AE188" s="11">
        <f>'OddsRatio_working_3-way'!X188^(1/3)*SIN(('OddsRatio_working_3-way'!Y188+4*PI())/3)</f>
        <v>-0.50233109801814346</v>
      </c>
      <c r="AF188" s="11">
        <f>-'OddsRatio_working_3-way'!U188/(3*'OddsRatio_working_3-way'!X188^(1/3))*COS(('OddsRatio_working_3-way'!Y188)/3)</f>
        <v>0.53518462269464628</v>
      </c>
      <c r="AG188" s="11">
        <f>-'OddsRatio_working_3-way'!U188/(3*'OddsRatio_working_3-way'!X188^(1/3))*COS(('OddsRatio_working_3-way'!Y188+2*PI())/3)</f>
        <v>-0.33487836129463994</v>
      </c>
      <c r="AH188" s="11">
        <f>-'OddsRatio_working_3-way'!U188/(3*'OddsRatio_working_3-way'!X188^(1/3))*COS(('OddsRatio_working_3-way'!Y188+4*PI())/3)</f>
        <v>-0.20030626140000626</v>
      </c>
      <c r="AI188" s="11">
        <f>'OddsRatio_working_3-way'!U188/(3*'OddsRatio_working_3-way'!X188^(1/3))*SIN(('OddsRatio_working_3-way'!Y188)/3)</f>
        <v>-7.769523809957983E-2</v>
      </c>
      <c r="AJ188" s="11">
        <f>'OddsRatio_working_3-way'!U188/(3*'OddsRatio_working_3-way'!X188^(1/3))*SIN(('OddsRatio_working_3-way'!Y188+2*PI())/3)</f>
        <v>-0.42463585991856356</v>
      </c>
      <c r="AK188" s="11">
        <f>'OddsRatio_working_3-way'!U188/(3*'OddsRatio_working_3-way'!X188^(1/3))*SIN(('OddsRatio_working_3-way'!Y188+4*PI())/3)</f>
        <v>0.50233109801814346</v>
      </c>
      <c r="AL188" s="11">
        <f>'OddsRatio_working_3-way'!Z188+'OddsRatio_working_3-way'!AF188</f>
        <v>1.0703692453892926</v>
      </c>
      <c r="AM188" s="11">
        <f>'OddsRatio_working_3-way'!AA188+'OddsRatio_working_3-way'!AG188</f>
        <v>-0.66975672258927987</v>
      </c>
      <c r="AN188" s="11">
        <f>'OddsRatio_working_3-way'!AB188+'OddsRatio_working_3-way'!AH188</f>
        <v>-0.40061252280001253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1.0703692453892926</v>
      </c>
      <c r="AS188" s="11">
        <f>IF(('OddsRatio_working_3-way'!X188=0),IF(Q188&gt;0,-Q188^(1/3),(-Q188)^(1/3)),'OddsRatio_working_3-way'!AM188-'OddsRatio_working_3-way'!R188/3)</f>
        <v>-0.66975672258927987</v>
      </c>
      <c r="AT188" s="11">
        <f>IF(('OddsRatio_working_3-way'!X188=0),IF(Q188&gt;0,-Q188^(1/3),(-Q188)^(1/3)),'OddsRatio_working_3-way'!AN188-'OddsRatio_working_3-way'!R188/3)</f>
        <v>-0.40061252280001253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2.73</v>
      </c>
      <c r="B189" s="4">
        <f>IF('True_Odds_Calculator_3-way'!B190="","",'True_Odds_Calculator_3-way'!B190)</f>
        <v>3.18</v>
      </c>
      <c r="C189" s="4">
        <f>IF('True_Odds_Calculator_3-way'!C190="","",'True_Odds_Calculator_3-way'!C190)</f>
        <v>2.75</v>
      </c>
      <c r="D189" s="9">
        <f t="shared" si="39"/>
        <v>0.35110611810790809</v>
      </c>
      <c r="E189" s="9">
        <f t="shared" si="40"/>
        <v>0.30040203232835894</v>
      </c>
      <c r="F189" s="9">
        <f t="shared" si="41"/>
        <v>0.34849184956373275</v>
      </c>
      <c r="G189" s="9">
        <f t="shared" si="42"/>
        <v>1.068290039333565</v>
      </c>
      <c r="H189" s="9">
        <f t="shared" si="43"/>
        <v>2.8481417680470678</v>
      </c>
      <c r="I189" s="9">
        <f t="shared" si="44"/>
        <v>3.3288722857471718</v>
      </c>
      <c r="J189" s="9">
        <f t="shared" si="45"/>
        <v>2.8695075688337393</v>
      </c>
      <c r="K189" s="11">
        <f t="shared" si="46"/>
        <v>0.36630036630036628</v>
      </c>
      <c r="L189" s="11">
        <f t="shared" si="47"/>
        <v>0.31446540880503143</v>
      </c>
      <c r="M189" s="11">
        <f t="shared" si="48"/>
        <v>0.36363636363636365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-0.27645101230006874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0.2370794823625012</v>
      </c>
      <c r="Q189" s="11">
        <f>2*'OddsRatio_working_3-way'!K189*'OddsRatio_working_3-way'!L189*'OddsRatio_working_3-way'!M189</f>
        <v>8.3773668679329047E-2</v>
      </c>
      <c r="R189" s="11">
        <f t="shared" si="49"/>
        <v>0</v>
      </c>
      <c r="S189" s="11">
        <f t="shared" si="50"/>
        <v>-0.85758225441101865</v>
      </c>
      <c r="T189" s="11">
        <f t="shared" si="51"/>
        <v>-0.30303259873180871</v>
      </c>
      <c r="U189" s="11">
        <f>'OddsRatio_working_3-way'!S189-'OddsRatio_working_3-way'!R189^2/3</f>
        <v>-0.85758225441101865</v>
      </c>
      <c r="V189" s="11">
        <f>'OddsRatio_working_3-way'!S189*'OddsRatio_working_3-way'!R189/3-2*'OddsRatio_working_3-way'!R189^3/27-'OddsRatio_working_3-way'!T189</f>
        <v>0.30303259873180871</v>
      </c>
      <c r="W189" s="11">
        <f>'OddsRatio_working_3-way'!V189^2+4*'OddsRatio_working_3-way'!U189^3/27</f>
        <v>-1.6092549692662828E-3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0.15283815857257282</v>
      </c>
      <c r="Y189" s="11">
        <f>IF('OddsRatio_working_3-way'!W189&gt;=0,IF('OddsRatio_working_3-way'!V189+SQRT('OddsRatio_working_3-way'!W189)&gt;0,0,PI()),ACOS('OddsRatio_working_3-way'!V189/(2*'OddsRatio_working_3-way'!X189)))</f>
        <v>0.13161494477828528</v>
      </c>
      <c r="Z189" s="11">
        <f>'OddsRatio_working_3-way'!X189^(1/3)*COS('OddsRatio_working_3-way'!Y189/3)</f>
        <v>0.53414501966678263</v>
      </c>
      <c r="AA189" s="11">
        <f>'OddsRatio_working_3-way'!X189^(1/3)*COS(('OddsRatio_working_3-way'!Y189+2*PI())/3)</f>
        <v>-0.28737982567360099</v>
      </c>
      <c r="AB189" s="11">
        <f>'OddsRatio_working_3-way'!X189^(1/3)*COS(('OddsRatio_working_3-way'!Y189+4*PI())/3)</f>
        <v>-0.2467651939931817</v>
      </c>
      <c r="AC189" s="11">
        <f>'OddsRatio_working_3-way'!X189^(1/3)*SIN('OddsRatio_working_3-way'!Y189/3)</f>
        <v>2.3448868533727685E-2</v>
      </c>
      <c r="AD189" s="11">
        <f>'OddsRatio_working_3-way'!X189^(1/3)*SIN(('OddsRatio_working_3-way'!Y189+2*PI())/3)</f>
        <v>0.4508587220695085</v>
      </c>
      <c r="AE189" s="11">
        <f>'OddsRatio_working_3-way'!X189^(1/3)*SIN(('OddsRatio_working_3-way'!Y189+4*PI())/3)</f>
        <v>-0.47430759060323607</v>
      </c>
      <c r="AF189" s="11">
        <f>-'OddsRatio_working_3-way'!U189/(3*'OddsRatio_working_3-way'!X189^(1/3))*COS(('OddsRatio_working_3-way'!Y189)/3)</f>
        <v>0.53414501966678252</v>
      </c>
      <c r="AG189" s="11">
        <f>-'OddsRatio_working_3-way'!U189/(3*'OddsRatio_working_3-way'!X189^(1/3))*COS(('OddsRatio_working_3-way'!Y189+2*PI())/3)</f>
        <v>-0.28737982567360093</v>
      </c>
      <c r="AH189" s="11">
        <f>-'OddsRatio_working_3-way'!U189/(3*'OddsRatio_working_3-way'!X189^(1/3))*COS(('OddsRatio_working_3-way'!Y189+4*PI())/3)</f>
        <v>-0.24676519399318167</v>
      </c>
      <c r="AI189" s="11">
        <f>'OddsRatio_working_3-way'!U189/(3*'OddsRatio_working_3-way'!X189^(1/3))*SIN(('OddsRatio_working_3-way'!Y189)/3)</f>
        <v>-2.3448868533727678E-2</v>
      </c>
      <c r="AJ189" s="11">
        <f>'OddsRatio_working_3-way'!U189/(3*'OddsRatio_working_3-way'!X189^(1/3))*SIN(('OddsRatio_working_3-way'!Y189+2*PI())/3)</f>
        <v>-0.45085872206950839</v>
      </c>
      <c r="AK189" s="11">
        <f>'OddsRatio_working_3-way'!U189/(3*'OddsRatio_working_3-way'!X189^(1/3))*SIN(('OddsRatio_working_3-way'!Y189+4*PI())/3)</f>
        <v>0.47430759060323596</v>
      </c>
      <c r="AL189" s="11">
        <f>'OddsRatio_working_3-way'!Z189+'OddsRatio_working_3-way'!AF189</f>
        <v>1.068290039333565</v>
      </c>
      <c r="AM189" s="11">
        <f>'OddsRatio_working_3-way'!AA189+'OddsRatio_working_3-way'!AG189</f>
        <v>-0.57475965134720197</v>
      </c>
      <c r="AN189" s="11">
        <f>'OddsRatio_working_3-way'!AB189+'OddsRatio_working_3-way'!AH189</f>
        <v>-0.49353038798636339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1.068290039333565</v>
      </c>
      <c r="AS189" s="11">
        <f>IF(('OddsRatio_working_3-way'!X189=0),IF(Q189&gt;0,-Q189^(1/3),(-Q189)^(1/3)),'OddsRatio_working_3-way'!AM189-'OddsRatio_working_3-way'!R189/3)</f>
        <v>-0.57475965134720197</v>
      </c>
      <c r="AT189" s="11">
        <f>IF(('OddsRatio_working_3-way'!X189=0),IF(Q189&gt;0,-Q189^(1/3),(-Q189)^(1/3)),'OddsRatio_working_3-way'!AN189-'OddsRatio_working_3-way'!R189/3)</f>
        <v>-0.49353038798636339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1.58</v>
      </c>
      <c r="B190" s="4">
        <f>IF('True_Odds_Calculator_3-way'!B191="","",'True_Odds_Calculator_3-way'!B191)</f>
        <v>3.92</v>
      </c>
      <c r="C190" s="4">
        <f>IF('True_Odds_Calculator_3-way'!C191="","",'True_Odds_Calculator_3-way'!C191)</f>
        <v>6.16</v>
      </c>
      <c r="D190" s="9">
        <f t="shared" si="39"/>
        <v>0.61149756765972418</v>
      </c>
      <c r="E190" s="9">
        <f t="shared" si="40"/>
        <v>0.23817716431869909</v>
      </c>
      <c r="F190" s="9">
        <f t="shared" si="41"/>
        <v>0.15032526802157653</v>
      </c>
      <c r="G190" s="9">
        <f t="shared" si="42"/>
        <v>1.095395657026986</v>
      </c>
      <c r="H190" s="9">
        <f t="shared" si="43"/>
        <v>1.6353294810756518</v>
      </c>
      <c r="I190" s="9">
        <f t="shared" si="44"/>
        <v>4.1985553185187987</v>
      </c>
      <c r="J190" s="9">
        <f t="shared" si="45"/>
        <v>6.6522415902592487</v>
      </c>
      <c r="K190" s="11">
        <f t="shared" si="46"/>
        <v>0.63291139240506322</v>
      </c>
      <c r="L190" s="11">
        <f t="shared" si="47"/>
        <v>0.25510204081632654</v>
      </c>
      <c r="M190" s="11">
        <f t="shared" si="48"/>
        <v>0.16233766233766234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-0.22905336719596581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0.22698336280098097</v>
      </c>
      <c r="Q190" s="11">
        <f>2*'OddsRatio_working_3-way'!K190*'OddsRatio_working_3-way'!L190*'OddsRatio_working_3-way'!M190</f>
        <v>5.2421099954037167E-2</v>
      </c>
      <c r="R190" s="11">
        <f t="shared" si="49"/>
        <v>0</v>
      </c>
      <c r="S190" s="11">
        <f t="shared" si="50"/>
        <v>-0.99096278557121642</v>
      </c>
      <c r="T190" s="11">
        <f t="shared" si="51"/>
        <v>-0.22885976572083516</v>
      </c>
      <c r="U190" s="11">
        <f>'OddsRatio_working_3-way'!S190-'OddsRatio_working_3-way'!R190^2/3</f>
        <v>-0.99096278557121642</v>
      </c>
      <c r="V190" s="11">
        <f>'OddsRatio_working_3-way'!S190*'OddsRatio_working_3-way'!R190/3-2*'OddsRatio_working_3-way'!R190^3/27-'OddsRatio_working_3-way'!T190</f>
        <v>0.22885976572083516</v>
      </c>
      <c r="W190" s="11">
        <f>'OddsRatio_working_3-way'!V190^2+4*'OddsRatio_working_3-way'!U190^3/27</f>
        <v>-9.179100502190729E-2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0.18984717366062029</v>
      </c>
      <c r="Y190" s="11">
        <f>IF('OddsRatio_working_3-way'!W190&gt;=0,IF('OddsRatio_working_3-way'!V190+SQRT('OddsRatio_working_3-way'!W190)&gt;0,0,PI()),ACOS('OddsRatio_working_3-way'!V190/(2*'OddsRatio_working_3-way'!X190)))</f>
        <v>0.92385657625721163</v>
      </c>
      <c r="Z190" s="11">
        <f>'OddsRatio_working_3-way'!X190^(1/3)*COS('OddsRatio_working_3-way'!Y190/3)</f>
        <v>0.54769782851349302</v>
      </c>
      <c r="AA190" s="11">
        <f>'OddsRatio_working_3-way'!X190^(1/3)*COS(('OddsRatio_working_3-way'!Y190+2*PI())/3)</f>
        <v>-0.42471644845150774</v>
      </c>
      <c r="AB190" s="11">
        <f>'OddsRatio_working_3-way'!X190^(1/3)*COS(('OddsRatio_working_3-way'!Y190+4*PI())/3)</f>
        <v>-0.12298138006198518</v>
      </c>
      <c r="AC190" s="11">
        <f>'OddsRatio_working_3-way'!X190^(1/3)*SIN('OddsRatio_working_3-way'!Y190/3)</f>
        <v>0.17420682295864098</v>
      </c>
      <c r="AD190" s="11">
        <f>'OddsRatio_working_3-way'!X190^(1/3)*SIN(('OddsRatio_working_3-way'!Y190+2*PI())/3)</f>
        <v>0.38721682161093757</v>
      </c>
      <c r="AE190" s="11">
        <f>'OddsRatio_working_3-way'!X190^(1/3)*SIN(('OddsRatio_working_3-way'!Y190+4*PI())/3)</f>
        <v>-0.56142364456957849</v>
      </c>
      <c r="AF190" s="11">
        <f>-'OddsRatio_working_3-way'!U190/(3*'OddsRatio_working_3-way'!X190^(1/3))*COS(('OddsRatio_working_3-way'!Y190)/3)</f>
        <v>0.54769782851349291</v>
      </c>
      <c r="AG190" s="11">
        <f>-'OddsRatio_working_3-way'!U190/(3*'OddsRatio_working_3-way'!X190^(1/3))*COS(('OddsRatio_working_3-way'!Y190+2*PI())/3)</f>
        <v>-0.42471644845150763</v>
      </c>
      <c r="AH190" s="11">
        <f>-'OddsRatio_working_3-way'!U190/(3*'OddsRatio_working_3-way'!X190^(1/3))*COS(('OddsRatio_working_3-way'!Y190+4*PI())/3)</f>
        <v>-0.12298138006198515</v>
      </c>
      <c r="AI190" s="11">
        <f>'OddsRatio_working_3-way'!U190/(3*'OddsRatio_working_3-way'!X190^(1/3))*SIN(('OddsRatio_working_3-way'!Y190)/3)</f>
        <v>-0.17420682295864093</v>
      </c>
      <c r="AJ190" s="11">
        <f>'OddsRatio_working_3-way'!U190/(3*'OddsRatio_working_3-way'!X190^(1/3))*SIN(('OddsRatio_working_3-way'!Y190+2*PI())/3)</f>
        <v>-0.38721682161093751</v>
      </c>
      <c r="AK190" s="11">
        <f>'OddsRatio_working_3-way'!U190/(3*'OddsRatio_working_3-way'!X190^(1/3))*SIN(('OddsRatio_working_3-way'!Y190+4*PI())/3)</f>
        <v>0.56142364456957838</v>
      </c>
      <c r="AL190" s="11">
        <f>'OddsRatio_working_3-way'!Z190+'OddsRatio_working_3-way'!AF190</f>
        <v>1.095395657026986</v>
      </c>
      <c r="AM190" s="11">
        <f>'OddsRatio_working_3-way'!AA190+'OddsRatio_working_3-way'!AG190</f>
        <v>-0.84943289690301538</v>
      </c>
      <c r="AN190" s="11">
        <f>'OddsRatio_working_3-way'!AB190+'OddsRatio_working_3-way'!AH190</f>
        <v>-0.24596276012397034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1.095395657026986</v>
      </c>
      <c r="AS190" s="11">
        <f>IF(('OddsRatio_working_3-way'!X190=0),IF(Q190&gt;0,-Q190^(1/3),(-Q190)^(1/3)),'OddsRatio_working_3-way'!AM190-'OddsRatio_working_3-way'!R190/3)</f>
        <v>-0.84943289690301538</v>
      </c>
      <c r="AT190" s="11">
        <f>IF(('OddsRatio_working_3-way'!X190=0),IF(Q190&gt;0,-Q190^(1/3),(-Q190)^(1/3)),'OddsRatio_working_3-way'!AN190-'OddsRatio_working_3-way'!R190/3)</f>
        <v>-0.24596276012397034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2.12</v>
      </c>
      <c r="B191" s="4">
        <f>IF('True_Odds_Calculator_3-way'!B192="","",'True_Odds_Calculator_3-way'!B192)</f>
        <v>3.15</v>
      </c>
      <c r="C191" s="4">
        <f>IF('True_Odds_Calculator_3-way'!C192="","",'True_Odds_Calculator_3-way'!C192)</f>
        <v>3.91</v>
      </c>
      <c r="D191" s="9">
        <f t="shared" si="39"/>
        <v>0.45450962209942647</v>
      </c>
      <c r="E191" s="9">
        <f t="shared" si="40"/>
        <v>0.30267219810365331</v>
      </c>
      <c r="F191" s="9">
        <f t="shared" si="41"/>
        <v>0.24281817979692025</v>
      </c>
      <c r="G191" s="9">
        <f t="shared" si="42"/>
        <v>1.0715834309924146</v>
      </c>
      <c r="H191" s="9">
        <f t="shared" si="43"/>
        <v>2.2001734427115043</v>
      </c>
      <c r="I191" s="9">
        <f t="shared" si="44"/>
        <v>3.303904376633692</v>
      </c>
      <c r="J191" s="9">
        <f t="shared" si="45"/>
        <v>4.1183077841879259</v>
      </c>
      <c r="K191" s="11">
        <f t="shared" si="46"/>
        <v>0.47169811320754712</v>
      </c>
      <c r="L191" s="11">
        <f t="shared" si="47"/>
        <v>0.31746031746031744</v>
      </c>
      <c r="M191" s="11">
        <f t="shared" si="48"/>
        <v>0.25575447570332482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-0.2683652624298285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0.23668203950981545</v>
      </c>
      <c r="Q191" s="11">
        <f>2*'OddsRatio_working_3-way'!K191*'OddsRatio_working_3-way'!L191*'OddsRatio_working_3-way'!M191</f>
        <v>7.6596129291202394E-2</v>
      </c>
      <c r="R191" s="11">
        <f t="shared" si="49"/>
        <v>0</v>
      </c>
      <c r="S191" s="11">
        <f t="shared" si="50"/>
        <v>-0.88193992533479437</v>
      </c>
      <c r="T191" s="11">
        <f t="shared" si="51"/>
        <v>-0.28541745156465831</v>
      </c>
      <c r="U191" s="11">
        <f>'OddsRatio_working_3-way'!S191-'OddsRatio_working_3-way'!R191^2/3</f>
        <v>-0.88193992533479437</v>
      </c>
      <c r="V191" s="11">
        <f>'OddsRatio_working_3-way'!S191*'OddsRatio_working_3-way'!R191/3-2*'OddsRatio_working_3-way'!R191^3/27-'OddsRatio_working_3-way'!T191</f>
        <v>0.28541745156465831</v>
      </c>
      <c r="W191" s="11">
        <f>'OddsRatio_working_3-way'!V191^2+4*'OddsRatio_working_3-way'!U191^3/27</f>
        <v>-2.0164845301971379E-2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0.15939570803478012</v>
      </c>
      <c r="Y191" s="11">
        <f>IF('OddsRatio_working_3-way'!W191&gt;=0,IF('OddsRatio_working_3-way'!V191+SQRT('OddsRatio_working_3-way'!W191)&gt;0,0,PI()),ACOS('OddsRatio_working_3-way'!V191/(2*'OddsRatio_working_3-way'!X191)))</f>
        <v>0.46166749964905174</v>
      </c>
      <c r="Z191" s="11">
        <f>'OddsRatio_working_3-way'!X191^(1/3)*COS('OddsRatio_working_3-way'!Y191/3)</f>
        <v>0.5357917154962073</v>
      </c>
      <c r="AA191" s="11">
        <f>'OddsRatio_working_3-way'!X191^(1/3)*COS(('OddsRatio_working_3-way'!Y191+2*PI())/3)</f>
        <v>-0.33987091966486793</v>
      </c>
      <c r="AB191" s="11">
        <f>'OddsRatio_working_3-way'!X191^(1/3)*COS(('OddsRatio_working_3-way'!Y191+4*PI())/3)</f>
        <v>-0.19592079583133951</v>
      </c>
      <c r="AC191" s="11">
        <f>'OddsRatio_working_3-way'!X191^(1/3)*SIN('OddsRatio_working_3-way'!Y191/3)</f>
        <v>8.3109642745167855E-2</v>
      </c>
      <c r="AD191" s="11">
        <f>'OddsRatio_working_3-way'!X191^(1/3)*SIN(('OddsRatio_working_3-way'!Y191+2*PI())/3)</f>
        <v>0.42245441538437617</v>
      </c>
      <c r="AE191" s="11">
        <f>'OddsRatio_working_3-way'!X191^(1/3)*SIN(('OddsRatio_working_3-way'!Y191+4*PI())/3)</f>
        <v>-0.50556405812954386</v>
      </c>
      <c r="AF191" s="11">
        <f>-'OddsRatio_working_3-way'!U191/(3*'OddsRatio_working_3-way'!X191^(1/3))*COS(('OddsRatio_working_3-way'!Y191)/3)</f>
        <v>0.5357917154962073</v>
      </c>
      <c r="AG191" s="11">
        <f>-'OddsRatio_working_3-way'!U191/(3*'OddsRatio_working_3-way'!X191^(1/3))*COS(('OddsRatio_working_3-way'!Y191+2*PI())/3)</f>
        <v>-0.33987091966486793</v>
      </c>
      <c r="AH191" s="11">
        <f>-'OddsRatio_working_3-way'!U191/(3*'OddsRatio_working_3-way'!X191^(1/3))*COS(('OddsRatio_working_3-way'!Y191+4*PI())/3)</f>
        <v>-0.19592079583133951</v>
      </c>
      <c r="AI191" s="11">
        <f>'OddsRatio_working_3-way'!U191/(3*'OddsRatio_working_3-way'!X191^(1/3))*SIN(('OddsRatio_working_3-way'!Y191)/3)</f>
        <v>-8.3109642745167855E-2</v>
      </c>
      <c r="AJ191" s="11">
        <f>'OddsRatio_working_3-way'!U191/(3*'OddsRatio_working_3-way'!X191^(1/3))*SIN(('OddsRatio_working_3-way'!Y191+2*PI())/3)</f>
        <v>-0.42245441538437617</v>
      </c>
      <c r="AK191" s="11">
        <f>'OddsRatio_working_3-way'!U191/(3*'OddsRatio_working_3-way'!X191^(1/3))*SIN(('OddsRatio_working_3-way'!Y191+4*PI())/3)</f>
        <v>0.50556405812954386</v>
      </c>
      <c r="AL191" s="11">
        <f>'OddsRatio_working_3-way'!Z191+'OddsRatio_working_3-way'!AF191</f>
        <v>1.0715834309924146</v>
      </c>
      <c r="AM191" s="11">
        <f>'OddsRatio_working_3-way'!AA191+'OddsRatio_working_3-way'!AG191</f>
        <v>-0.67974183932973586</v>
      </c>
      <c r="AN191" s="11">
        <f>'OddsRatio_working_3-way'!AB191+'OddsRatio_working_3-way'!AH191</f>
        <v>-0.39184159166267901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1.0715834309924146</v>
      </c>
      <c r="AS191" s="11">
        <f>IF(('OddsRatio_working_3-way'!X191=0),IF(Q191&gt;0,-Q191^(1/3),(-Q191)^(1/3)),'OddsRatio_working_3-way'!AM191-'OddsRatio_working_3-way'!R191/3)</f>
        <v>-0.67974183932973586</v>
      </c>
      <c r="AT191" s="11">
        <f>IF(('OddsRatio_working_3-way'!X191=0),IF(Q191&gt;0,-Q191^(1/3),(-Q191)^(1/3)),'OddsRatio_working_3-way'!AN191-'OddsRatio_working_3-way'!R191/3)</f>
        <v>-0.39184159166267901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3.1</v>
      </c>
      <c r="B192" s="4">
        <f>IF('True_Odds_Calculator_3-way'!B193="","",'True_Odds_Calculator_3-way'!B193)</f>
        <v>3.18</v>
      </c>
      <c r="C192" s="4">
        <f>IF('True_Odds_Calculator_3-way'!C193="","",'True_Odds_Calculator_3-way'!C193)</f>
        <v>2.46</v>
      </c>
      <c r="D192" s="9">
        <f t="shared" si="39"/>
        <v>0.30851428505254691</v>
      </c>
      <c r="E192" s="9">
        <f t="shared" si="40"/>
        <v>0.30059589394270908</v>
      </c>
      <c r="F192" s="9">
        <f t="shared" si="41"/>
        <v>0.39088982100474429</v>
      </c>
      <c r="G192" s="9">
        <f t="shared" si="42"/>
        <v>1.0673052362021291</v>
      </c>
      <c r="H192" s="9">
        <f t="shared" si="43"/>
        <v>3.241340996024471</v>
      </c>
      <c r="I192" s="9">
        <f t="shared" si="44"/>
        <v>3.3267254149206416</v>
      </c>
      <c r="J192" s="9">
        <f t="shared" si="45"/>
        <v>2.5582656448551084</v>
      </c>
      <c r="K192" s="11">
        <f t="shared" si="46"/>
        <v>0.32258064516129031</v>
      </c>
      <c r="L192" s="11">
        <f t="shared" si="47"/>
        <v>0.31446540880503143</v>
      </c>
      <c r="M192" s="11">
        <f t="shared" si="48"/>
        <v>0.4065040650406504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-0.2756161889068679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0.23669439372421719</v>
      </c>
      <c r="Q192" s="11">
        <f>2*'OddsRatio_working_3-way'!K192*'OddsRatio_working_3-way'!L192*'OddsRatio_working_3-way'!M192</f>
        <v>8.2471914189622714E-2</v>
      </c>
      <c r="R192" s="11">
        <f t="shared" si="49"/>
        <v>0</v>
      </c>
      <c r="S192" s="11">
        <f t="shared" si="50"/>
        <v>-0.85878262326672483</v>
      </c>
      <c r="T192" s="11">
        <f t="shared" si="51"/>
        <v>-0.29922739486645461</v>
      </c>
      <c r="U192" s="11">
        <f>'OddsRatio_working_3-way'!S192-'OddsRatio_working_3-way'!R192^2/3</f>
        <v>-0.85878262326672483</v>
      </c>
      <c r="V192" s="11">
        <f>'OddsRatio_working_3-way'!S192*'OddsRatio_working_3-way'!R192/3-2*'OddsRatio_working_3-way'!R192^3/27-'OddsRatio_working_3-way'!T192</f>
        <v>0.29922739486645461</v>
      </c>
      <c r="W192" s="11">
        <f>'OddsRatio_working_3-way'!V192^2+4*'OddsRatio_working_3-way'!U192^3/27</f>
        <v>-4.2938856097037292E-3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0.15315916512591474</v>
      </c>
      <c r="Y192" s="11">
        <f>IF('OddsRatio_working_3-way'!W192&gt;=0,IF('OddsRatio_working_3-way'!V192+SQRT('OddsRatio_working_3-way'!W192)&gt;0,0,PI()),ACOS('OddsRatio_working_3-way'!V192/(2*'OddsRatio_working_3-way'!X192)))</f>
        <v>0.21558653589110954</v>
      </c>
      <c r="Z192" s="11">
        <f>'OddsRatio_working_3-way'!X192^(1/3)*COS('OddsRatio_working_3-way'!Y192/3)</f>
        <v>0.53365261810106457</v>
      </c>
      <c r="AA192" s="11">
        <f>'OddsRatio_working_3-way'!X192^(1/3)*COS(('OddsRatio_working_3-way'!Y192+2*PI())/3)</f>
        <v>-0.30009518658029977</v>
      </c>
      <c r="AB192" s="11">
        <f>'OddsRatio_working_3-way'!X192^(1/3)*COS(('OddsRatio_working_3-way'!Y192+4*PI())/3)</f>
        <v>-0.23355743152076475</v>
      </c>
      <c r="AC192" s="11">
        <f>'OddsRatio_working_3-way'!X192^(1/3)*SIN('OddsRatio_working_3-way'!Y192/3)</f>
        <v>3.8415590794895947E-2</v>
      </c>
      <c r="AD192" s="11">
        <f>'OddsRatio_working_3-way'!X192^(1/3)*SIN(('OddsRatio_working_3-way'!Y192+2*PI())/3)</f>
        <v>0.44294892867414931</v>
      </c>
      <c r="AE192" s="11">
        <f>'OddsRatio_working_3-way'!X192^(1/3)*SIN(('OddsRatio_working_3-way'!Y192+4*PI())/3)</f>
        <v>-0.48136451946904529</v>
      </c>
      <c r="AF192" s="11">
        <f>-'OddsRatio_working_3-way'!U192/(3*'OddsRatio_working_3-way'!X192^(1/3))*COS(('OddsRatio_working_3-way'!Y192)/3)</f>
        <v>0.53365261810106457</v>
      </c>
      <c r="AG192" s="11">
        <f>-'OddsRatio_working_3-way'!U192/(3*'OddsRatio_working_3-way'!X192^(1/3))*COS(('OddsRatio_working_3-way'!Y192+2*PI())/3)</f>
        <v>-0.30009518658029977</v>
      </c>
      <c r="AH192" s="11">
        <f>-'OddsRatio_working_3-way'!U192/(3*'OddsRatio_working_3-way'!X192^(1/3))*COS(('OddsRatio_working_3-way'!Y192+4*PI())/3)</f>
        <v>-0.23355743152076475</v>
      </c>
      <c r="AI192" s="11">
        <f>'OddsRatio_working_3-way'!U192/(3*'OddsRatio_working_3-way'!X192^(1/3))*SIN(('OddsRatio_working_3-way'!Y192)/3)</f>
        <v>-3.8415590794895947E-2</v>
      </c>
      <c r="AJ192" s="11">
        <f>'OddsRatio_working_3-way'!U192/(3*'OddsRatio_working_3-way'!X192^(1/3))*SIN(('OddsRatio_working_3-way'!Y192+2*PI())/3)</f>
        <v>-0.44294892867414931</v>
      </c>
      <c r="AK192" s="11">
        <f>'OddsRatio_working_3-way'!U192/(3*'OddsRatio_working_3-way'!X192^(1/3))*SIN(('OddsRatio_working_3-way'!Y192+4*PI())/3)</f>
        <v>0.48136451946904529</v>
      </c>
      <c r="AL192" s="11">
        <f>'OddsRatio_working_3-way'!Z192+'OddsRatio_working_3-way'!AF192</f>
        <v>1.0673052362021291</v>
      </c>
      <c r="AM192" s="11">
        <f>'OddsRatio_working_3-way'!AA192+'OddsRatio_working_3-way'!AG192</f>
        <v>-0.60019037316059953</v>
      </c>
      <c r="AN192" s="11">
        <f>'OddsRatio_working_3-way'!AB192+'OddsRatio_working_3-way'!AH192</f>
        <v>-0.46711486304152949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1.0673052362021291</v>
      </c>
      <c r="AS192" s="11">
        <f>IF(('OddsRatio_working_3-way'!X192=0),IF(Q192&gt;0,-Q192^(1/3),(-Q192)^(1/3)),'OddsRatio_working_3-way'!AM192-'OddsRatio_working_3-way'!R192/3)</f>
        <v>-0.60019037316059953</v>
      </c>
      <c r="AT192" s="11">
        <f>IF(('OddsRatio_working_3-way'!X192=0),IF(Q192&gt;0,-Q192^(1/3),(-Q192)^(1/3)),'OddsRatio_working_3-way'!AN192-'OddsRatio_working_3-way'!R192/3)</f>
        <v>-0.46711486304152949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2.29</v>
      </c>
      <c r="B193" s="4">
        <f>IF('True_Odds_Calculator_3-way'!B194="","",'True_Odds_Calculator_3-way'!B194)</f>
        <v>3.41</v>
      </c>
      <c r="C193" s="4">
        <f>IF('True_Odds_Calculator_3-way'!C194="","",'True_Odds_Calculator_3-way'!C194)</f>
        <v>3.19</v>
      </c>
      <c r="D193" s="9">
        <f t="shared" si="39"/>
        <v>0.420616747135378</v>
      </c>
      <c r="E193" s="9">
        <f t="shared" si="40"/>
        <v>0.27984579768508761</v>
      </c>
      <c r="F193" s="9">
        <f t="shared" si="41"/>
        <v>0.29953745517953428</v>
      </c>
      <c r="G193" s="9">
        <f t="shared" si="42"/>
        <v>1.0677993865081694</v>
      </c>
      <c r="H193" s="9">
        <f t="shared" si="43"/>
        <v>2.3774612085955389</v>
      </c>
      <c r="I193" s="9">
        <f t="shared" si="44"/>
        <v>3.5733965214846886</v>
      </c>
      <c r="J193" s="9">
        <f t="shared" si="45"/>
        <v>3.3384806564528908</v>
      </c>
      <c r="K193" s="11">
        <f t="shared" si="46"/>
        <v>0.4366812227074236</v>
      </c>
      <c r="L193" s="11">
        <f t="shared" si="47"/>
        <v>0.29325513196480935</v>
      </c>
      <c r="M193" s="11">
        <f t="shared" si="48"/>
        <v>0.31347962382445144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-0.27331931481926564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0.23644751300772437</v>
      </c>
      <c r="Q193" s="11">
        <f>2*'OddsRatio_working_3-way'!K193*'OddsRatio_working_3-way'!L193*'OddsRatio_working_3-way'!M193</f>
        <v>8.0287780308225587E-2</v>
      </c>
      <c r="R193" s="11">
        <f t="shared" si="49"/>
        <v>0</v>
      </c>
      <c r="S193" s="11">
        <f t="shared" si="50"/>
        <v>-0.86509624526198226</v>
      </c>
      <c r="T193" s="11">
        <f t="shared" si="51"/>
        <v>-0.29375084728760009</v>
      </c>
      <c r="U193" s="11">
        <f>'OddsRatio_working_3-way'!S193-'OddsRatio_working_3-way'!R193^2/3</f>
        <v>-0.86509624526198226</v>
      </c>
      <c r="V193" s="11">
        <f>'OddsRatio_working_3-way'!S193*'OddsRatio_working_3-way'!R193/3-2*'OddsRatio_working_3-way'!R193^3/27-'OddsRatio_working_3-way'!T193</f>
        <v>0.29375084728760009</v>
      </c>
      <c r="W193" s="11">
        <f>'OddsRatio_working_3-way'!V193^2+4*'OddsRatio_working_3-way'!U193^3/27</f>
        <v>-9.6260972544403023E-3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0.15485126536181681</v>
      </c>
      <c r="Y193" s="11">
        <f>IF('OddsRatio_working_3-way'!W193&gt;=0,IF('OddsRatio_working_3-way'!V193+SQRT('OddsRatio_working_3-way'!W193)&gt;0,0,PI()),ACOS('OddsRatio_working_3-way'!V193/(2*'OddsRatio_working_3-way'!X193)))</f>
        <v>0.32235010764560657</v>
      </c>
      <c r="Z193" s="11">
        <f>'OddsRatio_working_3-way'!X193^(1/3)*COS('OddsRatio_working_3-way'!Y193/3)</f>
        <v>0.53389969325408471</v>
      </c>
      <c r="AA193" s="11">
        <f>'OddsRatio_working_3-way'!X193^(1/3)*COS(('OddsRatio_working_3-way'!Y193+2*PI())/3)</f>
        <v>-0.31682368218128149</v>
      </c>
      <c r="AB193" s="11">
        <f>'OddsRatio_working_3-way'!X193^(1/3)*COS(('OddsRatio_working_3-way'!Y193+4*PI())/3)</f>
        <v>-0.21707601107280333</v>
      </c>
      <c r="AC193" s="11">
        <f>'OddsRatio_working_3-way'!X193^(1/3)*SIN('OddsRatio_working_3-way'!Y193/3)</f>
        <v>5.7589344765518191E-2</v>
      </c>
      <c r="AD193" s="11">
        <f>'OddsRatio_working_3-way'!X193^(1/3)*SIN(('OddsRatio_working_3-way'!Y193+2*PI())/3)</f>
        <v>0.43357602504799753</v>
      </c>
      <c r="AE193" s="11">
        <f>'OddsRatio_working_3-way'!X193^(1/3)*SIN(('OddsRatio_working_3-way'!Y193+4*PI())/3)</f>
        <v>-0.49116536981351566</v>
      </c>
      <c r="AF193" s="11">
        <f>-'OddsRatio_working_3-way'!U193/(3*'OddsRatio_working_3-way'!X193^(1/3))*COS(('OddsRatio_working_3-way'!Y193)/3)</f>
        <v>0.53389969325408471</v>
      </c>
      <c r="AG193" s="11">
        <f>-'OddsRatio_working_3-way'!U193/(3*'OddsRatio_working_3-way'!X193^(1/3))*COS(('OddsRatio_working_3-way'!Y193+2*PI())/3)</f>
        <v>-0.31682368218128149</v>
      </c>
      <c r="AH193" s="11">
        <f>-'OddsRatio_working_3-way'!U193/(3*'OddsRatio_working_3-way'!X193^(1/3))*COS(('OddsRatio_working_3-way'!Y193+4*PI())/3)</f>
        <v>-0.21707601107280333</v>
      </c>
      <c r="AI193" s="11">
        <f>'OddsRatio_working_3-way'!U193/(3*'OddsRatio_working_3-way'!X193^(1/3))*SIN(('OddsRatio_working_3-way'!Y193)/3)</f>
        <v>-5.7589344765518191E-2</v>
      </c>
      <c r="AJ193" s="11">
        <f>'OddsRatio_working_3-way'!U193/(3*'OddsRatio_working_3-way'!X193^(1/3))*SIN(('OddsRatio_working_3-way'!Y193+2*PI())/3)</f>
        <v>-0.43357602504799753</v>
      </c>
      <c r="AK193" s="11">
        <f>'OddsRatio_working_3-way'!U193/(3*'OddsRatio_working_3-way'!X193^(1/3))*SIN(('OddsRatio_working_3-way'!Y193+4*PI())/3)</f>
        <v>0.49116536981351566</v>
      </c>
      <c r="AL193" s="11">
        <f>'OddsRatio_working_3-way'!Z193+'OddsRatio_working_3-way'!AF193</f>
        <v>1.0677993865081694</v>
      </c>
      <c r="AM193" s="11">
        <f>'OddsRatio_working_3-way'!AA193+'OddsRatio_working_3-way'!AG193</f>
        <v>-0.63364736436256297</v>
      </c>
      <c r="AN193" s="11">
        <f>'OddsRatio_working_3-way'!AB193+'OddsRatio_working_3-way'!AH193</f>
        <v>-0.43415202214560666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1.0677993865081694</v>
      </c>
      <c r="AS193" s="11">
        <f>IF(('OddsRatio_working_3-way'!X193=0),IF(Q193&gt;0,-Q193^(1/3),(-Q193)^(1/3)),'OddsRatio_working_3-way'!AM193-'OddsRatio_working_3-way'!R193/3)</f>
        <v>-0.63364736436256297</v>
      </c>
      <c r="AT193" s="11">
        <f>IF(('OddsRatio_working_3-way'!X193=0),IF(Q193&gt;0,-Q193^(1/3),(-Q193)^(1/3)),'OddsRatio_working_3-way'!AN193-'OddsRatio_working_3-way'!R193/3)</f>
        <v>-0.43415202214560666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2.54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2.72</v>
      </c>
      <c r="D194" s="9">
        <f t="shared" si="39"/>
        <v>0.37785440372220397</v>
      </c>
      <c r="E194" s="9">
        <f t="shared" si="40"/>
        <v>0.26990549938699099</v>
      </c>
      <c r="F194" s="9">
        <f t="shared" si="41"/>
        <v>0.3522400968908051</v>
      </c>
      <c r="G194" s="9">
        <f t="shared" si="42"/>
        <v>1.0691701431926277</v>
      </c>
      <c r="H194" s="9">
        <f t="shared" si="43"/>
        <v>2.6465220205166466</v>
      </c>
      <c r="I194" s="9">
        <f t="shared" si="44"/>
        <v>3.7050004622773476</v>
      </c>
      <c r="J194" s="9">
        <f t="shared" si="45"/>
        <v>2.8389726462913201</v>
      </c>
      <c r="K194" s="11">
        <f t="shared" si="46"/>
        <v>0.39370078740157477</v>
      </c>
      <c r="L194" s="11">
        <f t="shared" si="47"/>
        <v>0.28328611898016998</v>
      </c>
      <c r="M194" s="11">
        <f t="shared" si="48"/>
        <v>0.36764705882352938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-0.27478458314690346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0.23741121886509725</v>
      </c>
      <c r="Q194" s="11">
        <f>2*'OddsRatio_working_3-way'!K194*'OddsRatio_working_3-way'!L194*'OddsRatio_working_3-way'!M194</f>
        <v>8.2007329487080227E-2</v>
      </c>
      <c r="R194" s="11">
        <f t="shared" si="49"/>
        <v>0</v>
      </c>
      <c r="S194" s="11">
        <f t="shared" si="50"/>
        <v>-0.86399031614584465</v>
      </c>
      <c r="T194" s="11">
        <f t="shared" si="51"/>
        <v>-0.29844225082758019</v>
      </c>
      <c r="U194" s="11">
        <f>'OddsRatio_working_3-way'!S194-'OddsRatio_working_3-way'!R194^2/3</f>
        <v>-0.86399031614584465</v>
      </c>
      <c r="V194" s="11">
        <f>'OddsRatio_working_3-way'!S194*'OddsRatio_working_3-way'!R194/3-2*'OddsRatio_working_3-way'!R194^3/27-'OddsRatio_working_3-way'!T194</f>
        <v>0.29844225082758019</v>
      </c>
      <c r="W194" s="11">
        <f>'OddsRatio_working_3-way'!V194^2+4*'OddsRatio_working_3-way'!U194^3/27</f>
        <v>-6.4804980865817013E-3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0.15455442016132537</v>
      </c>
      <c r="Y194" s="11">
        <f>IF('OddsRatio_working_3-way'!W194&gt;=0,IF('OddsRatio_working_3-way'!V194+SQRT('OddsRatio_working_3-way'!W194)&gt;0,0,PI()),ACOS('OddsRatio_working_3-way'!V194/(2*'OddsRatio_working_3-way'!X194)))</f>
        <v>0.26346863565650569</v>
      </c>
      <c r="Z194" s="11">
        <f>'OddsRatio_working_3-way'!X194^(1/3)*COS('OddsRatio_working_3-way'!Y194/3)</f>
        <v>0.53458507159631385</v>
      </c>
      <c r="AA194" s="11">
        <f>'OddsRatio_working_3-way'!X194^(1/3)*COS(('OddsRatio_working_3-way'!Y194+2*PI())/3)</f>
        <v>-0.30805624461168607</v>
      </c>
      <c r="AB194" s="11">
        <f>'OddsRatio_working_3-way'!X194^(1/3)*COS(('OddsRatio_working_3-way'!Y194+4*PI())/3)</f>
        <v>-0.2265288269846279</v>
      </c>
      <c r="AC194" s="11">
        <f>'OddsRatio_working_3-way'!X194^(1/3)*SIN('OddsRatio_working_3-way'!Y194/3)</f>
        <v>4.7069876513317094E-2</v>
      </c>
      <c r="AD194" s="11">
        <f>'OddsRatio_working_3-way'!X194^(1/3)*SIN(('OddsRatio_working_3-way'!Y194+2*PI())/3)</f>
        <v>0.43942931422967219</v>
      </c>
      <c r="AE194" s="11">
        <f>'OddsRatio_working_3-way'!X194^(1/3)*SIN(('OddsRatio_working_3-way'!Y194+4*PI())/3)</f>
        <v>-0.48649919074298925</v>
      </c>
      <c r="AF194" s="11">
        <f>-'OddsRatio_working_3-way'!U194/(3*'OddsRatio_working_3-way'!X194^(1/3))*COS(('OddsRatio_working_3-way'!Y194)/3)</f>
        <v>0.53458507159631385</v>
      </c>
      <c r="AG194" s="11">
        <f>-'OddsRatio_working_3-way'!U194/(3*'OddsRatio_working_3-way'!X194^(1/3))*COS(('OddsRatio_working_3-way'!Y194+2*PI())/3)</f>
        <v>-0.30805624461168607</v>
      </c>
      <c r="AH194" s="11">
        <f>-'OddsRatio_working_3-way'!U194/(3*'OddsRatio_working_3-way'!X194^(1/3))*COS(('OddsRatio_working_3-way'!Y194+4*PI())/3)</f>
        <v>-0.2265288269846279</v>
      </c>
      <c r="AI194" s="11">
        <f>'OddsRatio_working_3-way'!U194/(3*'OddsRatio_working_3-way'!X194^(1/3))*SIN(('OddsRatio_working_3-way'!Y194)/3)</f>
        <v>-4.7069876513317094E-2</v>
      </c>
      <c r="AJ194" s="11">
        <f>'OddsRatio_working_3-way'!U194/(3*'OddsRatio_working_3-way'!X194^(1/3))*SIN(('OddsRatio_working_3-way'!Y194+2*PI())/3)</f>
        <v>-0.43942931422967219</v>
      </c>
      <c r="AK194" s="11">
        <f>'OddsRatio_working_3-way'!U194/(3*'OddsRatio_working_3-way'!X194^(1/3))*SIN(('OddsRatio_working_3-way'!Y194+4*PI())/3)</f>
        <v>0.48649919074298925</v>
      </c>
      <c r="AL194" s="11">
        <f>'OddsRatio_working_3-way'!Z194+'OddsRatio_working_3-way'!AF194</f>
        <v>1.0691701431926277</v>
      </c>
      <c r="AM194" s="11">
        <f>'OddsRatio_working_3-way'!AA194+'OddsRatio_working_3-way'!AG194</f>
        <v>-0.61611248922337214</v>
      </c>
      <c r="AN194" s="11">
        <f>'OddsRatio_working_3-way'!AB194+'OddsRatio_working_3-way'!AH194</f>
        <v>-0.45305765396925579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1.0691701431926277</v>
      </c>
      <c r="AS194" s="11">
        <f>IF(('OddsRatio_working_3-way'!X194=0),IF(Q194&gt;0,-Q194^(1/3),(-Q194)^(1/3)),'OddsRatio_working_3-way'!AM194-'OddsRatio_working_3-way'!R194/3)</f>
        <v>-0.61611248922337214</v>
      </c>
      <c r="AT194" s="11">
        <f>IF(('OddsRatio_working_3-way'!X194=0),IF(Q194&gt;0,-Q194^(1/3),(-Q194)^(1/3)),'OddsRatio_working_3-way'!AN194-'OddsRatio_working_3-way'!R194/3)</f>
        <v>-0.45305765396925579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2.08</v>
      </c>
      <c r="B195" s="4">
        <f>IF('True_Odds_Calculator_3-way'!B196="","",'True_Odds_Calculator_3-way'!B196)</f>
        <v>3.68</v>
      </c>
      <c r="C195" s="4">
        <f>IF('True_Odds_Calculator_3-way'!C196="","",'True_Odds_Calculator_3-way'!C196)</f>
        <v>3.43</v>
      </c>
      <c r="D195" s="9">
        <f t="shared" si="39"/>
        <v>0.46381627794865365</v>
      </c>
      <c r="E195" s="9">
        <f t="shared" si="40"/>
        <v>0.25848761167718931</v>
      </c>
      <c r="F195" s="9">
        <f t="shared" si="41"/>
        <v>0.27769611037415726</v>
      </c>
      <c r="G195" s="9">
        <f t="shared" si="42"/>
        <v>1.0703945353159059</v>
      </c>
      <c r="H195" s="9">
        <f t="shared" si="43"/>
        <v>2.1560260981411785</v>
      </c>
      <c r="I195" s="9">
        <f t="shared" si="44"/>
        <v>3.8686573546466279</v>
      </c>
      <c r="J195" s="9">
        <f t="shared" si="45"/>
        <v>3.601058720817651</v>
      </c>
      <c r="K195" s="11">
        <f t="shared" si="46"/>
        <v>0.48076923076923073</v>
      </c>
      <c r="L195" s="11">
        <f t="shared" si="47"/>
        <v>0.27173913043478259</v>
      </c>
      <c r="M195" s="11">
        <f t="shared" si="48"/>
        <v>0.29154518950437314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-0.26789187963766514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0.2357682800783954</v>
      </c>
      <c r="Q195" s="11">
        <f>2*'OddsRatio_working_3-way'!K195*'OddsRatio_working_3-way'!L195*'OddsRatio_working_3-way'!M195</f>
        <v>7.6177150267656007E-2</v>
      </c>
      <c r="R195" s="11">
        <f t="shared" si="49"/>
        <v>0</v>
      </c>
      <c r="S195" s="11">
        <f t="shared" si="50"/>
        <v>-0.88008744571609177</v>
      </c>
      <c r="T195" s="11">
        <f t="shared" si="51"/>
        <v>-0.28435781767886642</v>
      </c>
      <c r="U195" s="11">
        <f>'OddsRatio_working_3-way'!S195-'OddsRatio_working_3-way'!R195^2/3</f>
        <v>-0.88008744571609177</v>
      </c>
      <c r="V195" s="11">
        <f>'OddsRatio_working_3-way'!S195*'OddsRatio_working_3-way'!R195/3-2*'OddsRatio_working_3-way'!R195^3/27-'OddsRatio_working_3-way'!T195</f>
        <v>0.28435781767886642</v>
      </c>
      <c r="W195" s="11">
        <f>'OddsRatio_working_3-way'!V195^2+4*'OddsRatio_working_3-way'!U195^3/27</f>
        <v>-2.0129546202797263E-2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0.1588937653574588</v>
      </c>
      <c r="Y195" s="11">
        <f>IF('OddsRatio_working_3-way'!W195&gt;=0,IF('OddsRatio_working_3-way'!V195+SQRT('OddsRatio_working_3-way'!W195)&gt;0,0,PI()),ACOS('OddsRatio_working_3-way'!V195/(2*'OddsRatio_working_3-way'!X195)))</f>
        <v>0.46280246617878107</v>
      </c>
      <c r="Z195" s="11">
        <f>'OddsRatio_working_3-way'!X195^(1/3)*COS('OddsRatio_working_3-way'!Y195/3)</f>
        <v>0.53519726765795295</v>
      </c>
      <c r="AA195" s="11">
        <f>'OddsRatio_working_3-way'!X195^(1/3)*COS(('OddsRatio_working_3-way'!Y195+2*PI())/3)</f>
        <v>-0.33967342101297771</v>
      </c>
      <c r="AB195" s="11">
        <f>'OddsRatio_working_3-way'!X195^(1/3)*COS(('OddsRatio_working_3-way'!Y195+4*PI())/3)</f>
        <v>-0.1955238466449753</v>
      </c>
      <c r="AC195" s="11">
        <f>'OddsRatio_working_3-way'!X195^(1/3)*SIN('OddsRatio_working_3-way'!Y195/3)</f>
        <v>8.3224795564936421E-2</v>
      </c>
      <c r="AD195" s="11">
        <f>'OddsRatio_working_3-way'!X195^(1/3)*SIN(('OddsRatio_working_3-way'!Y195+2*PI())/3)</f>
        <v>0.42188203204533886</v>
      </c>
      <c r="AE195" s="11">
        <f>'OddsRatio_working_3-way'!X195^(1/3)*SIN(('OddsRatio_working_3-way'!Y195+4*PI())/3)</f>
        <v>-0.50510682761027503</v>
      </c>
      <c r="AF195" s="11">
        <f>-'OddsRatio_working_3-way'!U195/(3*'OddsRatio_working_3-way'!X195^(1/3))*COS(('OddsRatio_working_3-way'!Y195)/3)</f>
        <v>0.53519726765795295</v>
      </c>
      <c r="AG195" s="11">
        <f>-'OddsRatio_working_3-way'!U195/(3*'OddsRatio_working_3-way'!X195^(1/3))*COS(('OddsRatio_working_3-way'!Y195+2*PI())/3)</f>
        <v>-0.33967342101297771</v>
      </c>
      <c r="AH195" s="11">
        <f>-'OddsRatio_working_3-way'!U195/(3*'OddsRatio_working_3-way'!X195^(1/3))*COS(('OddsRatio_working_3-way'!Y195+4*PI())/3)</f>
        <v>-0.1955238466449753</v>
      </c>
      <c r="AI195" s="11">
        <f>'OddsRatio_working_3-way'!U195/(3*'OddsRatio_working_3-way'!X195^(1/3))*SIN(('OddsRatio_working_3-way'!Y195)/3)</f>
        <v>-8.3224795564936421E-2</v>
      </c>
      <c r="AJ195" s="11">
        <f>'OddsRatio_working_3-way'!U195/(3*'OddsRatio_working_3-way'!X195^(1/3))*SIN(('OddsRatio_working_3-way'!Y195+2*PI())/3)</f>
        <v>-0.42188203204533886</v>
      </c>
      <c r="AK195" s="11">
        <f>'OddsRatio_working_3-way'!U195/(3*'OddsRatio_working_3-way'!X195^(1/3))*SIN(('OddsRatio_working_3-way'!Y195+4*PI())/3)</f>
        <v>0.50510682761027503</v>
      </c>
      <c r="AL195" s="11">
        <f>'OddsRatio_working_3-way'!Z195+'OddsRatio_working_3-way'!AF195</f>
        <v>1.0703945353159059</v>
      </c>
      <c r="AM195" s="11">
        <f>'OddsRatio_working_3-way'!AA195+'OddsRatio_working_3-way'!AG195</f>
        <v>-0.67934684202595541</v>
      </c>
      <c r="AN195" s="11">
        <f>'OddsRatio_working_3-way'!AB195+'OddsRatio_working_3-way'!AH195</f>
        <v>-0.39104769328995059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1.0703945353159059</v>
      </c>
      <c r="AS195" s="11">
        <f>IF(('OddsRatio_working_3-way'!X195=0),IF(Q195&gt;0,-Q195^(1/3),(-Q195)^(1/3)),'OddsRatio_working_3-way'!AM195-'OddsRatio_working_3-way'!R195/3)</f>
        <v>-0.67934684202595541</v>
      </c>
      <c r="AT195" s="11">
        <f>IF(('OddsRatio_working_3-way'!X195=0),IF(Q195&gt;0,-Q195^(1/3),(-Q195)^(1/3)),'OddsRatio_working_3-way'!AN195-'OddsRatio_working_3-way'!R195/3)</f>
        <v>-0.39104769328995059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5.37</v>
      </c>
      <c r="B196" s="4">
        <f>IF('True_Odds_Calculator_3-way'!B197="","",'True_Odds_Calculator_3-way'!B197)</f>
        <v>3.78</v>
      </c>
      <c r="C196" s="4">
        <f>IF('True_Odds_Calculator_3-way'!C197="","",'True_Odds_Calculator_3-way'!C197)</f>
        <v>1.64</v>
      </c>
      <c r="D196" s="9">
        <f t="shared" ref="D196:D259" si="52">(K196/(AR196+K196-(AR196*K196)))</f>
        <v>0.17083800070854765</v>
      </c>
      <c r="E196" s="9">
        <f t="shared" ref="E196:E259" si="53">(L196/(AR196+L196-(AR196*L196)))</f>
        <v>0.24464350880789903</v>
      </c>
      <c r="F196" s="9">
        <f t="shared" ref="F196:F259" si="54">(M196/(AR196+M196-(AR196*M196)))</f>
        <v>0.58451849048355331</v>
      </c>
      <c r="G196" s="9">
        <f t="shared" ref="G196:G259" si="55">AR196</f>
        <v>1.1106404146127078</v>
      </c>
      <c r="H196" s="9">
        <f t="shared" ref="H196:H259" si="56">IF(A196="","",1/D196)</f>
        <v>5.8534986118575336</v>
      </c>
      <c r="I196" s="9">
        <f t="shared" ref="I196:I259" si="57">IF(B196="","",1/E196)</f>
        <v>4.087580352623327</v>
      </c>
      <c r="J196" s="9">
        <f t="shared" ref="J196:J259" si="58">IF(C196="","",1/F196)</f>
        <v>1.7108098653521333</v>
      </c>
      <c r="K196" s="11">
        <f t="shared" ref="K196:K259" si="59">1/A196</f>
        <v>0.18621973929236499</v>
      </c>
      <c r="L196" s="11">
        <f t="shared" ref="L196:L259" si="60">1/B196</f>
        <v>0.26455026455026459</v>
      </c>
      <c r="M196" s="11">
        <f t="shared" ref="M196:M259" si="61">1/C196</f>
        <v>0.6097560975609756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-0.23355882046893539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0.23400628614781316</v>
      </c>
      <c r="Q196" s="11">
        <f>2*'OddsRatio_working_3-way'!K196*'OddsRatio_working_3-way'!L196*'OddsRatio_working_3-way'!M196</f>
        <v>6.0078635724727388E-2</v>
      </c>
      <c r="R196" s="11">
        <f t="shared" ref="R196:R259" si="62">O196/N196</f>
        <v>0</v>
      </c>
      <c r="S196" s="11">
        <f t="shared" ref="S196:S259" si="63">P196/N196</f>
        <v>-1.0019158586174539</v>
      </c>
      <c r="T196" s="11">
        <f t="shared" ref="T196:T259" si="64">Q196/N196</f>
        <v>-0.25723128590948752</v>
      </c>
      <c r="U196" s="11">
        <f>'OddsRatio_working_3-way'!S196-'OddsRatio_working_3-way'!R196^2/3</f>
        <v>-1.0019158586174539</v>
      </c>
      <c r="V196" s="11">
        <f>'OddsRatio_working_3-way'!S196*'OddsRatio_working_3-way'!R196/3-2*'OddsRatio_working_3-way'!R196^3/27-'OddsRatio_working_3-way'!T196</f>
        <v>0.25723128590948752</v>
      </c>
      <c r="W196" s="11">
        <f>'OddsRatio_working_3-way'!V196^2+4*'OddsRatio_working_3-way'!U196^3/27</f>
        <v>-8.2833338797836567E-2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0.19300341528615828</v>
      </c>
      <c r="Y196" s="11">
        <f>IF('OddsRatio_working_3-way'!W196&gt;=0,IF('OddsRatio_working_3-way'!V196+SQRT('OddsRatio_working_3-way'!W196)&gt;0,0,PI()),ACOS('OddsRatio_working_3-way'!V196/(2*'OddsRatio_working_3-way'!X196)))</f>
        <v>0.84143912191010217</v>
      </c>
      <c r="Z196" s="11">
        <f>'OddsRatio_working_3-way'!X196^(1/3)*COS('OddsRatio_working_3-way'!Y196/3)</f>
        <v>0.5553202073063539</v>
      </c>
      <c r="AA196" s="11">
        <f>'OddsRatio_working_3-way'!X196^(1/3)*COS(('OddsRatio_working_3-way'!Y196+2*PI())/3)</f>
        <v>-0.4162009466283968</v>
      </c>
      <c r="AB196" s="11">
        <f>'OddsRatio_working_3-way'!X196^(1/3)*COS(('OddsRatio_working_3-way'!Y196+4*PI())/3)</f>
        <v>-0.13911926067795732</v>
      </c>
      <c r="AC196" s="11">
        <f>'OddsRatio_working_3-way'!X196^(1/3)*SIN('OddsRatio_working_3-way'!Y196/3)</f>
        <v>0.15997318597100171</v>
      </c>
      <c r="AD196" s="11">
        <f>'OddsRatio_working_3-way'!X196^(1/3)*SIN(('OddsRatio_working_3-way'!Y196+2*PI())/3)</f>
        <v>0.40093481377664253</v>
      </c>
      <c r="AE196" s="11">
        <f>'OddsRatio_working_3-way'!X196^(1/3)*SIN(('OddsRatio_working_3-way'!Y196+4*PI())/3)</f>
        <v>-0.56090799974764416</v>
      </c>
      <c r="AF196" s="11">
        <f>-'OddsRatio_working_3-way'!U196/(3*'OddsRatio_working_3-way'!X196^(1/3))*COS(('OddsRatio_working_3-way'!Y196)/3)</f>
        <v>0.55532020730635401</v>
      </c>
      <c r="AG196" s="11">
        <f>-'OddsRatio_working_3-way'!U196/(3*'OddsRatio_working_3-way'!X196^(1/3))*COS(('OddsRatio_working_3-way'!Y196+2*PI())/3)</f>
        <v>-0.41620094662839691</v>
      </c>
      <c r="AH196" s="11">
        <f>-'OddsRatio_working_3-way'!U196/(3*'OddsRatio_working_3-way'!X196^(1/3))*COS(('OddsRatio_working_3-way'!Y196+4*PI())/3)</f>
        <v>-0.13911926067795732</v>
      </c>
      <c r="AI196" s="11">
        <f>'OddsRatio_working_3-way'!U196/(3*'OddsRatio_working_3-way'!X196^(1/3))*SIN(('OddsRatio_working_3-way'!Y196)/3)</f>
        <v>-0.15997318597100174</v>
      </c>
      <c r="AJ196" s="11">
        <f>'OddsRatio_working_3-way'!U196/(3*'OddsRatio_working_3-way'!X196^(1/3))*SIN(('OddsRatio_working_3-way'!Y196+2*PI())/3)</f>
        <v>-0.40093481377664264</v>
      </c>
      <c r="AK196" s="11">
        <f>'OddsRatio_working_3-way'!U196/(3*'OddsRatio_working_3-way'!X196^(1/3))*SIN(('OddsRatio_working_3-way'!Y196+4*PI())/3)</f>
        <v>0.56090799974764427</v>
      </c>
      <c r="AL196" s="11">
        <f>'OddsRatio_working_3-way'!Z196+'OddsRatio_working_3-way'!AF196</f>
        <v>1.1106404146127078</v>
      </c>
      <c r="AM196" s="11">
        <f>'OddsRatio_working_3-way'!AA196+'OddsRatio_working_3-way'!AG196</f>
        <v>-0.8324018932567937</v>
      </c>
      <c r="AN196" s="11">
        <f>'OddsRatio_working_3-way'!AB196+'OddsRatio_working_3-way'!AH196</f>
        <v>-0.27823852135591465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1.1106404146127078</v>
      </c>
      <c r="AS196" s="11">
        <f>IF(('OddsRatio_working_3-way'!X196=0),IF(Q196&gt;0,-Q196^(1/3),(-Q196)^(1/3)),'OddsRatio_working_3-way'!AM196-'OddsRatio_working_3-way'!R196/3)</f>
        <v>-0.8324018932567937</v>
      </c>
      <c r="AT196" s="11">
        <f>IF(('OddsRatio_working_3-way'!X196=0),IF(Q196&gt;0,-Q196^(1/3),(-Q196)^(1/3)),'OddsRatio_working_3-way'!AN196-'OddsRatio_working_3-way'!R196/3)</f>
        <v>-0.27823852135591465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1.75</v>
      </c>
      <c r="B197" s="4">
        <f>IF('True_Odds_Calculator_3-way'!B198="","",'True_Odds_Calculator_3-way'!B198)</f>
        <v>3.8</v>
      </c>
      <c r="C197" s="4">
        <f>IF('True_Odds_Calculator_3-way'!C198="","",'True_Odds_Calculator_3-way'!C198)</f>
        <v>4.43</v>
      </c>
      <c r="D197" s="9">
        <f t="shared" si="52"/>
        <v>0.54688660936978828</v>
      </c>
      <c r="E197" s="9">
        <f t="shared" si="53"/>
        <v>0.2443083235719482</v>
      </c>
      <c r="F197" s="9">
        <f t="shared" si="54"/>
        <v>0.20880506705826371</v>
      </c>
      <c r="G197" s="9">
        <f t="shared" si="55"/>
        <v>1.1047101486049371</v>
      </c>
      <c r="H197" s="9">
        <f t="shared" si="56"/>
        <v>1.8285326114537028</v>
      </c>
      <c r="I197" s="9">
        <f t="shared" si="57"/>
        <v>4.0931884160938239</v>
      </c>
      <c r="J197" s="9">
        <f t="shared" si="58"/>
        <v>4.7891558097149343</v>
      </c>
      <c r="K197" s="11">
        <f t="shared" si="59"/>
        <v>0.5714285714285714</v>
      </c>
      <c r="L197" s="11">
        <f t="shared" si="60"/>
        <v>0.26315789473684209</v>
      </c>
      <c r="M197" s="11">
        <f t="shared" si="61"/>
        <v>0.22573363431151244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-0.24450516811215406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0.23693545375854985</v>
      </c>
      <c r="Q197" s="11">
        <f>2*'OddsRatio_working_3-way'!K197*'OddsRatio_working_3-way'!L197*'OddsRatio_working_3-way'!M197</f>
        <v>6.7889814830530054E-2</v>
      </c>
      <c r="R197" s="11">
        <f t="shared" si="62"/>
        <v>0</v>
      </c>
      <c r="S197" s="11">
        <f t="shared" si="63"/>
        <v>-0.96904067749548761</v>
      </c>
      <c r="T197" s="11">
        <f t="shared" si="64"/>
        <v>-0.2776620852422601</v>
      </c>
      <c r="U197" s="11">
        <f>'OddsRatio_working_3-way'!S197-'OddsRatio_working_3-way'!R197^2/3</f>
        <v>-0.96904067749548761</v>
      </c>
      <c r="V197" s="11">
        <f>'OddsRatio_working_3-way'!S197*'OddsRatio_working_3-way'!R197/3-2*'OddsRatio_working_3-way'!R197^3/27-'OddsRatio_working_3-way'!T197</f>
        <v>0.2776620852422601</v>
      </c>
      <c r="W197" s="11">
        <f>'OddsRatio_working_3-way'!V197^2+4*'OddsRatio_working_3-way'!U197^3/27</f>
        <v>-5.7713810501243107E-2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0.1835824365798123</v>
      </c>
      <c r="Y197" s="11">
        <f>IF('OddsRatio_working_3-way'!W197&gt;=0,IF('OddsRatio_working_3-way'!V197+SQRT('OddsRatio_working_3-way'!W197)&gt;0,0,PI()),ACOS('OddsRatio_working_3-way'!V197/(2*'OddsRatio_working_3-way'!X197)))</f>
        <v>0.71326025491959477</v>
      </c>
      <c r="Z197" s="11">
        <f>'OddsRatio_working_3-way'!X197^(1/3)*COS('OddsRatio_working_3-way'!Y197/3)</f>
        <v>0.55235507430246866</v>
      </c>
      <c r="AA197" s="11">
        <f>'OddsRatio_working_3-way'!X197^(1/3)*COS(('OddsRatio_working_3-way'!Y197+2*PI())/3)</f>
        <v>-0.39210024110998309</v>
      </c>
      <c r="AB197" s="11">
        <f>'OddsRatio_working_3-way'!X197^(1/3)*COS(('OddsRatio_working_3-way'!Y197+4*PI())/3)</f>
        <v>-0.16025483319248551</v>
      </c>
      <c r="AC197" s="11">
        <f>'OddsRatio_working_3-way'!X197^(1/3)*SIN('OddsRatio_working_3-way'!Y197/3)</f>
        <v>0.13385600867154582</v>
      </c>
      <c r="AD197" s="11">
        <f>'OddsRatio_working_3-way'!X197^(1/3)*SIN(('OddsRatio_working_3-way'!Y197+2*PI())/3)</f>
        <v>0.41142552191940612</v>
      </c>
      <c r="AE197" s="11">
        <f>'OddsRatio_working_3-way'!X197^(1/3)*SIN(('OddsRatio_working_3-way'!Y197+4*PI())/3)</f>
        <v>-0.54528153059095197</v>
      </c>
      <c r="AF197" s="11">
        <f>-'OddsRatio_working_3-way'!U197/(3*'OddsRatio_working_3-way'!X197^(1/3))*COS(('OddsRatio_working_3-way'!Y197)/3)</f>
        <v>0.55235507430246855</v>
      </c>
      <c r="AG197" s="11">
        <f>-'OddsRatio_working_3-way'!U197/(3*'OddsRatio_working_3-way'!X197^(1/3))*COS(('OddsRatio_working_3-way'!Y197+2*PI())/3)</f>
        <v>-0.39210024110998298</v>
      </c>
      <c r="AH197" s="11">
        <f>-'OddsRatio_working_3-way'!U197/(3*'OddsRatio_working_3-way'!X197^(1/3))*COS(('OddsRatio_working_3-way'!Y197+4*PI())/3)</f>
        <v>-0.16025483319248549</v>
      </c>
      <c r="AI197" s="11">
        <f>'OddsRatio_working_3-way'!U197/(3*'OddsRatio_working_3-way'!X197^(1/3))*SIN(('OddsRatio_working_3-way'!Y197)/3)</f>
        <v>-0.13385600867154579</v>
      </c>
      <c r="AJ197" s="11">
        <f>'OddsRatio_working_3-way'!U197/(3*'OddsRatio_working_3-way'!X197^(1/3))*SIN(('OddsRatio_working_3-way'!Y197+2*PI())/3)</f>
        <v>-0.41142552191940607</v>
      </c>
      <c r="AK197" s="11">
        <f>'OddsRatio_working_3-way'!U197/(3*'OddsRatio_working_3-way'!X197^(1/3))*SIN(('OddsRatio_working_3-way'!Y197+4*PI())/3)</f>
        <v>0.54528153059095186</v>
      </c>
      <c r="AL197" s="11">
        <f>'OddsRatio_working_3-way'!Z197+'OddsRatio_working_3-way'!AF197</f>
        <v>1.1047101486049371</v>
      </c>
      <c r="AM197" s="11">
        <f>'OddsRatio_working_3-way'!AA197+'OddsRatio_working_3-way'!AG197</f>
        <v>-0.78420048221996608</v>
      </c>
      <c r="AN197" s="11">
        <f>'OddsRatio_working_3-way'!AB197+'OddsRatio_working_3-way'!AH197</f>
        <v>-0.32050966638497103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1.1047101486049371</v>
      </c>
      <c r="AS197" s="11">
        <f>IF(('OddsRatio_working_3-way'!X197=0),IF(Q197&gt;0,-Q197^(1/3),(-Q197)^(1/3)),'OddsRatio_working_3-way'!AM197-'OddsRatio_working_3-way'!R197/3)</f>
        <v>-0.78420048221996608</v>
      </c>
      <c r="AT197" s="11">
        <f>IF(('OddsRatio_working_3-way'!X197=0),IF(Q197&gt;0,-Q197^(1/3),(-Q197)^(1/3)),'OddsRatio_working_3-way'!AN197-'OddsRatio_working_3-way'!R197/3)</f>
        <v>-0.32050966638497103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1.54</v>
      </c>
      <c r="B198" s="4">
        <f>IF('True_Odds_Calculator_3-way'!B199="","",'True_Odds_Calculator_3-way'!B199)</f>
        <v>4.3099999999999996</v>
      </c>
      <c r="C198" s="4">
        <f>IF('True_Odds_Calculator_3-way'!C199="","",'True_Odds_Calculator_3-way'!C199)</f>
        <v>5.56</v>
      </c>
      <c r="D198" s="9">
        <f t="shared" si="52"/>
        <v>0.62343010528109066</v>
      </c>
      <c r="E198" s="9">
        <f t="shared" si="53"/>
        <v>0.21265400340293508</v>
      </c>
      <c r="F198" s="9">
        <f t="shared" si="54"/>
        <v>0.16391589131597437</v>
      </c>
      <c r="G198" s="9">
        <f t="shared" si="55"/>
        <v>1.1185723162541996</v>
      </c>
      <c r="H198" s="9">
        <f t="shared" si="56"/>
        <v>1.6040290507772679</v>
      </c>
      <c r="I198" s="9">
        <f t="shared" si="57"/>
        <v>4.7024743668014004</v>
      </c>
      <c r="J198" s="9">
        <f t="shared" si="58"/>
        <v>6.1006897621191492</v>
      </c>
      <c r="K198" s="11">
        <f t="shared" si="59"/>
        <v>0.64935064935064934</v>
      </c>
      <c r="L198" s="11">
        <f t="shared" si="60"/>
        <v>0.23201856148491881</v>
      </c>
      <c r="M198" s="11">
        <f t="shared" si="61"/>
        <v>0.17985611510791369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-0.22085834511346536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0.22788892157434446</v>
      </c>
      <c r="Q198" s="11">
        <f>2*'OddsRatio_working_3-way'!K198*'OddsRatio_working_3-way'!L198*'OddsRatio_working_3-way'!M198</f>
        <v>5.4194749482602736E-2</v>
      </c>
      <c r="R198" s="11">
        <f t="shared" si="62"/>
        <v>0</v>
      </c>
      <c r="S198" s="11">
        <f t="shared" si="63"/>
        <v>-1.0318329672228013</v>
      </c>
      <c r="T198" s="11">
        <f t="shared" si="64"/>
        <v>-0.2453823941076817</v>
      </c>
      <c r="U198" s="11">
        <f>'OddsRatio_working_3-way'!S198-'OddsRatio_working_3-way'!R198^2/3</f>
        <v>-1.0318329672228013</v>
      </c>
      <c r="V198" s="11">
        <f>'OddsRatio_working_3-way'!S198*'OddsRatio_working_3-way'!R198/3-2*'OddsRatio_working_3-way'!R198^3/27-'OddsRatio_working_3-way'!T198</f>
        <v>0.2453823941076817</v>
      </c>
      <c r="W198" s="11">
        <f>'OddsRatio_working_3-way'!V198^2+4*'OddsRatio_working_3-way'!U198^3/27</f>
        <v>-0.10253876549517808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0.20171222374536185</v>
      </c>
      <c r="Y198" s="11">
        <f>IF('OddsRatio_working_3-way'!W198&gt;=0,IF('OddsRatio_working_3-way'!V198+SQRT('OddsRatio_working_3-way'!W198)&gt;0,0,PI()),ACOS('OddsRatio_working_3-way'!V198/(2*'OddsRatio_working_3-way'!X198)))</f>
        <v>0.91694398302482827</v>
      </c>
      <c r="Z198" s="11">
        <f>'OddsRatio_working_3-way'!X198^(1/3)*COS('OddsRatio_working_3-way'!Y198/3)</f>
        <v>0.55928615812709992</v>
      </c>
      <c r="AA198" s="11">
        <f>'OddsRatio_working_3-way'!X198^(1/3)*COS(('OddsRatio_working_3-way'!Y198+2*PI())/3)</f>
        <v>-0.43247464256164336</v>
      </c>
      <c r="AB198" s="11">
        <f>'OddsRatio_working_3-way'!X198^(1/3)*COS(('OddsRatio_working_3-way'!Y198+4*PI())/3)</f>
        <v>-0.12681151556545675</v>
      </c>
      <c r="AC198" s="11">
        <f>'OddsRatio_working_3-way'!X198^(1/3)*SIN('OddsRatio_working_3-way'!Y198/3)</f>
        <v>0.17647468865259128</v>
      </c>
      <c r="AD198" s="11">
        <f>'OddsRatio_working_3-way'!X198^(1/3)*SIN(('OddsRatio_working_3-way'!Y198+2*PI())/3)</f>
        <v>0.39611867659677358</v>
      </c>
      <c r="AE198" s="11">
        <f>'OddsRatio_working_3-way'!X198^(1/3)*SIN(('OddsRatio_working_3-way'!Y198+4*PI())/3)</f>
        <v>-0.57259336524936466</v>
      </c>
      <c r="AF198" s="11">
        <f>-'OddsRatio_working_3-way'!U198/(3*'OddsRatio_working_3-way'!X198^(1/3))*COS(('OddsRatio_working_3-way'!Y198)/3)</f>
        <v>0.55928615812709981</v>
      </c>
      <c r="AG198" s="11">
        <f>-'OddsRatio_working_3-way'!U198/(3*'OddsRatio_working_3-way'!X198^(1/3))*COS(('OddsRatio_working_3-way'!Y198+2*PI())/3)</f>
        <v>-0.43247464256164331</v>
      </c>
      <c r="AH198" s="11">
        <f>-'OddsRatio_working_3-way'!U198/(3*'OddsRatio_working_3-way'!X198^(1/3))*COS(('OddsRatio_working_3-way'!Y198+4*PI())/3)</f>
        <v>-0.12681151556545672</v>
      </c>
      <c r="AI198" s="11">
        <f>'OddsRatio_working_3-way'!U198/(3*'OddsRatio_working_3-way'!X198^(1/3))*SIN(('OddsRatio_working_3-way'!Y198)/3)</f>
        <v>-0.17647468865259125</v>
      </c>
      <c r="AJ198" s="11">
        <f>'OddsRatio_working_3-way'!U198/(3*'OddsRatio_working_3-way'!X198^(1/3))*SIN(('OddsRatio_working_3-way'!Y198+2*PI())/3)</f>
        <v>-0.39611867659677347</v>
      </c>
      <c r="AK198" s="11">
        <f>'OddsRatio_working_3-way'!U198/(3*'OddsRatio_working_3-way'!X198^(1/3))*SIN(('OddsRatio_working_3-way'!Y198+4*PI())/3)</f>
        <v>0.57259336524936455</v>
      </c>
      <c r="AL198" s="11">
        <f>'OddsRatio_working_3-way'!Z198+'OddsRatio_working_3-way'!AF198</f>
        <v>1.1185723162541996</v>
      </c>
      <c r="AM198" s="11">
        <f>'OddsRatio_working_3-way'!AA198+'OddsRatio_working_3-way'!AG198</f>
        <v>-0.86494928512328673</v>
      </c>
      <c r="AN198" s="11">
        <f>'OddsRatio_working_3-way'!AB198+'OddsRatio_working_3-way'!AH198</f>
        <v>-0.25362303113091345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1.1185723162541996</v>
      </c>
      <c r="AS198" s="11">
        <f>IF(('OddsRatio_working_3-way'!X198=0),IF(Q198&gt;0,-Q198^(1/3),(-Q198)^(1/3)),'OddsRatio_working_3-way'!AM198-'OddsRatio_working_3-way'!R198/3)</f>
        <v>-0.86494928512328673</v>
      </c>
      <c r="AT198" s="11">
        <f>IF(('OddsRatio_working_3-way'!X198=0),IF(Q198&gt;0,-Q198^(1/3),(-Q198)^(1/3)),'OddsRatio_working_3-way'!AN198-'OddsRatio_working_3-way'!R198/3)</f>
        <v>-0.25362303113091345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3.88</v>
      </c>
      <c r="B199" s="4">
        <f>IF('True_Odds_Calculator_3-way'!B200="","",'True_Odds_Calculator_3-way'!B200)</f>
        <v>3.6</v>
      </c>
      <c r="C199" s="4">
        <f>IF('True_Odds_Calculator_3-way'!C200="","",'True_Odds_Calculator_3-way'!C200)</f>
        <v>2</v>
      </c>
      <c r="D199" s="9">
        <f t="shared" si="52"/>
        <v>0.24720832708167786</v>
      </c>
      <c r="E199" s="9">
        <f t="shared" si="53"/>
        <v>0.26672976637809676</v>
      </c>
      <c r="F199" s="9">
        <f t="shared" si="54"/>
        <v>0.48606190654022519</v>
      </c>
      <c r="G199" s="9">
        <f t="shared" si="55"/>
        <v>1.0573511039323604</v>
      </c>
      <c r="H199" s="9">
        <f t="shared" si="56"/>
        <v>4.0451711793251972</v>
      </c>
      <c r="I199" s="9">
        <f t="shared" si="57"/>
        <v>3.7491128702241374</v>
      </c>
      <c r="J199" s="9">
        <f t="shared" si="58"/>
        <v>2.0573511039323602</v>
      </c>
      <c r="K199" s="11">
        <f t="shared" si="59"/>
        <v>0.25773195876288663</v>
      </c>
      <c r="L199" s="11">
        <f t="shared" si="60"/>
        <v>0.27777777777777779</v>
      </c>
      <c r="M199" s="11">
        <f t="shared" si="61"/>
        <v>0.5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-0.26804123711340189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0.23195876288659795</v>
      </c>
      <c r="Q199" s="11">
        <f>2*'OddsRatio_working_3-way'!K199*'OddsRatio_working_3-way'!L199*'OddsRatio_working_3-way'!M199</f>
        <v>7.1592210767468509E-2</v>
      </c>
      <c r="R199" s="11">
        <f t="shared" si="62"/>
        <v>0</v>
      </c>
      <c r="S199" s="11">
        <f t="shared" si="63"/>
        <v>-0.86538461538461597</v>
      </c>
      <c r="T199" s="11">
        <f t="shared" si="64"/>
        <v>-0.26709401709401731</v>
      </c>
      <c r="U199" s="11">
        <f>'OddsRatio_working_3-way'!S199-'OddsRatio_working_3-way'!R199^2/3</f>
        <v>-0.86538461538461597</v>
      </c>
      <c r="V199" s="11">
        <f>'OddsRatio_working_3-way'!S199*'OddsRatio_working_3-way'!R199/3-2*'OddsRatio_working_3-way'!R199^3/27-'OddsRatio_working_3-way'!T199</f>
        <v>0.26709401709401731</v>
      </c>
      <c r="W199" s="11">
        <f>'OddsRatio_working_3-way'!V199^2+4*'OddsRatio_working_3-way'!U199^3/27</f>
        <v>-2.4672392769039805E-2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0.15492869871045439</v>
      </c>
      <c r="Y199" s="11">
        <f>IF('OddsRatio_working_3-way'!W199&gt;=0,IF('OddsRatio_working_3-way'!V199+SQRT('OddsRatio_working_3-way'!W199)&gt;0,0,PI()),ACOS('OddsRatio_working_3-way'!V199/(2*'OddsRatio_working_3-way'!X199)))</f>
        <v>0.53161378318986841</v>
      </c>
      <c r="Z199" s="11">
        <f>'OddsRatio_working_3-way'!X199^(1/3)*COS('OddsRatio_working_3-way'!Y199/3)</f>
        <v>0.52867555196618021</v>
      </c>
      <c r="AA199" s="11">
        <f>'OddsRatio_working_3-way'!X199^(1/3)*COS(('OddsRatio_working_3-way'!Y199+2*PI())/3)</f>
        <v>-0.34633030253944791</v>
      </c>
      <c r="AB199" s="11">
        <f>'OddsRatio_working_3-way'!X199^(1/3)*COS(('OddsRatio_working_3-way'!Y199+4*PI())/3)</f>
        <v>-0.18234524942673239</v>
      </c>
      <c r="AC199" s="11">
        <f>'OddsRatio_working_3-way'!X199^(1/3)*SIN('OddsRatio_working_3-way'!Y199/3)</f>
        <v>9.4676814557701355E-2</v>
      </c>
      <c r="AD199" s="11">
        <f>'OddsRatio_working_3-way'!X199^(1/3)*SIN(('OddsRatio_working_3-way'!Y199+2*PI())/3)</f>
        <v>0.41050805108362143</v>
      </c>
      <c r="AE199" s="11">
        <f>'OddsRatio_working_3-way'!X199^(1/3)*SIN(('OddsRatio_working_3-way'!Y199+4*PI())/3)</f>
        <v>-0.50518486564132281</v>
      </c>
      <c r="AF199" s="11">
        <f>-'OddsRatio_working_3-way'!U199/(3*'OddsRatio_working_3-way'!X199^(1/3))*COS(('OddsRatio_working_3-way'!Y199)/3)</f>
        <v>0.52867555196618021</v>
      </c>
      <c r="AG199" s="11">
        <f>-'OddsRatio_working_3-way'!U199/(3*'OddsRatio_working_3-way'!X199^(1/3))*COS(('OddsRatio_working_3-way'!Y199+2*PI())/3)</f>
        <v>-0.34633030253944791</v>
      </c>
      <c r="AH199" s="11">
        <f>-'OddsRatio_working_3-way'!U199/(3*'OddsRatio_working_3-way'!X199^(1/3))*COS(('OddsRatio_working_3-way'!Y199+4*PI())/3)</f>
        <v>-0.18234524942673239</v>
      </c>
      <c r="AI199" s="11">
        <f>'OddsRatio_working_3-way'!U199/(3*'OddsRatio_working_3-way'!X199^(1/3))*SIN(('OddsRatio_working_3-way'!Y199)/3)</f>
        <v>-9.4676814557701355E-2</v>
      </c>
      <c r="AJ199" s="11">
        <f>'OddsRatio_working_3-way'!U199/(3*'OddsRatio_working_3-way'!X199^(1/3))*SIN(('OddsRatio_working_3-way'!Y199+2*PI())/3)</f>
        <v>-0.41050805108362143</v>
      </c>
      <c r="AK199" s="11">
        <f>'OddsRatio_working_3-way'!U199/(3*'OddsRatio_working_3-way'!X199^(1/3))*SIN(('OddsRatio_working_3-way'!Y199+4*PI())/3)</f>
        <v>0.50518486564132281</v>
      </c>
      <c r="AL199" s="11">
        <f>'OddsRatio_working_3-way'!Z199+'OddsRatio_working_3-way'!AF199</f>
        <v>1.0573511039323604</v>
      </c>
      <c r="AM199" s="11">
        <f>'OddsRatio_working_3-way'!AA199+'OddsRatio_working_3-way'!AG199</f>
        <v>-0.69266060507889582</v>
      </c>
      <c r="AN199" s="11">
        <f>'OddsRatio_working_3-way'!AB199+'OddsRatio_working_3-way'!AH199</f>
        <v>-0.36469049885346477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1.0573511039323604</v>
      </c>
      <c r="AS199" s="11">
        <f>IF(('OddsRatio_working_3-way'!X199=0),IF(Q199&gt;0,-Q199^(1/3),(-Q199)^(1/3)),'OddsRatio_working_3-way'!AM199-'OddsRatio_working_3-way'!R199/3)</f>
        <v>-0.69266060507889582</v>
      </c>
      <c r="AT199" s="11">
        <f>IF(('OddsRatio_working_3-way'!X199=0),IF(Q199&gt;0,-Q199^(1/3),(-Q199)^(1/3)),'OddsRatio_working_3-way'!AN199-'OddsRatio_working_3-way'!R199/3)</f>
        <v>-0.36469049885346477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6.74</v>
      </c>
      <c r="C200" s="4">
        <f>IF('True_Odds_Calculator_3-way'!C201="","",'True_Odds_Calculator_3-way'!C201)</f>
        <v>12.18</v>
      </c>
      <c r="D200" s="9">
        <f t="shared" si="52"/>
        <v>0.79341095292364128</v>
      </c>
      <c r="E200" s="9">
        <f t="shared" si="53"/>
        <v>0.13336531881870994</v>
      </c>
      <c r="F200" s="9">
        <f t="shared" si="54"/>
        <v>7.3223728257648654E-2</v>
      </c>
      <c r="G200" s="9">
        <f t="shared" si="55"/>
        <v>1.132090809747778</v>
      </c>
      <c r="H200" s="9">
        <f t="shared" si="56"/>
        <v>1.260380886241989</v>
      </c>
      <c r="I200" s="9">
        <f t="shared" si="57"/>
        <v>7.4982012479522453</v>
      </c>
      <c r="J200" s="9">
        <f t="shared" si="58"/>
        <v>13.656775252980157</v>
      </c>
      <c r="K200" s="11">
        <f t="shared" si="59"/>
        <v>0.81300813008130079</v>
      </c>
      <c r="L200" s="11">
        <f t="shared" si="60"/>
        <v>0.14836795252225518</v>
      </c>
      <c r="M200" s="11">
        <f t="shared" si="61"/>
        <v>8.2101806239737271E-2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-0.14617369851177275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0.16984463306210876</v>
      </c>
      <c r="Q200" s="11">
        <f>2*'OddsRatio_working_3-way'!K200*'OddsRatio_working_3-way'!L200*'OddsRatio_working_3-way'!M200</f>
        <v>1.9806954292957289E-2</v>
      </c>
      <c r="R200" s="11">
        <f t="shared" si="62"/>
        <v>0</v>
      </c>
      <c r="S200" s="11">
        <f t="shared" si="63"/>
        <v>-1.1619370296526332</v>
      </c>
      <c r="T200" s="11">
        <f t="shared" si="64"/>
        <v>-0.13550286060089015</v>
      </c>
      <c r="U200" s="11">
        <f>'OddsRatio_working_3-way'!S200-'OddsRatio_working_3-way'!R200^2/3</f>
        <v>-1.1619370296526332</v>
      </c>
      <c r="V200" s="11">
        <f>'OddsRatio_working_3-way'!S200*'OddsRatio_working_3-way'!R200/3-2*'OddsRatio_working_3-way'!R200^3/27-'OddsRatio_working_3-way'!T200</f>
        <v>0.13550286060089015</v>
      </c>
      <c r="W200" s="11">
        <f>'OddsRatio_working_3-way'!V200^2+4*'OddsRatio_working_3-way'!U200^3/27</f>
        <v>-0.21404319192772137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0.24104160281927767</v>
      </c>
      <c r="Y200" s="11">
        <f>IF('OddsRatio_working_3-way'!W200&gt;=0,IF('OddsRatio_working_3-way'!V200+SQRT('OddsRatio_working_3-way'!W200)&gt;0,0,PI()),ACOS('OddsRatio_working_3-way'!V200/(2*'OddsRatio_working_3-way'!X200)))</f>
        <v>1.2858793818914656</v>
      </c>
      <c r="Z200" s="11">
        <f>'OddsRatio_working_3-way'!X200^(1/3)*COS('OddsRatio_working_3-way'!Y200/3)</f>
        <v>0.56604540487388888</v>
      </c>
      <c r="AA200" s="11">
        <f>'OddsRatio_working_3-way'!X200^(1/3)*COS(('OddsRatio_working_3-way'!Y200+2*PI())/3)</f>
        <v>-0.50702874505415751</v>
      </c>
      <c r="AB200" s="11">
        <f>'OddsRatio_working_3-way'!X200^(1/3)*COS(('OddsRatio_working_3-way'!Y200+4*PI())/3)</f>
        <v>-5.9016659819731428E-2</v>
      </c>
      <c r="AC200" s="11">
        <f>'OddsRatio_working_3-way'!X200^(1/3)*SIN('OddsRatio_working_3-way'!Y200/3)</f>
        <v>0.25865989801030154</v>
      </c>
      <c r="AD200" s="11">
        <f>'OddsRatio_working_3-way'!X200^(1/3)*SIN(('OddsRatio_working_3-way'!Y200+2*PI())/3)</f>
        <v>0.36087975131108485</v>
      </c>
      <c r="AE200" s="11">
        <f>'OddsRatio_working_3-way'!X200^(1/3)*SIN(('OddsRatio_working_3-way'!Y200+4*PI())/3)</f>
        <v>-0.61953964932138639</v>
      </c>
      <c r="AF200" s="11">
        <f>-'OddsRatio_working_3-way'!U200/(3*'OddsRatio_working_3-way'!X200^(1/3))*COS(('OddsRatio_working_3-way'!Y200)/3)</f>
        <v>0.56604540487388899</v>
      </c>
      <c r="AG200" s="11">
        <f>-'OddsRatio_working_3-way'!U200/(3*'OddsRatio_working_3-way'!X200^(1/3))*COS(('OddsRatio_working_3-way'!Y200+2*PI())/3)</f>
        <v>-0.50702874505415763</v>
      </c>
      <c r="AH200" s="11">
        <f>-'OddsRatio_working_3-way'!U200/(3*'OddsRatio_working_3-way'!X200^(1/3))*COS(('OddsRatio_working_3-way'!Y200+4*PI())/3)</f>
        <v>-5.9016659819731442E-2</v>
      </c>
      <c r="AI200" s="11">
        <f>'OddsRatio_working_3-way'!U200/(3*'OddsRatio_working_3-way'!X200^(1/3))*SIN(('OddsRatio_working_3-way'!Y200)/3)</f>
        <v>-0.25865989801030159</v>
      </c>
      <c r="AJ200" s="11">
        <f>'OddsRatio_working_3-way'!U200/(3*'OddsRatio_working_3-way'!X200^(1/3))*SIN(('OddsRatio_working_3-way'!Y200+2*PI())/3)</f>
        <v>-0.36087975131108496</v>
      </c>
      <c r="AK200" s="11">
        <f>'OddsRatio_working_3-way'!U200/(3*'OddsRatio_working_3-way'!X200^(1/3))*SIN(('OddsRatio_working_3-way'!Y200+4*PI())/3)</f>
        <v>0.6195396493213865</v>
      </c>
      <c r="AL200" s="11">
        <f>'OddsRatio_working_3-way'!Z200+'OddsRatio_working_3-way'!AF200</f>
        <v>1.132090809747778</v>
      </c>
      <c r="AM200" s="11">
        <f>'OddsRatio_working_3-way'!AA200+'OddsRatio_working_3-way'!AG200</f>
        <v>-1.014057490108315</v>
      </c>
      <c r="AN200" s="11">
        <f>'OddsRatio_working_3-way'!AB200+'OddsRatio_working_3-way'!AH200</f>
        <v>-0.11803331963946287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1.132090809747778</v>
      </c>
      <c r="AS200" s="11">
        <f>IF(('OddsRatio_working_3-way'!X200=0),IF(Q200&gt;0,-Q200^(1/3),(-Q200)^(1/3)),'OddsRatio_working_3-way'!AM200-'OddsRatio_working_3-way'!R200/3)</f>
        <v>-1.014057490108315</v>
      </c>
      <c r="AT200" s="11">
        <f>IF(('OddsRatio_working_3-way'!X200=0),IF(Q200&gt;0,-Q200^(1/3),(-Q200)^(1/3)),'OddsRatio_working_3-way'!AN200-'OddsRatio_working_3-way'!R200/3)</f>
        <v>-0.11803331963946287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1.93</v>
      </c>
      <c r="B201" s="4">
        <f>IF('True_Odds_Calculator_3-way'!B202="","",'True_Odds_Calculator_3-way'!B202)</f>
        <v>3.14</v>
      </c>
      <c r="C201" s="4">
        <f>IF('True_Odds_Calculator_3-way'!C202="","",'True_Odds_Calculator_3-way'!C202)</f>
        <v>4.7</v>
      </c>
      <c r="D201" s="9">
        <f t="shared" si="52"/>
        <v>0.49847234167949628</v>
      </c>
      <c r="E201" s="9">
        <f t="shared" si="53"/>
        <v>0.30164280203709815</v>
      </c>
      <c r="F201" s="9">
        <f t="shared" si="54"/>
        <v>0.19988485628340544</v>
      </c>
      <c r="G201" s="9">
        <f t="shared" si="55"/>
        <v>1.0818595273321521</v>
      </c>
      <c r="H201" s="9">
        <f t="shared" si="56"/>
        <v>2.0061293604189014</v>
      </c>
      <c r="I201" s="9">
        <f t="shared" si="57"/>
        <v>3.315179388490805</v>
      </c>
      <c r="J201" s="9">
        <f t="shared" si="58"/>
        <v>5.0028802511289623</v>
      </c>
      <c r="K201" s="11">
        <f t="shared" si="59"/>
        <v>0.5181347150259068</v>
      </c>
      <c r="L201" s="11">
        <f t="shared" si="60"/>
        <v>0.31847133757961782</v>
      </c>
      <c r="M201" s="11">
        <f t="shared" si="61"/>
        <v>0.21276595744680851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-0.25853159821282479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0.23768613773718589</v>
      </c>
      <c r="Q201" s="11">
        <f>2*'OddsRatio_working_3-way'!K201*'OddsRatio_working_3-way'!L201*'OddsRatio_working_3-way'!M201</f>
        <v>7.0217470527972184E-2</v>
      </c>
      <c r="R201" s="11">
        <f t="shared" si="62"/>
        <v>0</v>
      </c>
      <c r="S201" s="11">
        <f t="shared" si="63"/>
        <v>-0.9193697767710437</v>
      </c>
      <c r="T201" s="11">
        <f t="shared" si="64"/>
        <v>-0.2716011157373836</v>
      </c>
      <c r="U201" s="11">
        <f>'OddsRatio_working_3-way'!S201-'OddsRatio_working_3-way'!R201^2/3</f>
        <v>-0.9193697767710437</v>
      </c>
      <c r="V201" s="11">
        <f>'OddsRatio_working_3-way'!S201*'OddsRatio_working_3-way'!R201/3-2*'OddsRatio_working_3-way'!R201^3/27-'OddsRatio_working_3-way'!T201</f>
        <v>0.2716011157373836</v>
      </c>
      <c r="W201" s="11">
        <f>'OddsRatio_working_3-way'!V201^2+4*'OddsRatio_working_3-way'!U201^3/27</f>
        <v>-4.135710550756537E-2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0.16964983906369982</v>
      </c>
      <c r="Y201" s="11">
        <f>IF('OddsRatio_working_3-way'!W201&gt;=0,IF('OddsRatio_working_3-way'!V201+SQRT('OddsRatio_working_3-way'!W201)&gt;0,0,PI()),ACOS('OddsRatio_working_3-way'!V201/(2*'OddsRatio_working_3-way'!X201)))</f>
        <v>0.64270801136805056</v>
      </c>
      <c r="Z201" s="11">
        <f>'OddsRatio_working_3-way'!X201^(1/3)*COS('OddsRatio_working_3-way'!Y201/3)</f>
        <v>0.54092976366607604</v>
      </c>
      <c r="AA201" s="11">
        <f>'OddsRatio_working_3-way'!X201^(1/3)*COS(('OddsRatio_working_3-way'!Y201+2*PI())/3)</f>
        <v>-0.37238979182997262</v>
      </c>
      <c r="AB201" s="11">
        <f>'OddsRatio_working_3-way'!X201^(1/3)*COS(('OddsRatio_working_3-way'!Y201+4*PI())/3)</f>
        <v>-0.16853997183610334</v>
      </c>
      <c r="AC201" s="11">
        <f>'OddsRatio_working_3-way'!X201^(1/3)*SIN('OddsRatio_working_3-way'!Y201/3)</f>
        <v>0.1176927484477172</v>
      </c>
      <c r="AD201" s="11">
        <f>'OddsRatio_working_3-way'!X201^(1/3)*SIN(('OddsRatio_working_3-way'!Y201+2*PI())/3)</f>
        <v>0.40961254277407594</v>
      </c>
      <c r="AE201" s="11">
        <f>'OddsRatio_working_3-way'!X201^(1/3)*SIN(('OddsRatio_working_3-way'!Y201+4*PI())/3)</f>
        <v>-0.52730529122179315</v>
      </c>
      <c r="AF201" s="11">
        <f>-'OddsRatio_working_3-way'!U201/(3*'OddsRatio_working_3-way'!X201^(1/3))*COS(('OddsRatio_working_3-way'!Y201)/3)</f>
        <v>0.54092976366607604</v>
      </c>
      <c r="AG201" s="11">
        <f>-'OddsRatio_working_3-way'!U201/(3*'OddsRatio_working_3-way'!X201^(1/3))*COS(('OddsRatio_working_3-way'!Y201+2*PI())/3)</f>
        <v>-0.37238979182997262</v>
      </c>
      <c r="AH201" s="11">
        <f>-'OddsRatio_working_3-way'!U201/(3*'OddsRatio_working_3-way'!X201^(1/3))*COS(('OddsRatio_working_3-way'!Y201+4*PI())/3)</f>
        <v>-0.16853997183610334</v>
      </c>
      <c r="AI201" s="11">
        <f>'OddsRatio_working_3-way'!U201/(3*'OddsRatio_working_3-way'!X201^(1/3))*SIN(('OddsRatio_working_3-way'!Y201)/3)</f>
        <v>-0.1176927484477172</v>
      </c>
      <c r="AJ201" s="11">
        <f>'OddsRatio_working_3-way'!U201/(3*'OddsRatio_working_3-way'!X201^(1/3))*SIN(('OddsRatio_working_3-way'!Y201+2*PI())/3)</f>
        <v>-0.40961254277407594</v>
      </c>
      <c r="AK201" s="11">
        <f>'OddsRatio_working_3-way'!U201/(3*'OddsRatio_working_3-way'!X201^(1/3))*SIN(('OddsRatio_working_3-way'!Y201+4*PI())/3)</f>
        <v>0.52730529122179315</v>
      </c>
      <c r="AL201" s="11">
        <f>'OddsRatio_working_3-way'!Z201+'OddsRatio_working_3-way'!AF201</f>
        <v>1.0818595273321521</v>
      </c>
      <c r="AM201" s="11">
        <f>'OddsRatio_working_3-way'!AA201+'OddsRatio_working_3-way'!AG201</f>
        <v>-0.74477958365994523</v>
      </c>
      <c r="AN201" s="11">
        <f>'OddsRatio_working_3-way'!AB201+'OddsRatio_working_3-way'!AH201</f>
        <v>-0.33707994367220667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1.0818595273321521</v>
      </c>
      <c r="AS201" s="11">
        <f>IF(('OddsRatio_working_3-way'!X201=0),IF(Q201&gt;0,-Q201^(1/3),(-Q201)^(1/3)),'OddsRatio_working_3-way'!AM201-'OddsRatio_working_3-way'!R201/3)</f>
        <v>-0.74477958365994523</v>
      </c>
      <c r="AT201" s="11">
        <f>IF(('OddsRatio_working_3-way'!X201=0),IF(Q201&gt;0,-Q201^(1/3),(-Q201)^(1/3)),'OddsRatio_working_3-way'!AN201-'OddsRatio_working_3-way'!R201/3)</f>
        <v>-0.33707994367220667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2.81</v>
      </c>
      <c r="B202" s="4">
        <f>IF('True_Odds_Calculator_3-way'!B203="","",'True_Odds_Calculator_3-way'!B203)</f>
        <v>3.28</v>
      </c>
      <c r="C202" s="4">
        <f>IF('True_Odds_Calculator_3-way'!C203="","",'True_Odds_Calculator_3-way'!C203)</f>
        <v>2.61</v>
      </c>
      <c r="D202" s="9">
        <f t="shared" si="52"/>
        <v>0.34101529495171479</v>
      </c>
      <c r="E202" s="9">
        <f t="shared" si="53"/>
        <v>0.29118792351104233</v>
      </c>
      <c r="F202" s="9">
        <f t="shared" si="54"/>
        <v>0.36779678153724282</v>
      </c>
      <c r="G202" s="9">
        <f t="shared" si="55"/>
        <v>1.0676352437272356</v>
      </c>
      <c r="H202" s="9">
        <f t="shared" si="56"/>
        <v>2.9324197911462959</v>
      </c>
      <c r="I202" s="9">
        <f t="shared" si="57"/>
        <v>3.4342083556980971</v>
      </c>
      <c r="J202" s="9">
        <f t="shared" si="58"/>
        <v>2.7188927424008487</v>
      </c>
      <c r="K202" s="11">
        <f t="shared" si="59"/>
        <v>0.35587188612099646</v>
      </c>
      <c r="L202" s="11">
        <f t="shared" si="60"/>
        <v>0.3048780487804878</v>
      </c>
      <c r="M202" s="11">
        <f t="shared" si="61"/>
        <v>0.38314176245210729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-0.27619679006950815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0.236948620559957</v>
      </c>
      <c r="Q202" s="11">
        <f>2*'OddsRatio_working_3-way'!K202*'OddsRatio_working_3-way'!L202*'OddsRatio_working_3-way'!M202</f>
        <v>8.31398668631428E-2</v>
      </c>
      <c r="R202" s="11">
        <f t="shared" si="62"/>
        <v>0</v>
      </c>
      <c r="S202" s="11">
        <f t="shared" si="63"/>
        <v>-0.85789780721320519</v>
      </c>
      <c r="T202" s="11">
        <f t="shared" si="64"/>
        <v>-0.30101677446077374</v>
      </c>
      <c r="U202" s="11">
        <f>'OddsRatio_working_3-way'!S202-'OddsRatio_working_3-way'!R202^2/3</f>
        <v>-0.85789780721320519</v>
      </c>
      <c r="V202" s="11">
        <f>'OddsRatio_working_3-way'!S202*'OddsRatio_working_3-way'!R202/3-2*'OddsRatio_working_3-way'!R202^3/27-'OddsRatio_working_3-way'!T202</f>
        <v>0.30101677446077374</v>
      </c>
      <c r="W202" s="11">
        <f>'OddsRatio_working_3-way'!V202^2+4*'OddsRatio_working_3-way'!U202^3/27</f>
        <v>-2.9300936307223302E-3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0.15292252297935927</v>
      </c>
      <c r="Y202" s="11">
        <f>IF('OddsRatio_working_3-way'!W202&gt;=0,IF('OddsRatio_working_3-way'!V202+SQRT('OddsRatio_working_3-way'!W202)&gt;0,0,PI()),ACOS('OddsRatio_working_3-way'!V202/(2*'OddsRatio_working_3-way'!X202)))</f>
        <v>0.17792341808355605</v>
      </c>
      <c r="Z202" s="11">
        <f>'OddsRatio_working_3-way'!X202^(1/3)*COS('OddsRatio_working_3-way'!Y202/3)</f>
        <v>0.53381762186361781</v>
      </c>
      <c r="AA202" s="11">
        <f>'OddsRatio_working_3-way'!X202^(1/3)*COS(('OddsRatio_working_3-way'!Y202+2*PI())/3)</f>
        <v>-0.29435897931389676</v>
      </c>
      <c r="AB202" s="11">
        <f>'OddsRatio_working_3-way'!X202^(1/3)*COS(('OddsRatio_working_3-way'!Y202+4*PI())/3)</f>
        <v>-0.2394586425497211</v>
      </c>
      <c r="AC202" s="11">
        <f>'OddsRatio_working_3-way'!X202^(1/3)*SIN('OddsRatio_working_3-way'!Y202/3)</f>
        <v>3.1696724209398133E-2</v>
      </c>
      <c r="AD202" s="11">
        <f>'OddsRatio_working_3-way'!X202^(1/3)*SIN(('OddsRatio_working_3-way'!Y202+2*PI())/3)</f>
        <v>0.44645125941698938</v>
      </c>
      <c r="AE202" s="11">
        <f>'OddsRatio_working_3-way'!X202^(1/3)*SIN(('OddsRatio_working_3-way'!Y202+4*PI())/3)</f>
        <v>-0.47814798362638733</v>
      </c>
      <c r="AF202" s="11">
        <f>-'OddsRatio_working_3-way'!U202/(3*'OddsRatio_working_3-way'!X202^(1/3))*COS(('OddsRatio_working_3-way'!Y202)/3)</f>
        <v>0.53381762186361781</v>
      </c>
      <c r="AG202" s="11">
        <f>-'OddsRatio_working_3-way'!U202/(3*'OddsRatio_working_3-way'!X202^(1/3))*COS(('OddsRatio_working_3-way'!Y202+2*PI())/3)</f>
        <v>-0.29435897931389676</v>
      </c>
      <c r="AH202" s="11">
        <f>-'OddsRatio_working_3-way'!U202/(3*'OddsRatio_working_3-way'!X202^(1/3))*COS(('OddsRatio_working_3-way'!Y202+4*PI())/3)</f>
        <v>-0.2394586425497211</v>
      </c>
      <c r="AI202" s="11">
        <f>'OddsRatio_working_3-way'!U202/(3*'OddsRatio_working_3-way'!X202^(1/3))*SIN(('OddsRatio_working_3-way'!Y202)/3)</f>
        <v>-3.1696724209398133E-2</v>
      </c>
      <c r="AJ202" s="11">
        <f>'OddsRatio_working_3-way'!U202/(3*'OddsRatio_working_3-way'!X202^(1/3))*SIN(('OddsRatio_working_3-way'!Y202+2*PI())/3)</f>
        <v>-0.44645125941698938</v>
      </c>
      <c r="AK202" s="11">
        <f>'OddsRatio_working_3-way'!U202/(3*'OddsRatio_working_3-way'!X202^(1/3))*SIN(('OddsRatio_working_3-way'!Y202+4*PI())/3)</f>
        <v>0.47814798362638733</v>
      </c>
      <c r="AL202" s="11">
        <f>'OddsRatio_working_3-way'!Z202+'OddsRatio_working_3-way'!AF202</f>
        <v>1.0676352437272356</v>
      </c>
      <c r="AM202" s="11">
        <f>'OddsRatio_working_3-way'!AA202+'OddsRatio_working_3-way'!AG202</f>
        <v>-0.58871795862779353</v>
      </c>
      <c r="AN202" s="11">
        <f>'OddsRatio_working_3-way'!AB202+'OddsRatio_working_3-way'!AH202</f>
        <v>-0.4789172850994422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1.0676352437272356</v>
      </c>
      <c r="AS202" s="11">
        <f>IF(('OddsRatio_working_3-way'!X202=0),IF(Q202&gt;0,-Q202^(1/3),(-Q202)^(1/3)),'OddsRatio_working_3-way'!AM202-'OddsRatio_working_3-way'!R202/3)</f>
        <v>-0.58871795862779353</v>
      </c>
      <c r="AT202" s="11">
        <f>IF(('OddsRatio_working_3-way'!X202=0),IF(Q202&gt;0,-Q202^(1/3),(-Q202)^(1/3)),'OddsRatio_working_3-way'!AN202-'OddsRatio_working_3-way'!R202/3)</f>
        <v>-0.4789172850994422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3.02</v>
      </c>
      <c r="B203" s="4">
        <f>IF('True_Odds_Calculator_3-way'!B204="","",'True_Odds_Calculator_3-way'!B204)</f>
        <v>3.44</v>
      </c>
      <c r="C203" s="4">
        <f>IF('True_Odds_Calculator_3-way'!C204="","",'True_Odds_Calculator_3-way'!C204)</f>
        <v>2.37</v>
      </c>
      <c r="D203" s="9">
        <f t="shared" si="52"/>
        <v>0.31671220891534918</v>
      </c>
      <c r="E203" s="9">
        <f t="shared" si="53"/>
        <v>0.27731424638276619</v>
      </c>
      <c r="F203" s="9">
        <f t="shared" si="54"/>
        <v>0.40597354470188468</v>
      </c>
      <c r="G203" s="9">
        <f t="shared" si="55"/>
        <v>1.0680399213962228</v>
      </c>
      <c r="H203" s="9">
        <f t="shared" si="56"/>
        <v>3.1574406412203704</v>
      </c>
      <c r="I203" s="9">
        <f t="shared" si="57"/>
        <v>3.6060174082067835</v>
      </c>
      <c r="J203" s="9">
        <f t="shared" si="58"/>
        <v>2.4632146923128255</v>
      </c>
      <c r="K203" s="11">
        <f t="shared" si="59"/>
        <v>0.33112582781456956</v>
      </c>
      <c r="L203" s="11">
        <f t="shared" si="60"/>
        <v>0.29069767441860467</v>
      </c>
      <c r="M203" s="11">
        <f t="shared" si="61"/>
        <v>0.42194092827004215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-0.27425088102019646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0.23678534689418856</v>
      </c>
      <c r="Q203" s="11">
        <f>2*'OddsRatio_working_3-way'!K203*'OddsRatio_working_3-way'!L203*'OddsRatio_working_3-way'!M203</f>
        <v>8.1229964629224202E-2</v>
      </c>
      <c r="R203" s="11">
        <f t="shared" si="62"/>
        <v>0</v>
      </c>
      <c r="S203" s="11">
        <f t="shared" si="63"/>
        <v>-0.86338955781422322</v>
      </c>
      <c r="T203" s="11">
        <f t="shared" si="64"/>
        <v>-0.29618852755204911</v>
      </c>
      <c r="U203" s="11">
        <f>'OddsRatio_working_3-way'!S203-'OddsRatio_working_3-way'!R203^2/3</f>
        <v>-0.86338955781422322</v>
      </c>
      <c r="V203" s="11">
        <f>'OddsRatio_working_3-way'!S203*'OddsRatio_working_3-way'!R203/3-2*'OddsRatio_working_3-way'!R203^3/27-'OddsRatio_working_3-way'!T203</f>
        <v>0.29618852755204911</v>
      </c>
      <c r="W203" s="11">
        <f>'OddsRatio_working_3-way'!V203^2+4*'OddsRatio_working_3-way'!U203^3/27</f>
        <v>-7.6214571398510456E-3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0.1543932487135545</v>
      </c>
      <c r="Y203" s="11">
        <f>IF('OddsRatio_working_3-way'!W203&gt;=0,IF('OddsRatio_working_3-way'!V203+SQRT('OddsRatio_working_3-way'!W203)&gt;0,0,PI()),ACOS('OddsRatio_working_3-way'!V203/(2*'OddsRatio_working_3-way'!X203)))</f>
        <v>0.2866314497178295</v>
      </c>
      <c r="Z203" s="11">
        <f>'OddsRatio_working_3-way'!X203^(1/3)*COS('OddsRatio_working_3-way'!Y203/3)</f>
        <v>0.53401996069811142</v>
      </c>
      <c r="AA203" s="11">
        <f>'OddsRatio_working_3-way'!X203^(1/3)*COS(('OddsRatio_working_3-way'!Y203+2*PI())/3)</f>
        <v>-0.31133153983816236</v>
      </c>
      <c r="AB203" s="11">
        <f>'OddsRatio_working_3-way'!X203^(1/3)*COS(('OddsRatio_working_3-way'!Y203+4*PI())/3)</f>
        <v>-0.22268842085994922</v>
      </c>
      <c r="AC203" s="11">
        <f>'OddsRatio_working_3-way'!X203^(1/3)*SIN('OddsRatio_working_3-way'!Y203/3)</f>
        <v>5.1178128603879644E-2</v>
      </c>
      <c r="AD203" s="11">
        <f>'OddsRatio_working_3-way'!X203^(1/3)*SIN(('OddsRatio_working_3-way'!Y203+2*PI())/3)</f>
        <v>0.43688578779059239</v>
      </c>
      <c r="AE203" s="11">
        <f>'OddsRatio_working_3-way'!X203^(1/3)*SIN(('OddsRatio_working_3-way'!Y203+4*PI())/3)</f>
        <v>-0.48806391639447178</v>
      </c>
      <c r="AF203" s="11">
        <f>-'OddsRatio_working_3-way'!U203/(3*'OddsRatio_working_3-way'!X203^(1/3))*COS(('OddsRatio_working_3-way'!Y203)/3)</f>
        <v>0.53401996069811142</v>
      </c>
      <c r="AG203" s="11">
        <f>-'OddsRatio_working_3-way'!U203/(3*'OddsRatio_working_3-way'!X203^(1/3))*COS(('OddsRatio_working_3-way'!Y203+2*PI())/3)</f>
        <v>-0.31133153983816236</v>
      </c>
      <c r="AH203" s="11">
        <f>-'OddsRatio_working_3-way'!U203/(3*'OddsRatio_working_3-way'!X203^(1/3))*COS(('OddsRatio_working_3-way'!Y203+4*PI())/3)</f>
        <v>-0.22268842085994922</v>
      </c>
      <c r="AI203" s="11">
        <f>'OddsRatio_working_3-way'!U203/(3*'OddsRatio_working_3-way'!X203^(1/3))*SIN(('OddsRatio_working_3-way'!Y203)/3)</f>
        <v>-5.1178128603879644E-2</v>
      </c>
      <c r="AJ203" s="11">
        <f>'OddsRatio_working_3-way'!U203/(3*'OddsRatio_working_3-way'!X203^(1/3))*SIN(('OddsRatio_working_3-way'!Y203+2*PI())/3)</f>
        <v>-0.43688578779059239</v>
      </c>
      <c r="AK203" s="11">
        <f>'OddsRatio_working_3-way'!U203/(3*'OddsRatio_working_3-way'!X203^(1/3))*SIN(('OddsRatio_working_3-way'!Y203+4*PI())/3)</f>
        <v>0.48806391639447178</v>
      </c>
      <c r="AL203" s="11">
        <f>'OddsRatio_working_3-way'!Z203+'OddsRatio_working_3-way'!AF203</f>
        <v>1.0680399213962228</v>
      </c>
      <c r="AM203" s="11">
        <f>'OddsRatio_working_3-way'!AA203+'OddsRatio_working_3-way'!AG203</f>
        <v>-0.62266307967632473</v>
      </c>
      <c r="AN203" s="11">
        <f>'OddsRatio_working_3-way'!AB203+'OddsRatio_working_3-way'!AH203</f>
        <v>-0.44537684171989844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1.0680399213962228</v>
      </c>
      <c r="AS203" s="11">
        <f>IF(('OddsRatio_working_3-way'!X203=0),IF(Q203&gt;0,-Q203^(1/3),(-Q203)^(1/3)),'OddsRatio_working_3-way'!AM203-'OddsRatio_working_3-way'!R203/3)</f>
        <v>-0.62266307967632473</v>
      </c>
      <c r="AT203" s="11">
        <f>IF(('OddsRatio_working_3-way'!X203=0),IF(Q203&gt;0,-Q203^(1/3),(-Q203)^(1/3)),'OddsRatio_working_3-way'!AN203-'OddsRatio_working_3-way'!R203/3)</f>
        <v>-0.44537684171989844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2.38</v>
      </c>
      <c r="B204" s="4">
        <f>IF('True_Odds_Calculator_3-way'!B205="","",'True_Odds_Calculator_3-way'!B205)</f>
        <v>3.09</v>
      </c>
      <c r="C204" s="4">
        <f>IF('True_Odds_Calculator_3-way'!C205="","",'True_Odds_Calculator_3-way'!C205)</f>
        <v>3.32</v>
      </c>
      <c r="D204" s="9">
        <f t="shared" si="52"/>
        <v>0.40380403637168771</v>
      </c>
      <c r="E204" s="9">
        <f t="shared" si="53"/>
        <v>0.3090167125530881</v>
      </c>
      <c r="F204" s="9">
        <f t="shared" si="54"/>
        <v>0.28717925107522441</v>
      </c>
      <c r="G204" s="9">
        <f t="shared" si="55"/>
        <v>1.069890396545123</v>
      </c>
      <c r="H204" s="9">
        <f t="shared" si="56"/>
        <v>2.4764487472322698</v>
      </c>
      <c r="I204" s="9">
        <f t="shared" si="57"/>
        <v>3.236070928779307</v>
      </c>
      <c r="J204" s="9">
        <f t="shared" si="58"/>
        <v>3.4821457199846853</v>
      </c>
      <c r="K204" s="11">
        <f t="shared" si="59"/>
        <v>0.42016806722689076</v>
      </c>
      <c r="L204" s="11">
        <f t="shared" si="60"/>
        <v>0.3236245954692557</v>
      </c>
      <c r="M204" s="11">
        <f t="shared" si="61"/>
        <v>0.30120481927710846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-0.2740563297491182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0.23714012450225153</v>
      </c>
      <c r="Q204" s="11">
        <f>2*'OddsRatio_working_3-way'!K204*'OddsRatio_working_3-way'!L204*'OddsRatio_working_3-way'!M204</f>
        <v>8.191368722012142E-2</v>
      </c>
      <c r="R204" s="11">
        <f t="shared" si="62"/>
        <v>0</v>
      </c>
      <c r="S204" s="11">
        <f t="shared" si="63"/>
        <v>-0.86529701656348823</v>
      </c>
      <c r="T204" s="11">
        <f t="shared" si="64"/>
        <v>-0.29889361539326015</v>
      </c>
      <c r="U204" s="11">
        <f>'OddsRatio_working_3-way'!S204-'OddsRatio_working_3-way'!R204^2/3</f>
        <v>-0.86529701656348823</v>
      </c>
      <c r="V204" s="11">
        <f>'OddsRatio_working_3-way'!S204*'OddsRatio_working_3-way'!R204/3-2*'OddsRatio_working_3-way'!R204^3/27-'OddsRatio_working_3-way'!T204</f>
        <v>0.29889361539326015</v>
      </c>
      <c r="W204" s="11">
        <f>'OddsRatio_working_3-way'!V204^2+4*'OddsRatio_working_3-way'!U204^3/27</f>
        <v>-6.6450599525143955E-3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0.15490517524873768</v>
      </c>
      <c r="Y204" s="11">
        <f>IF('OddsRatio_working_3-way'!W204&gt;=0,IF('OddsRatio_working_3-way'!V204+SQRT('OddsRatio_working_3-way'!W204)&gt;0,0,PI()),ACOS('OddsRatio_working_3-way'!V204/(2*'OddsRatio_working_3-way'!X204)))</f>
        <v>0.26625452976253539</v>
      </c>
      <c r="Z204" s="11">
        <f>'OddsRatio_working_3-way'!X204^(1/3)*COS('OddsRatio_working_3-way'!Y204/3)</f>
        <v>0.5349451982725616</v>
      </c>
      <c r="AA204" s="11">
        <f>'OddsRatio_working_3-way'!X204^(1/3)*COS(('OddsRatio_working_3-way'!Y204+2*PI())/3)</f>
        <v>-0.30869735231588602</v>
      </c>
      <c r="AB204" s="11">
        <f>'OddsRatio_working_3-way'!X204^(1/3)*COS(('OddsRatio_working_3-way'!Y204+4*PI())/3)</f>
        <v>-0.22624784595667571</v>
      </c>
      <c r="AC204" s="11">
        <f>'OddsRatio_working_3-way'!X204^(1/3)*SIN('OddsRatio_working_3-way'!Y204/3)</f>
        <v>4.7602244691041906E-2</v>
      </c>
      <c r="AD204" s="11">
        <f>'OddsRatio_working_3-way'!X204^(1/3)*SIN(('OddsRatio_working_3-way'!Y204+2*PI())/3)</f>
        <v>0.43947500899102082</v>
      </c>
      <c r="AE204" s="11">
        <f>'OddsRatio_working_3-way'!X204^(1/3)*SIN(('OddsRatio_working_3-way'!Y204+4*PI())/3)</f>
        <v>-0.48707725368206273</v>
      </c>
      <c r="AF204" s="11">
        <f>-'OddsRatio_working_3-way'!U204/(3*'OddsRatio_working_3-way'!X204^(1/3))*COS(('OddsRatio_working_3-way'!Y204)/3)</f>
        <v>0.53494519827256148</v>
      </c>
      <c r="AG204" s="11">
        <f>-'OddsRatio_working_3-way'!U204/(3*'OddsRatio_working_3-way'!X204^(1/3))*COS(('OddsRatio_working_3-way'!Y204+2*PI())/3)</f>
        <v>-0.30869735231588596</v>
      </c>
      <c r="AH204" s="11">
        <f>-'OddsRatio_working_3-way'!U204/(3*'OddsRatio_working_3-way'!X204^(1/3))*COS(('OddsRatio_working_3-way'!Y204+4*PI())/3)</f>
        <v>-0.22624784595667566</v>
      </c>
      <c r="AI204" s="11">
        <f>'OddsRatio_working_3-way'!U204/(3*'OddsRatio_working_3-way'!X204^(1/3))*SIN(('OddsRatio_working_3-way'!Y204)/3)</f>
        <v>-4.7602244691041899E-2</v>
      </c>
      <c r="AJ204" s="11">
        <f>'OddsRatio_working_3-way'!U204/(3*'OddsRatio_working_3-way'!X204^(1/3))*SIN(('OddsRatio_working_3-way'!Y204+2*PI())/3)</f>
        <v>-0.43947500899102071</v>
      </c>
      <c r="AK204" s="11">
        <f>'OddsRatio_working_3-way'!U204/(3*'OddsRatio_working_3-way'!X204^(1/3))*SIN(('OddsRatio_working_3-way'!Y204+4*PI())/3)</f>
        <v>0.48707725368206262</v>
      </c>
      <c r="AL204" s="11">
        <f>'OddsRatio_working_3-way'!Z204+'OddsRatio_working_3-way'!AF204</f>
        <v>1.069890396545123</v>
      </c>
      <c r="AM204" s="11">
        <f>'OddsRatio_working_3-way'!AA204+'OddsRatio_working_3-way'!AG204</f>
        <v>-0.61739470463177204</v>
      </c>
      <c r="AN204" s="11">
        <f>'OddsRatio_working_3-way'!AB204+'OddsRatio_working_3-way'!AH204</f>
        <v>-0.45249569191335137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1.069890396545123</v>
      </c>
      <c r="AS204" s="11">
        <f>IF(('OddsRatio_working_3-way'!X204=0),IF(Q204&gt;0,-Q204^(1/3),(-Q204)^(1/3)),'OddsRatio_working_3-way'!AM204-'OddsRatio_working_3-way'!R204/3)</f>
        <v>-0.61739470463177204</v>
      </c>
      <c r="AT204" s="11">
        <f>IF(('OddsRatio_working_3-way'!X204=0),IF(Q204&gt;0,-Q204^(1/3),(-Q204)^(1/3)),'OddsRatio_working_3-way'!AN204-'OddsRatio_working_3-way'!R204/3)</f>
        <v>-0.45249569191335137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1.73</v>
      </c>
      <c r="B205" s="4">
        <f>IF('True_Odds_Calculator_3-way'!B206="","",'True_Odds_Calculator_3-way'!B206)</f>
        <v>3.42</v>
      </c>
      <c r="C205" s="4">
        <f>IF('True_Odds_Calculator_3-way'!C206="","",'True_Odds_Calculator_3-way'!C206)</f>
        <v>5.6</v>
      </c>
      <c r="D205" s="9">
        <f t="shared" si="52"/>
        <v>0.55770578956927186</v>
      </c>
      <c r="E205" s="9">
        <f t="shared" si="53"/>
        <v>0.27555431791382273</v>
      </c>
      <c r="F205" s="9">
        <f t="shared" si="54"/>
        <v>0.16673989251690535</v>
      </c>
      <c r="G205" s="9">
        <f t="shared" si="55"/>
        <v>1.0863837015391744</v>
      </c>
      <c r="H205" s="9">
        <f t="shared" si="56"/>
        <v>1.7930601021235972</v>
      </c>
      <c r="I205" s="9">
        <f t="shared" si="57"/>
        <v>3.6290485577248019</v>
      </c>
      <c r="J205" s="9">
        <f t="shared" si="58"/>
        <v>5.9973650270802015</v>
      </c>
      <c r="K205" s="11">
        <f t="shared" si="59"/>
        <v>0.5780346820809249</v>
      </c>
      <c r="L205" s="11">
        <f t="shared" si="60"/>
        <v>0.29239766081871343</v>
      </c>
      <c r="M205" s="11">
        <f t="shared" si="61"/>
        <v>0.17857142857142858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-0.2452651377963212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0.23390605608433418</v>
      </c>
      <c r="Q205" s="11">
        <f>2*'OddsRatio_working_3-way'!K205*'OddsRatio_working_3-way'!L205*'OddsRatio_working_3-way'!M205</f>
        <v>6.0362853183053976E-2</v>
      </c>
      <c r="R205" s="11">
        <f t="shared" si="62"/>
        <v>0</v>
      </c>
      <c r="S205" s="11">
        <f t="shared" si="63"/>
        <v>-0.95368652139457299</v>
      </c>
      <c r="T205" s="11">
        <f t="shared" si="64"/>
        <v>-0.24611265068247043</v>
      </c>
      <c r="U205" s="11">
        <f>'OddsRatio_working_3-way'!S205-'OddsRatio_working_3-way'!R205^2/3</f>
        <v>-0.95368652139457299</v>
      </c>
      <c r="V205" s="11">
        <f>'OddsRatio_working_3-way'!S205*'OddsRatio_working_3-way'!R205/3-2*'OddsRatio_working_3-way'!R205^3/27-'OddsRatio_working_3-way'!T205</f>
        <v>0.24611265068247043</v>
      </c>
      <c r="W205" s="11">
        <f>'OddsRatio_working_3-way'!V205^2+4*'OddsRatio_working_3-way'!U205^3/27</f>
        <v>-6.7931531993490252E-2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0.1792365537630661</v>
      </c>
      <c r="Y205" s="11">
        <f>IF('OddsRatio_working_3-way'!W205&gt;=0,IF('OddsRatio_working_3-way'!V205+SQRT('OddsRatio_working_3-way'!W205)&gt;0,0,PI()),ACOS('OddsRatio_working_3-way'!V205/(2*'OddsRatio_working_3-way'!X205)))</f>
        <v>0.81405168527315319</v>
      </c>
      <c r="Z205" s="11">
        <f>'OddsRatio_working_3-way'!X205^(1/3)*COS('OddsRatio_working_3-way'!Y205/3)</f>
        <v>0.5431918507695872</v>
      </c>
      <c r="AA205" s="11">
        <f>'OddsRatio_working_3-way'!X205^(1/3)*COS(('OddsRatio_working_3-way'!Y205+2*PI())/3)</f>
        <v>-0.40247216574864314</v>
      </c>
      <c r="AB205" s="11">
        <f>'OddsRatio_working_3-way'!X205^(1/3)*COS(('OddsRatio_working_3-way'!Y205+4*PI())/3)</f>
        <v>-0.14071968502094426</v>
      </c>
      <c r="AC205" s="11">
        <f>'OddsRatio_working_3-way'!X205^(1/3)*SIN('OddsRatio_working_3-way'!Y205/3)</f>
        <v>0.15112286520918949</v>
      </c>
      <c r="AD205" s="11">
        <f>'OddsRatio_working_3-way'!X205^(1/3)*SIN(('OddsRatio_working_3-way'!Y205+2*PI())/3)</f>
        <v>0.39485650929055366</v>
      </c>
      <c r="AE205" s="11">
        <f>'OddsRatio_working_3-way'!X205^(1/3)*SIN(('OddsRatio_working_3-way'!Y205+4*PI())/3)</f>
        <v>-0.54597937449974299</v>
      </c>
      <c r="AF205" s="11">
        <f>-'OddsRatio_working_3-way'!U205/(3*'OddsRatio_working_3-way'!X205^(1/3))*COS(('OddsRatio_working_3-way'!Y205)/3)</f>
        <v>0.5431918507695872</v>
      </c>
      <c r="AG205" s="11">
        <f>-'OddsRatio_working_3-way'!U205/(3*'OddsRatio_working_3-way'!X205^(1/3))*COS(('OddsRatio_working_3-way'!Y205+2*PI())/3)</f>
        <v>-0.40247216574864314</v>
      </c>
      <c r="AH205" s="11">
        <f>-'OddsRatio_working_3-way'!U205/(3*'OddsRatio_working_3-way'!X205^(1/3))*COS(('OddsRatio_working_3-way'!Y205+4*PI())/3)</f>
        <v>-0.14071968502094426</v>
      </c>
      <c r="AI205" s="11">
        <f>'OddsRatio_working_3-way'!U205/(3*'OddsRatio_working_3-way'!X205^(1/3))*SIN(('OddsRatio_working_3-way'!Y205)/3)</f>
        <v>-0.15112286520918949</v>
      </c>
      <c r="AJ205" s="11">
        <f>'OddsRatio_working_3-way'!U205/(3*'OddsRatio_working_3-way'!X205^(1/3))*SIN(('OddsRatio_working_3-way'!Y205+2*PI())/3)</f>
        <v>-0.39485650929055366</v>
      </c>
      <c r="AK205" s="11">
        <f>'OddsRatio_working_3-way'!U205/(3*'OddsRatio_working_3-way'!X205^(1/3))*SIN(('OddsRatio_working_3-way'!Y205+4*PI())/3)</f>
        <v>0.54597937449974299</v>
      </c>
      <c r="AL205" s="11">
        <f>'OddsRatio_working_3-way'!Z205+'OddsRatio_working_3-way'!AF205</f>
        <v>1.0863837015391744</v>
      </c>
      <c r="AM205" s="11">
        <f>'OddsRatio_working_3-way'!AA205+'OddsRatio_working_3-way'!AG205</f>
        <v>-0.80494433149728628</v>
      </c>
      <c r="AN205" s="11">
        <f>'OddsRatio_working_3-way'!AB205+'OddsRatio_working_3-way'!AH205</f>
        <v>-0.28143937004188851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1.0863837015391744</v>
      </c>
      <c r="AS205" s="11">
        <f>IF(('OddsRatio_working_3-way'!X205=0),IF(Q205&gt;0,-Q205^(1/3),(-Q205)^(1/3)),'OddsRatio_working_3-way'!AM205-'OddsRatio_working_3-way'!R205/3)</f>
        <v>-0.80494433149728628</v>
      </c>
      <c r="AT205" s="11">
        <f>IF(('OddsRatio_working_3-way'!X205=0),IF(Q205&gt;0,-Q205^(1/3),(-Q205)^(1/3)),'OddsRatio_working_3-way'!AN205-'OddsRatio_working_3-way'!R205/3)</f>
        <v>-0.28143937004188851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1.51</v>
      </c>
      <c r="B206" s="4">
        <f>IF('True_Odds_Calculator_3-way'!B207="","",'True_Odds_Calculator_3-way'!B207)</f>
        <v>4.25</v>
      </c>
      <c r="C206" s="4">
        <f>IF('True_Odds_Calculator_3-way'!C207="","",'True_Odds_Calculator_3-way'!C207)</f>
        <v>6.49</v>
      </c>
      <c r="D206" s="9">
        <f t="shared" si="52"/>
        <v>0.64005996126678721</v>
      </c>
      <c r="E206" s="9">
        <f t="shared" si="53"/>
        <v>0.21816788552024913</v>
      </c>
      <c r="F206" s="9">
        <f t="shared" si="54"/>
        <v>0.14177215321296349</v>
      </c>
      <c r="G206" s="9">
        <f t="shared" si="55"/>
        <v>1.102654164514526</v>
      </c>
      <c r="H206" s="9">
        <f t="shared" si="56"/>
        <v>1.5623536239024081</v>
      </c>
      <c r="I206" s="9">
        <f t="shared" si="57"/>
        <v>4.5836260346722089</v>
      </c>
      <c r="J206" s="9">
        <f t="shared" si="58"/>
        <v>7.0535713631847488</v>
      </c>
      <c r="K206" s="11">
        <f t="shared" si="59"/>
        <v>0.66225165562913912</v>
      </c>
      <c r="L206" s="11">
        <f t="shared" si="60"/>
        <v>0.23529411764705882</v>
      </c>
      <c r="M206" s="11">
        <f t="shared" si="61"/>
        <v>0.15408320493066255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-0.21848182124307369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0.22209110176994606</v>
      </c>
      <c r="Q206" s="11">
        <f>2*'OddsRatio_working_3-way'!K206*'OddsRatio_working_3-way'!L206*'OddsRatio_working_3-way'!M206</f>
        <v>4.801969767998833E-2</v>
      </c>
      <c r="R206" s="11">
        <f t="shared" si="62"/>
        <v>0</v>
      </c>
      <c r="S206" s="11">
        <f t="shared" si="63"/>
        <v>-1.0165198207628305</v>
      </c>
      <c r="T206" s="11">
        <f t="shared" si="64"/>
        <v>-0.21978806935412548</v>
      </c>
      <c r="U206" s="11">
        <f>'OddsRatio_working_3-way'!S206-'OddsRatio_working_3-way'!R206^2/3</f>
        <v>-1.0165198207628305</v>
      </c>
      <c r="V206" s="11">
        <f>'OddsRatio_working_3-way'!S206*'OddsRatio_working_3-way'!R206/3-2*'OddsRatio_working_3-way'!R206^3/27-'OddsRatio_working_3-way'!T206</f>
        <v>0.21978806935412548</v>
      </c>
      <c r="W206" s="11">
        <f>'OddsRatio_working_3-way'!V206^2+4*'OddsRatio_working_3-way'!U206^3/27</f>
        <v>-0.10730545405931387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0.19723859250266398</v>
      </c>
      <c r="Y206" s="11">
        <f>IF('OddsRatio_working_3-way'!W206&gt;=0,IF('OddsRatio_working_3-way'!V206+SQRT('OddsRatio_working_3-way'!W206)&gt;0,0,PI()),ACOS('OddsRatio_working_3-way'!V206/(2*'OddsRatio_working_3-way'!X206)))</f>
        <v>0.97983093959650125</v>
      </c>
      <c r="Z206" s="11">
        <f>'OddsRatio_working_3-way'!X206^(1/3)*COS('OddsRatio_working_3-way'!Y206/3)</f>
        <v>0.55132708225726301</v>
      </c>
      <c r="AA206" s="11">
        <f>'OddsRatio_working_3-way'!X206^(1/3)*COS(('OddsRatio_working_3-way'!Y206+2*PI())/3)</f>
        <v>-0.43740033801782885</v>
      </c>
      <c r="AB206" s="11">
        <f>'OddsRatio_working_3-way'!X206^(1/3)*COS(('OddsRatio_working_3-way'!Y206+4*PI())/3)</f>
        <v>-0.11392674423943411</v>
      </c>
      <c r="AC206" s="11">
        <f>'OddsRatio_working_3-way'!X206^(1/3)*SIN('OddsRatio_working_3-way'!Y206/3)</f>
        <v>0.18675756644369174</v>
      </c>
      <c r="AD206" s="11">
        <f>'OddsRatio_working_3-way'!X206^(1/3)*SIN(('OddsRatio_working_3-way'!Y206+2*PI())/3)</f>
        <v>0.38408447580729677</v>
      </c>
      <c r="AE206" s="11">
        <f>'OddsRatio_working_3-way'!X206^(1/3)*SIN(('OddsRatio_working_3-way'!Y206+4*PI())/3)</f>
        <v>-0.57084204225098856</v>
      </c>
      <c r="AF206" s="11">
        <f>-'OddsRatio_working_3-way'!U206/(3*'OddsRatio_working_3-way'!X206^(1/3))*COS(('OddsRatio_working_3-way'!Y206)/3)</f>
        <v>0.55132708225726301</v>
      </c>
      <c r="AG206" s="11">
        <f>-'OddsRatio_working_3-way'!U206/(3*'OddsRatio_working_3-way'!X206^(1/3))*COS(('OddsRatio_working_3-way'!Y206+2*PI())/3)</f>
        <v>-0.43740033801782874</v>
      </c>
      <c r="AH206" s="11">
        <f>-'OddsRatio_working_3-way'!U206/(3*'OddsRatio_working_3-way'!X206^(1/3))*COS(('OddsRatio_working_3-way'!Y206+4*PI())/3)</f>
        <v>-0.11392674423943408</v>
      </c>
      <c r="AI206" s="11">
        <f>'OddsRatio_working_3-way'!U206/(3*'OddsRatio_working_3-way'!X206^(1/3))*SIN(('OddsRatio_working_3-way'!Y206)/3)</f>
        <v>-0.18675756644369171</v>
      </c>
      <c r="AJ206" s="11">
        <f>'OddsRatio_working_3-way'!U206/(3*'OddsRatio_working_3-way'!X206^(1/3))*SIN(('OddsRatio_working_3-way'!Y206+2*PI())/3)</f>
        <v>-0.38408447580729671</v>
      </c>
      <c r="AK206" s="11">
        <f>'OddsRatio_working_3-way'!U206/(3*'OddsRatio_working_3-way'!X206^(1/3))*SIN(('OddsRatio_working_3-way'!Y206+4*PI())/3)</f>
        <v>0.57084204225098845</v>
      </c>
      <c r="AL206" s="11">
        <f>'OddsRatio_working_3-way'!Z206+'OddsRatio_working_3-way'!AF206</f>
        <v>1.102654164514526</v>
      </c>
      <c r="AM206" s="11">
        <f>'OddsRatio_working_3-way'!AA206+'OddsRatio_working_3-way'!AG206</f>
        <v>-0.87480067603565759</v>
      </c>
      <c r="AN206" s="11">
        <f>'OddsRatio_working_3-way'!AB206+'OddsRatio_working_3-way'!AH206</f>
        <v>-0.22785348847886819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1.102654164514526</v>
      </c>
      <c r="AS206" s="11">
        <f>IF(('OddsRatio_working_3-way'!X206=0),IF(Q206&gt;0,-Q206^(1/3),(-Q206)^(1/3)),'OddsRatio_working_3-way'!AM206-'OddsRatio_working_3-way'!R206/3)</f>
        <v>-0.87480067603565759</v>
      </c>
      <c r="AT206" s="11">
        <f>IF(('OddsRatio_working_3-way'!X206=0),IF(Q206&gt;0,-Q206^(1/3),(-Q206)^(1/3)),'OddsRatio_working_3-way'!AN206-'OddsRatio_working_3-way'!R206/3)</f>
        <v>-0.22785348847886819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1.81</v>
      </c>
      <c r="B207" s="4">
        <f>IF('True_Odds_Calculator_3-way'!B208="","",'True_Odds_Calculator_3-way'!B208)</f>
        <v>3.34</v>
      </c>
      <c r="C207" s="4">
        <f>IF('True_Odds_Calculator_3-way'!C208="","",'True_Odds_Calculator_3-way'!C208)</f>
        <v>4.8</v>
      </c>
      <c r="D207" s="9">
        <f t="shared" si="52"/>
        <v>0.52813449807924084</v>
      </c>
      <c r="E207" s="9">
        <f t="shared" si="53"/>
        <v>0.27924394765515487</v>
      </c>
      <c r="F207" s="9">
        <f t="shared" si="54"/>
        <v>0.19262155426560443</v>
      </c>
      <c r="G207" s="9">
        <f t="shared" si="55"/>
        <v>1.1030334213916513</v>
      </c>
      <c r="H207" s="9">
        <f t="shared" si="56"/>
        <v>1.8934570713272376</v>
      </c>
      <c r="I207" s="9">
        <f t="shared" si="57"/>
        <v>3.5810982060564633</v>
      </c>
      <c r="J207" s="9">
        <f t="shared" si="58"/>
        <v>5.1915270012882742</v>
      </c>
      <c r="K207" s="11">
        <f t="shared" si="59"/>
        <v>0.5524861878453039</v>
      </c>
      <c r="L207" s="11">
        <f t="shared" si="60"/>
        <v>0.29940119760479045</v>
      </c>
      <c r="M207" s="11">
        <f t="shared" si="61"/>
        <v>0.20833333333333334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-0.24820938234029188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0.2395071734983073</v>
      </c>
      <c r="Q207" s="11">
        <f>2*'OddsRatio_working_3-way'!K207*'OddsRatio_working_3-way'!L207*'OddsRatio_working_3-way'!M207</f>
        <v>6.8922927625412175E-2</v>
      </c>
      <c r="R207" s="11">
        <f t="shared" si="62"/>
        <v>0</v>
      </c>
      <c r="S207" s="11">
        <f t="shared" si="63"/>
        <v>-0.96494004876071138</v>
      </c>
      <c r="T207" s="11">
        <f t="shared" si="64"/>
        <v>-0.27768058957142772</v>
      </c>
      <c r="U207" s="11">
        <f>'OddsRatio_working_3-way'!S207-'OddsRatio_working_3-way'!R207^2/3</f>
        <v>-0.96494004876071138</v>
      </c>
      <c r="V207" s="11">
        <f>'OddsRatio_working_3-way'!S207*'OddsRatio_working_3-way'!R207/3-2*'OddsRatio_working_3-way'!R207^3/27-'OddsRatio_working_3-way'!T207</f>
        <v>0.27768058957142772</v>
      </c>
      <c r="W207" s="11">
        <f>'OddsRatio_working_3-way'!V207^2+4*'OddsRatio_working_3-way'!U207^3/27</f>
        <v>-5.5999364416217251E-2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0.18241838876669816</v>
      </c>
      <c r="Y207" s="11">
        <f>IF('OddsRatio_working_3-way'!W207&gt;=0,IF('OddsRatio_working_3-way'!V207+SQRT('OddsRatio_working_3-way'!W207)&gt;0,0,PI()),ACOS('OddsRatio_working_3-way'!V207/(2*'OddsRatio_working_3-way'!X207)))</f>
        <v>0.70577500288650175</v>
      </c>
      <c r="Z207" s="11">
        <f>'OddsRatio_working_3-way'!X207^(1/3)*COS('OddsRatio_working_3-way'!Y207/3)</f>
        <v>0.55151671069582564</v>
      </c>
      <c r="AA207" s="11">
        <f>'OddsRatio_working_3-way'!X207^(1/3)*COS(('OddsRatio_working_3-way'!Y207+2*PI())/3)</f>
        <v>-0.39024416476384216</v>
      </c>
      <c r="AB207" s="11">
        <f>'OddsRatio_working_3-way'!X207^(1/3)*COS(('OddsRatio_working_3-way'!Y207+4*PI())/3)</f>
        <v>-0.16127254593198362</v>
      </c>
      <c r="AC207" s="11">
        <f>'OddsRatio_working_3-way'!X207^(1/3)*SIN('OddsRatio_working_3-way'!Y207/3)</f>
        <v>0.13219682576935815</v>
      </c>
      <c r="AD207" s="11">
        <f>'OddsRatio_working_3-way'!X207^(1/3)*SIN(('OddsRatio_working_3-way'!Y207+2*PI())/3)</f>
        <v>0.41152906918953885</v>
      </c>
      <c r="AE207" s="11">
        <f>'OddsRatio_working_3-way'!X207^(1/3)*SIN(('OddsRatio_working_3-way'!Y207+4*PI())/3)</f>
        <v>-0.54372589495889689</v>
      </c>
      <c r="AF207" s="11">
        <f>-'OddsRatio_working_3-way'!U207/(3*'OddsRatio_working_3-way'!X207^(1/3))*COS(('OddsRatio_working_3-way'!Y207)/3)</f>
        <v>0.55151671069582575</v>
      </c>
      <c r="AG207" s="11">
        <f>-'OddsRatio_working_3-way'!U207/(3*'OddsRatio_working_3-way'!X207^(1/3))*COS(('OddsRatio_working_3-way'!Y207+2*PI())/3)</f>
        <v>-0.39024416476384227</v>
      </c>
      <c r="AH207" s="11">
        <f>-'OddsRatio_working_3-way'!U207/(3*'OddsRatio_working_3-way'!X207^(1/3))*COS(('OddsRatio_working_3-way'!Y207+4*PI())/3)</f>
        <v>-0.16127254593198365</v>
      </c>
      <c r="AI207" s="11">
        <f>'OddsRatio_working_3-way'!U207/(3*'OddsRatio_working_3-way'!X207^(1/3))*SIN(('OddsRatio_working_3-way'!Y207)/3)</f>
        <v>-0.13219682576935815</v>
      </c>
      <c r="AJ207" s="11">
        <f>'OddsRatio_working_3-way'!U207/(3*'OddsRatio_working_3-way'!X207^(1/3))*SIN(('OddsRatio_working_3-way'!Y207+2*PI())/3)</f>
        <v>-0.41152906918953897</v>
      </c>
      <c r="AK207" s="11">
        <f>'OddsRatio_working_3-way'!U207/(3*'OddsRatio_working_3-way'!X207^(1/3))*SIN(('OddsRatio_working_3-way'!Y207+4*PI())/3)</f>
        <v>0.543725894958897</v>
      </c>
      <c r="AL207" s="11">
        <f>'OddsRatio_working_3-way'!Z207+'OddsRatio_working_3-way'!AF207</f>
        <v>1.1030334213916513</v>
      </c>
      <c r="AM207" s="11">
        <f>'OddsRatio_working_3-way'!AA207+'OddsRatio_working_3-way'!AG207</f>
        <v>-0.78048832952768443</v>
      </c>
      <c r="AN207" s="11">
        <f>'OddsRatio_working_3-way'!AB207+'OddsRatio_working_3-way'!AH207</f>
        <v>-0.32254509186396729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1.1030334213916513</v>
      </c>
      <c r="AS207" s="11">
        <f>IF(('OddsRatio_working_3-way'!X207=0),IF(Q207&gt;0,-Q207^(1/3),(-Q207)^(1/3)),'OddsRatio_working_3-way'!AM207-'OddsRatio_working_3-way'!R207/3)</f>
        <v>-0.78048832952768443</v>
      </c>
      <c r="AT207" s="11">
        <f>IF(('OddsRatio_working_3-way'!X207=0),IF(Q207&gt;0,-Q207^(1/3),(-Q207)^(1/3)),'OddsRatio_working_3-way'!AN207-'OddsRatio_working_3-way'!R207/3)</f>
        <v>-0.32254509186396729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2.17</v>
      </c>
      <c r="B208" s="4">
        <f>IF('True_Odds_Calculator_3-way'!B209="","",'True_Odds_Calculator_3-way'!B209)</f>
        <v>3.35</v>
      </c>
      <c r="C208" s="4">
        <f>IF('True_Odds_Calculator_3-way'!C209="","",'True_Odds_Calculator_3-way'!C209)</f>
        <v>3.37</v>
      </c>
      <c r="D208" s="9">
        <f t="shared" si="52"/>
        <v>0.43974694427729283</v>
      </c>
      <c r="E208" s="9">
        <f t="shared" si="53"/>
        <v>0.28098100407482512</v>
      </c>
      <c r="F208" s="9">
        <f t="shared" si="54"/>
        <v>0.27927205164788194</v>
      </c>
      <c r="G208" s="9">
        <f t="shared" si="55"/>
        <v>1.0889189153137446</v>
      </c>
      <c r="H208" s="9">
        <f t="shared" si="56"/>
        <v>2.2740351309170812</v>
      </c>
      <c r="I208" s="9">
        <f t="shared" si="57"/>
        <v>3.5589594509873002</v>
      </c>
      <c r="J208" s="9">
        <f t="shared" si="58"/>
        <v>3.5807378292935752</v>
      </c>
      <c r="K208" s="11">
        <f t="shared" si="59"/>
        <v>0.46082949308755761</v>
      </c>
      <c r="L208" s="11">
        <f t="shared" si="60"/>
        <v>0.29850746268656714</v>
      </c>
      <c r="M208" s="11">
        <f t="shared" si="61"/>
        <v>0.29673590504451036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-0.26599142019122612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0.24042567999341991</v>
      </c>
      <c r="Q208" s="11">
        <f>2*'OddsRatio_working_3-way'!K208*'OddsRatio_working_3-way'!L208*'OddsRatio_working_3-way'!M208</f>
        <v>8.1638601016441395E-2</v>
      </c>
      <c r="R208" s="11">
        <f t="shared" si="62"/>
        <v>0</v>
      </c>
      <c r="S208" s="11">
        <f t="shared" si="63"/>
        <v>-0.90388509456648436</v>
      </c>
      <c r="T208" s="11">
        <f t="shared" si="64"/>
        <v>-0.30692193363887416</v>
      </c>
      <c r="U208" s="11">
        <f>'OddsRatio_working_3-way'!S208-'OddsRatio_working_3-way'!R208^2/3</f>
        <v>-0.90388509456648436</v>
      </c>
      <c r="V208" s="11">
        <f>'OddsRatio_working_3-way'!S208*'OddsRatio_working_3-way'!R208/3-2*'OddsRatio_working_3-way'!R208^3/27-'OddsRatio_working_3-way'!T208</f>
        <v>0.30692193363887416</v>
      </c>
      <c r="W208" s="11">
        <f>'OddsRatio_working_3-way'!V208^2+4*'OddsRatio_working_3-way'!U208^3/27</f>
        <v>-1.5203606966848998E-2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0.16538189162924888</v>
      </c>
      <c r="Y208" s="11">
        <f>IF('OddsRatio_working_3-way'!W208&gt;=0,IF('OddsRatio_working_3-way'!V208+SQRT('OddsRatio_working_3-way'!W208)&gt;0,0,PI()),ACOS('OddsRatio_working_3-way'!V208/(2*'OddsRatio_working_3-way'!X208)))</f>
        <v>0.38200572832276269</v>
      </c>
      <c r="Z208" s="11">
        <f>'OddsRatio_working_3-way'!X208^(1/3)*COS('OddsRatio_working_3-way'!Y208/3)</f>
        <v>0.54445945765687243</v>
      </c>
      <c r="AA208" s="11">
        <f>'OddsRatio_working_3-way'!X208^(1/3)*COS(('OddsRatio_working_3-way'!Y208+2*PI())/3)</f>
        <v>-0.33259692080892728</v>
      </c>
      <c r="AB208" s="11">
        <f>'OddsRatio_working_3-way'!X208^(1/3)*COS(('OddsRatio_working_3-way'!Y208+4*PI())/3)</f>
        <v>-0.21186253684794529</v>
      </c>
      <c r="AC208" s="11">
        <f>'OddsRatio_working_3-way'!X208^(1/3)*SIN('OddsRatio_working_3-way'!Y208/3)</f>
        <v>6.9706029080316631E-2</v>
      </c>
      <c r="AD208" s="11">
        <f>'OddsRatio_working_3-way'!X208^(1/3)*SIN(('OddsRatio_working_3-way'!Y208+2*PI())/3)</f>
        <v>0.4366627071213911</v>
      </c>
      <c r="AE208" s="11">
        <f>'OddsRatio_working_3-way'!X208^(1/3)*SIN(('OddsRatio_working_3-way'!Y208+4*PI())/3)</f>
        <v>-0.50636873620170764</v>
      </c>
      <c r="AF208" s="11">
        <f>-'OddsRatio_working_3-way'!U208/(3*'OddsRatio_working_3-way'!X208^(1/3))*COS(('OddsRatio_working_3-way'!Y208)/3)</f>
        <v>0.5444594576568722</v>
      </c>
      <c r="AG208" s="11">
        <f>-'OddsRatio_working_3-way'!U208/(3*'OddsRatio_working_3-way'!X208^(1/3))*COS(('OddsRatio_working_3-way'!Y208+2*PI())/3)</f>
        <v>-0.33259692080892711</v>
      </c>
      <c r="AH208" s="11">
        <f>-'OddsRatio_working_3-way'!U208/(3*'OddsRatio_working_3-way'!X208^(1/3))*COS(('OddsRatio_working_3-way'!Y208+4*PI())/3)</f>
        <v>-0.21186253684794518</v>
      </c>
      <c r="AI208" s="11">
        <f>'OddsRatio_working_3-way'!U208/(3*'OddsRatio_working_3-way'!X208^(1/3))*SIN(('OddsRatio_working_3-way'!Y208)/3)</f>
        <v>-6.9706029080316603E-2</v>
      </c>
      <c r="AJ208" s="11">
        <f>'OddsRatio_working_3-way'!U208/(3*'OddsRatio_working_3-way'!X208^(1/3))*SIN(('OddsRatio_working_3-way'!Y208+2*PI())/3)</f>
        <v>-0.43666270712139094</v>
      </c>
      <c r="AK208" s="11">
        <f>'OddsRatio_working_3-way'!U208/(3*'OddsRatio_working_3-way'!X208^(1/3))*SIN(('OddsRatio_working_3-way'!Y208+4*PI())/3)</f>
        <v>0.50636873620170741</v>
      </c>
      <c r="AL208" s="11">
        <f>'OddsRatio_working_3-way'!Z208+'OddsRatio_working_3-way'!AF208</f>
        <v>1.0889189153137446</v>
      </c>
      <c r="AM208" s="11">
        <f>'OddsRatio_working_3-way'!AA208+'OddsRatio_working_3-way'!AG208</f>
        <v>-0.66519384161785444</v>
      </c>
      <c r="AN208" s="11">
        <f>'OddsRatio_working_3-way'!AB208+'OddsRatio_working_3-way'!AH208</f>
        <v>-0.42372507369589046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1.0889189153137446</v>
      </c>
      <c r="AS208" s="11">
        <f>IF(('OddsRatio_working_3-way'!X208=0),IF(Q208&gt;0,-Q208^(1/3),(-Q208)^(1/3)),'OddsRatio_working_3-way'!AM208-'OddsRatio_working_3-way'!R208/3)</f>
        <v>-0.66519384161785444</v>
      </c>
      <c r="AT208" s="11">
        <f>IF(('OddsRatio_working_3-way'!X208=0),IF(Q208&gt;0,-Q208^(1/3),(-Q208)^(1/3)),'OddsRatio_working_3-way'!AN208-'OddsRatio_working_3-way'!R208/3)</f>
        <v>-0.42372507369589046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4.5</v>
      </c>
      <c r="B209" s="4">
        <f>IF('True_Odds_Calculator_3-way'!B210="","",'True_Odds_Calculator_3-way'!B210)</f>
        <v>3.29</v>
      </c>
      <c r="C209" s="4">
        <f>IF('True_Odds_Calculator_3-way'!C210="","",'True_Odds_Calculator_3-way'!C210)</f>
        <v>1.88</v>
      </c>
      <c r="D209" s="9">
        <f t="shared" si="52"/>
        <v>0.20658697707738924</v>
      </c>
      <c r="E209" s="9">
        <f t="shared" si="53"/>
        <v>0.28467042949545374</v>
      </c>
      <c r="F209" s="9">
        <f t="shared" si="54"/>
        <v>0.50874259342715678</v>
      </c>
      <c r="G209" s="9">
        <f t="shared" si="55"/>
        <v>1.0973074795311328</v>
      </c>
      <c r="H209" s="9">
        <f t="shared" si="56"/>
        <v>4.8405761783589654</v>
      </c>
      <c r="I209" s="9">
        <f t="shared" si="57"/>
        <v>3.5128341281262943</v>
      </c>
      <c r="J209" s="9">
        <f t="shared" si="58"/>
        <v>1.9656305819873974</v>
      </c>
      <c r="K209" s="11">
        <f t="shared" si="59"/>
        <v>0.22222222222222221</v>
      </c>
      <c r="L209" s="11">
        <f t="shared" si="60"/>
        <v>0.303951367781155</v>
      </c>
      <c r="M209" s="11">
        <f t="shared" si="61"/>
        <v>0.53191489361702127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-0.25340777626879929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0.239640144574504</v>
      </c>
      <c r="Q209" s="11">
        <f>2*'OddsRatio_working_3-way'!K209*'OddsRatio_working_3-way'!L209*'OddsRatio_working_3-way'!M209</f>
        <v>7.1856115314693852E-2</v>
      </c>
      <c r="R209" s="11">
        <f t="shared" si="62"/>
        <v>0</v>
      </c>
      <c r="S209" s="11">
        <f t="shared" si="63"/>
        <v>-0.94567005047354413</v>
      </c>
      <c r="T209" s="11">
        <f t="shared" si="64"/>
        <v>-0.28355923552430107</v>
      </c>
      <c r="U209" s="11">
        <f>'OddsRatio_working_3-way'!S209-'OddsRatio_working_3-way'!R209^2/3</f>
        <v>-0.94567005047354413</v>
      </c>
      <c r="V209" s="11">
        <f>'OddsRatio_working_3-way'!S209*'OddsRatio_working_3-way'!R209/3-2*'OddsRatio_working_3-way'!R209^3/27-'OddsRatio_working_3-way'!T209</f>
        <v>0.28355923552430107</v>
      </c>
      <c r="W209" s="11">
        <f>'OddsRatio_working_3-way'!V209^2+4*'OddsRatio_working_3-way'!U209^3/27</f>
        <v>-4.4883791592798775E-2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0.17698137729993291</v>
      </c>
      <c r="Y209" s="11">
        <f>IF('OddsRatio_working_3-way'!W209&gt;=0,IF('OddsRatio_working_3-way'!V209+SQRT('OddsRatio_working_3-way'!W209)&gt;0,0,PI()),ACOS('OddsRatio_working_3-way'!V209/(2*'OddsRatio_working_3-way'!X209)))</f>
        <v>0.64166707255729249</v>
      </c>
      <c r="Z209" s="11">
        <f>'OddsRatio_working_3-way'!X209^(1/3)*COS('OddsRatio_working_3-way'!Y209/3)</f>
        <v>0.54865373976556642</v>
      </c>
      <c r="AA209" s="11">
        <f>'OddsRatio_working_3-way'!X209^(1/3)*COS(('OddsRatio_working_3-way'!Y209+2*PI())/3)</f>
        <v>-0.37753451494519941</v>
      </c>
      <c r="AB209" s="11">
        <f>'OddsRatio_working_3-way'!X209^(1/3)*COS(('OddsRatio_working_3-way'!Y209+4*PI())/3)</f>
        <v>-0.17111922482036712</v>
      </c>
      <c r="AC209" s="11">
        <f>'OddsRatio_working_3-way'!X209^(1/3)*SIN('OddsRatio_working_3-way'!Y209/3)</f>
        <v>0.11917392331842662</v>
      </c>
      <c r="AD209" s="11">
        <f>'OddsRatio_working_3-way'!X209^(1/3)*SIN(('OddsRatio_working_3-way'!Y209+2*PI())/3)</f>
        <v>0.41556111485910363</v>
      </c>
      <c r="AE209" s="11">
        <f>'OddsRatio_working_3-way'!X209^(1/3)*SIN(('OddsRatio_working_3-way'!Y209+4*PI())/3)</f>
        <v>-0.53473503817753032</v>
      </c>
      <c r="AF209" s="11">
        <f>-'OddsRatio_working_3-way'!U209/(3*'OddsRatio_working_3-way'!X209^(1/3))*COS(('OddsRatio_working_3-way'!Y209)/3)</f>
        <v>0.54865373976556631</v>
      </c>
      <c r="AG209" s="11">
        <f>-'OddsRatio_working_3-way'!U209/(3*'OddsRatio_working_3-way'!X209^(1/3))*COS(('OddsRatio_working_3-way'!Y209+2*PI())/3)</f>
        <v>-0.37753451494519935</v>
      </c>
      <c r="AH209" s="11">
        <f>-'OddsRatio_working_3-way'!U209/(3*'OddsRatio_working_3-way'!X209^(1/3))*COS(('OddsRatio_working_3-way'!Y209+4*PI())/3)</f>
        <v>-0.17111922482036709</v>
      </c>
      <c r="AI209" s="11">
        <f>'OddsRatio_working_3-way'!U209/(3*'OddsRatio_working_3-way'!X209^(1/3))*SIN(('OddsRatio_working_3-way'!Y209)/3)</f>
        <v>-0.11917392331842661</v>
      </c>
      <c r="AJ209" s="11">
        <f>'OddsRatio_working_3-way'!U209/(3*'OddsRatio_working_3-way'!X209^(1/3))*SIN(('OddsRatio_working_3-way'!Y209+2*PI())/3)</f>
        <v>-0.41556111485910358</v>
      </c>
      <c r="AK209" s="11">
        <f>'OddsRatio_working_3-way'!U209/(3*'OddsRatio_working_3-way'!X209^(1/3))*SIN(('OddsRatio_working_3-way'!Y209+4*PI())/3)</f>
        <v>0.53473503817753021</v>
      </c>
      <c r="AL209" s="11">
        <f>'OddsRatio_working_3-way'!Z209+'OddsRatio_working_3-way'!AF209</f>
        <v>1.0973074795311328</v>
      </c>
      <c r="AM209" s="11">
        <f>'OddsRatio_working_3-way'!AA209+'OddsRatio_working_3-way'!AG209</f>
        <v>-0.75506902989039881</v>
      </c>
      <c r="AN209" s="11">
        <f>'OddsRatio_working_3-way'!AB209+'OddsRatio_working_3-way'!AH209</f>
        <v>-0.34223844964073424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1.0973074795311328</v>
      </c>
      <c r="AS209" s="11">
        <f>IF(('OddsRatio_working_3-way'!X209=0),IF(Q209&gt;0,-Q209^(1/3),(-Q209)^(1/3)),'OddsRatio_working_3-way'!AM209-'OddsRatio_working_3-way'!R209/3)</f>
        <v>-0.75506902989039881</v>
      </c>
      <c r="AT209" s="11">
        <f>IF(('OddsRatio_working_3-way'!X209=0),IF(Q209&gt;0,-Q209^(1/3),(-Q209)^(1/3)),'OddsRatio_working_3-way'!AN209-'OddsRatio_working_3-way'!R209/3)</f>
        <v>-0.34223844964073424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1.35</v>
      </c>
      <c r="B210" s="4">
        <f>IF('True_Odds_Calculator_3-way'!B211="","",'True_Odds_Calculator_3-way'!B211)</f>
        <v>4.9400000000000004</v>
      </c>
      <c r="C210" s="4">
        <f>IF('True_Odds_Calculator_3-way'!C211="","",'True_Odds_Calculator_3-way'!C211)</f>
        <v>8.4499999999999993</v>
      </c>
      <c r="D210" s="9">
        <f t="shared" si="52"/>
        <v>0.71377626432642038</v>
      </c>
      <c r="E210" s="9">
        <f t="shared" si="53"/>
        <v>0.18135307154578093</v>
      </c>
      <c r="F210" s="9">
        <f t="shared" si="54"/>
        <v>0.10487066412779879</v>
      </c>
      <c r="G210" s="9">
        <f t="shared" si="55"/>
        <v>1.1457120988693026</v>
      </c>
      <c r="H210" s="9">
        <f t="shared" si="56"/>
        <v>1.4009992346042559</v>
      </c>
      <c r="I210" s="9">
        <f t="shared" si="57"/>
        <v>5.5141056695450521</v>
      </c>
      <c r="J210" s="9">
        <f t="shared" si="58"/>
        <v>9.5355551365763027</v>
      </c>
      <c r="K210" s="11">
        <f t="shared" si="59"/>
        <v>0.7407407407407407</v>
      </c>
      <c r="L210" s="11">
        <f t="shared" si="60"/>
        <v>0.20242914979757085</v>
      </c>
      <c r="M210" s="11">
        <f t="shared" si="61"/>
        <v>0.1183431952662722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-0.18230690264324645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0.20832945155586072</v>
      </c>
      <c r="Q210" s="11">
        <f>2*'OddsRatio_working_3-way'!K210*'OddsRatio_working_3-way'!L210*'OddsRatio_working_3-way'!M210</f>
        <v>3.5490536891969467E-2</v>
      </c>
      <c r="R210" s="11">
        <f t="shared" si="62"/>
        <v>0</v>
      </c>
      <c r="S210" s="11">
        <f t="shared" si="63"/>
        <v>-1.1427403380525716</v>
      </c>
      <c r="T210" s="11">
        <f t="shared" si="64"/>
        <v>-0.19467467428493559</v>
      </c>
      <c r="U210" s="11">
        <f>'OddsRatio_working_3-way'!S210-'OddsRatio_working_3-way'!R210^2/3</f>
        <v>-1.1427403380525716</v>
      </c>
      <c r="V210" s="11">
        <f>'OddsRatio_working_3-way'!S210*'OddsRatio_working_3-way'!R210/3-2*'OddsRatio_working_3-way'!R210^3/27-'OddsRatio_working_3-way'!T210</f>
        <v>0.19467467428493559</v>
      </c>
      <c r="W210" s="11">
        <f>'OddsRatio_working_3-way'!V210^2+4*'OddsRatio_working_3-way'!U210^3/27</f>
        <v>-0.18317639828921597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0.23509286840372345</v>
      </c>
      <c r="Y210" s="11">
        <f>IF('OddsRatio_working_3-way'!W210&gt;=0,IF('OddsRatio_working_3-way'!V210+SQRT('OddsRatio_working_3-way'!W210)&gt;0,0,PI()),ACOS('OddsRatio_working_3-way'!V210/(2*'OddsRatio_working_3-way'!X210)))</f>
        <v>1.1439108246996139</v>
      </c>
      <c r="Z210" s="11">
        <f>'OddsRatio_working_3-way'!X210^(1/3)*COS('OddsRatio_working_3-way'!Y210/3)</f>
        <v>0.57285604943465129</v>
      </c>
      <c r="AA210" s="11">
        <f>'OddsRatio_working_3-way'!X210^(1/3)*COS(('OddsRatio_working_3-way'!Y210+2*PI())/3)</f>
        <v>-0.48533012245069823</v>
      </c>
      <c r="AB210" s="11">
        <f>'OddsRatio_working_3-way'!X210^(1/3)*COS(('OddsRatio_working_3-way'!Y210+4*PI())/3)</f>
        <v>-8.7525926983953006E-2</v>
      </c>
      <c r="AC210" s="11">
        <f>'OddsRatio_working_3-way'!X210^(1/3)*SIN('OddsRatio_working_3-way'!Y210/3)</f>
        <v>0.22967235933748789</v>
      </c>
      <c r="AD210" s="11">
        <f>'OddsRatio_working_3-way'!X210^(1/3)*SIN(('OddsRatio_working_3-way'!Y210+2*PI())/3)</f>
        <v>0.38127171185325842</v>
      </c>
      <c r="AE210" s="11">
        <f>'OddsRatio_working_3-way'!X210^(1/3)*SIN(('OddsRatio_working_3-way'!Y210+4*PI())/3)</f>
        <v>-0.61094407119074623</v>
      </c>
      <c r="AF210" s="11">
        <f>-'OddsRatio_working_3-way'!U210/(3*'OddsRatio_working_3-way'!X210^(1/3))*COS(('OddsRatio_working_3-way'!Y210)/3)</f>
        <v>0.5728560494346514</v>
      </c>
      <c r="AG210" s="11">
        <f>-'OddsRatio_working_3-way'!U210/(3*'OddsRatio_working_3-way'!X210^(1/3))*COS(('OddsRatio_working_3-way'!Y210+2*PI())/3)</f>
        <v>-0.48533012245069829</v>
      </c>
      <c r="AH210" s="11">
        <f>-'OddsRatio_working_3-way'!U210/(3*'OddsRatio_working_3-way'!X210^(1/3))*COS(('OddsRatio_working_3-way'!Y210+4*PI())/3)</f>
        <v>-8.752592698395302E-2</v>
      </c>
      <c r="AI210" s="11">
        <f>'OddsRatio_working_3-way'!U210/(3*'OddsRatio_working_3-way'!X210^(1/3))*SIN(('OddsRatio_working_3-way'!Y210)/3)</f>
        <v>-0.22967235933748795</v>
      </c>
      <c r="AJ210" s="11">
        <f>'OddsRatio_working_3-way'!U210/(3*'OddsRatio_working_3-way'!X210^(1/3))*SIN(('OddsRatio_working_3-way'!Y210+2*PI())/3)</f>
        <v>-0.38127171185325848</v>
      </c>
      <c r="AK210" s="11">
        <f>'OddsRatio_working_3-way'!U210/(3*'OddsRatio_working_3-way'!X210^(1/3))*SIN(('OddsRatio_working_3-way'!Y210+4*PI())/3)</f>
        <v>0.61094407119074634</v>
      </c>
      <c r="AL210" s="11">
        <f>'OddsRatio_working_3-way'!Z210+'OddsRatio_working_3-way'!AF210</f>
        <v>1.1457120988693026</v>
      </c>
      <c r="AM210" s="11">
        <f>'OddsRatio_working_3-way'!AA210+'OddsRatio_working_3-way'!AG210</f>
        <v>-0.97066024490139657</v>
      </c>
      <c r="AN210" s="11">
        <f>'OddsRatio_working_3-way'!AB210+'OddsRatio_working_3-way'!AH210</f>
        <v>-0.17505185396790601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1.1457120988693026</v>
      </c>
      <c r="AS210" s="11">
        <f>IF(('OddsRatio_working_3-way'!X210=0),IF(Q210&gt;0,-Q210^(1/3),(-Q210)^(1/3)),'OddsRatio_working_3-way'!AM210-'OddsRatio_working_3-way'!R210/3)</f>
        <v>-0.97066024490139657</v>
      </c>
      <c r="AT210" s="11">
        <f>IF(('OddsRatio_working_3-way'!X210=0),IF(Q210&gt;0,-Q210^(1/3),(-Q210)^(1/3)),'OddsRatio_working_3-way'!AN210-'OddsRatio_working_3-way'!R210/3)</f>
        <v>-0.17505185396790601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3.13</v>
      </c>
      <c r="B211" s="4">
        <f>IF('True_Odds_Calculator_3-way'!B212="","",'True_Odds_Calculator_3-way'!B212)</f>
        <v>3.25</v>
      </c>
      <c r="C211" s="4">
        <f>IF('True_Odds_Calculator_3-way'!C212="","",'True_Odds_Calculator_3-way'!C212)</f>
        <v>2.4700000000000002</v>
      </c>
      <c r="D211" s="9">
        <f t="shared" si="52"/>
        <v>0.30912672934302632</v>
      </c>
      <c r="E211" s="9">
        <f t="shared" si="53"/>
        <v>0.29754553189027144</v>
      </c>
      <c r="F211" s="9">
        <f t="shared" si="54"/>
        <v>0.3933277387667023</v>
      </c>
      <c r="G211" s="9">
        <f t="shared" si="55"/>
        <v>1.0492578525483611</v>
      </c>
      <c r="H211" s="9">
        <f t="shared" si="56"/>
        <v>3.2349192259280093</v>
      </c>
      <c r="I211" s="9">
        <f t="shared" si="57"/>
        <v>3.3608301682338118</v>
      </c>
      <c r="J211" s="9">
        <f t="shared" si="58"/>
        <v>2.5424090432460908</v>
      </c>
      <c r="K211" s="11">
        <f t="shared" si="59"/>
        <v>0.31948881789137379</v>
      </c>
      <c r="L211" s="11">
        <f t="shared" si="60"/>
        <v>0.30769230769230771</v>
      </c>
      <c r="M211" s="11">
        <f t="shared" si="61"/>
        <v>0.40485829959514169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-0.28038501835244856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0.23282585919209428</v>
      </c>
      <c r="Q211" s="11">
        <f>2*'OddsRatio_working_3-way'!K211*'OddsRatio_working_3-way'!L211*'OddsRatio_working_3-way'!M211</f>
        <v>7.9598584339177533E-2</v>
      </c>
      <c r="R211" s="11">
        <f t="shared" si="62"/>
        <v>0</v>
      </c>
      <c r="S211" s="11">
        <f t="shared" si="63"/>
        <v>-0.83037909999680637</v>
      </c>
      <c r="T211" s="11">
        <f t="shared" si="64"/>
        <v>-0.28389029059719878</v>
      </c>
      <c r="U211" s="11">
        <f>'OddsRatio_working_3-way'!S211-'OddsRatio_working_3-way'!R211^2/3</f>
        <v>-0.83037909999680637</v>
      </c>
      <c r="V211" s="11">
        <f>'OddsRatio_working_3-way'!S211*'OddsRatio_working_3-way'!R211/3-2*'OddsRatio_working_3-way'!R211^3/27-'OddsRatio_working_3-way'!T211</f>
        <v>0.28389029059719878</v>
      </c>
      <c r="W211" s="11">
        <f>'OddsRatio_working_3-way'!V211^2+4*'OddsRatio_working_3-way'!U211^3/27</f>
        <v>-4.2316131080059882E-3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0.1456239250633013</v>
      </c>
      <c r="Y211" s="11">
        <f>IF('OddsRatio_working_3-way'!W211&gt;=0,IF('OddsRatio_working_3-way'!V211+SQRT('OddsRatio_working_3-way'!W211)&gt;0,0,PI()),ACOS('OddsRatio_working_3-way'!V211/(2*'OddsRatio_working_3-way'!X211)))</f>
        <v>0.22525220933946044</v>
      </c>
      <c r="Z211" s="11">
        <f>'OddsRatio_working_3-way'!X211^(1/3)*COS('OddsRatio_working_3-way'!Y211/3)</f>
        <v>0.52462892627418067</v>
      </c>
      <c r="AA211" s="11">
        <f>'OddsRatio_working_3-way'!X211^(1/3)*COS(('OddsRatio_working_3-way'!Y211+2*PI())/3)</f>
        <v>-0.29649255972689254</v>
      </c>
      <c r="AB211" s="11">
        <f>'OddsRatio_working_3-way'!X211^(1/3)*COS(('OddsRatio_working_3-way'!Y211+4*PI())/3)</f>
        <v>-0.22813636654728822</v>
      </c>
      <c r="AC211" s="11">
        <f>'OddsRatio_working_3-way'!X211^(1/3)*SIN('OddsRatio_working_3-way'!Y211/3)</f>
        <v>3.9465466533022596E-2</v>
      </c>
      <c r="AD211" s="11">
        <f>'OddsRatio_working_3-way'!X211^(1/3)*SIN(('OddsRatio_working_3-way'!Y211+2*PI())/3)</f>
        <v>0.43460924444708243</v>
      </c>
      <c r="AE211" s="11">
        <f>'OddsRatio_working_3-way'!X211^(1/3)*SIN(('OddsRatio_working_3-way'!Y211+4*PI())/3)</f>
        <v>-0.47407471098010506</v>
      </c>
      <c r="AF211" s="11">
        <f>-'OddsRatio_working_3-way'!U211/(3*'OddsRatio_working_3-way'!X211^(1/3))*COS(('OddsRatio_working_3-way'!Y211)/3)</f>
        <v>0.52462892627418056</v>
      </c>
      <c r="AG211" s="11">
        <f>-'OddsRatio_working_3-way'!U211/(3*'OddsRatio_working_3-way'!X211^(1/3))*COS(('OddsRatio_working_3-way'!Y211+2*PI())/3)</f>
        <v>-0.29649255972689248</v>
      </c>
      <c r="AH211" s="11">
        <f>-'OddsRatio_working_3-way'!U211/(3*'OddsRatio_working_3-way'!X211^(1/3))*COS(('OddsRatio_working_3-way'!Y211+4*PI())/3)</f>
        <v>-0.22813636654728819</v>
      </c>
      <c r="AI211" s="11">
        <f>'OddsRatio_working_3-way'!U211/(3*'OddsRatio_working_3-way'!X211^(1/3))*SIN(('OddsRatio_working_3-way'!Y211)/3)</f>
        <v>-3.9465466533022589E-2</v>
      </c>
      <c r="AJ211" s="11">
        <f>'OddsRatio_working_3-way'!U211/(3*'OddsRatio_working_3-way'!X211^(1/3))*SIN(('OddsRatio_working_3-way'!Y211+2*PI())/3)</f>
        <v>-0.43460924444708238</v>
      </c>
      <c r="AK211" s="11">
        <f>'OddsRatio_working_3-way'!U211/(3*'OddsRatio_working_3-way'!X211^(1/3))*SIN(('OddsRatio_working_3-way'!Y211+4*PI())/3)</f>
        <v>0.47407471098010501</v>
      </c>
      <c r="AL211" s="11">
        <f>'OddsRatio_working_3-way'!Z211+'OddsRatio_working_3-way'!AF211</f>
        <v>1.0492578525483611</v>
      </c>
      <c r="AM211" s="11">
        <f>'OddsRatio_working_3-way'!AA211+'OddsRatio_working_3-way'!AG211</f>
        <v>-0.59298511945378496</v>
      </c>
      <c r="AN211" s="11">
        <f>'OddsRatio_working_3-way'!AB211+'OddsRatio_working_3-way'!AH211</f>
        <v>-0.45627273309457639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1.0492578525483611</v>
      </c>
      <c r="AS211" s="11">
        <f>IF(('OddsRatio_working_3-way'!X211=0),IF(Q211&gt;0,-Q211^(1/3),(-Q211)^(1/3)),'OddsRatio_working_3-way'!AM211-'OddsRatio_working_3-way'!R211/3)</f>
        <v>-0.59298511945378496</v>
      </c>
      <c r="AT211" s="11">
        <f>IF(('OddsRatio_working_3-way'!X211=0),IF(Q211&gt;0,-Q211^(1/3),(-Q211)^(1/3)),'OddsRatio_working_3-way'!AN211-'OddsRatio_working_3-way'!R211/3)</f>
        <v>-0.45627273309457639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7.44</v>
      </c>
      <c r="B212" s="4">
        <f>IF('True_Odds_Calculator_3-way'!B213="","",'True_Odds_Calculator_3-way'!B213)</f>
        <v>4.6500000000000004</v>
      </c>
      <c r="C212" s="4">
        <f>IF('True_Odds_Calculator_3-way'!C213="","",'True_Odds_Calculator_3-way'!C213)</f>
        <v>1.45</v>
      </c>
      <c r="D212" s="9">
        <f t="shared" si="52"/>
        <v>0.12548070571795489</v>
      </c>
      <c r="E212" s="9">
        <f t="shared" si="53"/>
        <v>0.20201933173316267</v>
      </c>
      <c r="F212" s="9">
        <f t="shared" si="54"/>
        <v>0.67249996254888234</v>
      </c>
      <c r="G212" s="9">
        <f t="shared" si="55"/>
        <v>1.0821976230959025</v>
      </c>
      <c r="H212" s="9">
        <f t="shared" si="56"/>
        <v>7.9693526927376146</v>
      </c>
      <c r="I212" s="9">
        <f t="shared" si="57"/>
        <v>4.950021324300045</v>
      </c>
      <c r="J212" s="9">
        <f t="shared" si="58"/>
        <v>1.486988930393156</v>
      </c>
      <c r="K212" s="11">
        <f t="shared" si="59"/>
        <v>0.13440860215053763</v>
      </c>
      <c r="L212" s="11">
        <f t="shared" si="60"/>
        <v>0.21505376344086019</v>
      </c>
      <c r="M212" s="11">
        <f t="shared" si="61"/>
        <v>0.68965517241379315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-0.21086153073307246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0.21010999876405881</v>
      </c>
      <c r="Q212" s="11">
        <f>2*'OddsRatio_working_3-way'!K212*'OddsRatio_working_3-way'!L212*'OddsRatio_working_3-way'!M212</f>
        <v>3.9869069974204703E-2</v>
      </c>
      <c r="R212" s="11">
        <f t="shared" si="62"/>
        <v>0</v>
      </c>
      <c r="S212" s="11">
        <f t="shared" si="63"/>
        <v>-0.99643589816311728</v>
      </c>
      <c r="T212" s="11">
        <f t="shared" si="64"/>
        <v>-0.18907702052431066</v>
      </c>
      <c r="U212" s="11">
        <f>'OddsRatio_working_3-way'!S212-'OddsRatio_working_3-way'!R212^2/3</f>
        <v>-0.99643589816311728</v>
      </c>
      <c r="V212" s="11">
        <f>'OddsRatio_working_3-way'!S212*'OddsRatio_working_3-way'!R212/3-2*'OddsRatio_working_3-way'!R212^3/27-'OddsRatio_working_3-way'!T212</f>
        <v>0.18907702052431066</v>
      </c>
      <c r="W212" s="11">
        <f>'OddsRatio_working_3-way'!V212^2+4*'OddsRatio_working_3-way'!U212^3/27</f>
        <v>-0.11081962218830303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0.19142213944490175</v>
      </c>
      <c r="Y212" s="11">
        <f>IF('OddsRatio_working_3-way'!W212&gt;=0,IF('OddsRatio_working_3-way'!V212+SQRT('OddsRatio_working_3-way'!W212)&gt;0,0,PI()),ACOS('OddsRatio_working_3-way'!V212/(2*'OddsRatio_working_3-way'!X212)))</f>
        <v>1.054256363229729</v>
      </c>
      <c r="Z212" s="11">
        <f>'OddsRatio_working_3-way'!X212^(1/3)*COS('OddsRatio_working_3-way'!Y212/3)</f>
        <v>0.54109881154795125</v>
      </c>
      <c r="AA212" s="11">
        <f>'OddsRatio_working_3-way'!X212^(1/3)*COS(('OddsRatio_working_3-way'!Y212+2*PI())/3)</f>
        <v>-0.44235753028159419</v>
      </c>
      <c r="AB212" s="11">
        <f>'OddsRatio_working_3-way'!X212^(1/3)*COS(('OddsRatio_working_3-way'!Y212+4*PI())/3)</f>
        <v>-9.8741281266356964E-2</v>
      </c>
      <c r="AC212" s="11">
        <f>'OddsRatio_working_3-way'!X212^(1/3)*SIN('OddsRatio_working_3-way'!Y212/3)</f>
        <v>0.19838693386687659</v>
      </c>
      <c r="AD212" s="11">
        <f>'OddsRatio_working_3-way'!X212^(1/3)*SIN(('OddsRatio_working_3-way'!Y212+2*PI())/3)</f>
        <v>0.36941184982465608</v>
      </c>
      <c r="AE212" s="11">
        <f>'OddsRatio_working_3-way'!X212^(1/3)*SIN(('OddsRatio_working_3-way'!Y212+4*PI())/3)</f>
        <v>-0.56779878369153269</v>
      </c>
      <c r="AF212" s="11">
        <f>-'OddsRatio_working_3-way'!U212/(3*'OddsRatio_working_3-way'!X212^(1/3))*COS(('OddsRatio_working_3-way'!Y212)/3)</f>
        <v>0.54109881154795125</v>
      </c>
      <c r="AG212" s="11">
        <f>-'OddsRatio_working_3-way'!U212/(3*'OddsRatio_working_3-way'!X212^(1/3))*COS(('OddsRatio_working_3-way'!Y212+2*PI())/3)</f>
        <v>-0.44235753028159419</v>
      </c>
      <c r="AH212" s="11">
        <f>-'OddsRatio_working_3-way'!U212/(3*'OddsRatio_working_3-way'!X212^(1/3))*COS(('OddsRatio_working_3-way'!Y212+4*PI())/3)</f>
        <v>-9.8741281266356964E-2</v>
      </c>
      <c r="AI212" s="11">
        <f>'OddsRatio_working_3-way'!U212/(3*'OddsRatio_working_3-way'!X212^(1/3))*SIN(('OddsRatio_working_3-way'!Y212)/3)</f>
        <v>-0.19838693386687659</v>
      </c>
      <c r="AJ212" s="11">
        <f>'OddsRatio_working_3-way'!U212/(3*'OddsRatio_working_3-way'!X212^(1/3))*SIN(('OddsRatio_working_3-way'!Y212+2*PI())/3)</f>
        <v>-0.36941184982465608</v>
      </c>
      <c r="AK212" s="11">
        <f>'OddsRatio_working_3-way'!U212/(3*'OddsRatio_working_3-way'!X212^(1/3))*SIN(('OddsRatio_working_3-way'!Y212+4*PI())/3)</f>
        <v>0.56779878369153269</v>
      </c>
      <c r="AL212" s="11">
        <f>'OddsRatio_working_3-way'!Z212+'OddsRatio_working_3-way'!AF212</f>
        <v>1.0821976230959025</v>
      </c>
      <c r="AM212" s="11">
        <f>'OddsRatio_working_3-way'!AA212+'OddsRatio_working_3-way'!AG212</f>
        <v>-0.88471506056318838</v>
      </c>
      <c r="AN212" s="11">
        <f>'OddsRatio_working_3-way'!AB212+'OddsRatio_working_3-way'!AH212</f>
        <v>-0.19748256253271393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1.0821976230959025</v>
      </c>
      <c r="AS212" s="11">
        <f>IF(('OddsRatio_working_3-way'!X212=0),IF(Q212&gt;0,-Q212^(1/3),(-Q212)^(1/3)),'OddsRatio_working_3-way'!AM212-'OddsRatio_working_3-way'!R212/3)</f>
        <v>-0.88471506056318838</v>
      </c>
      <c r="AT212" s="11">
        <f>IF(('OddsRatio_working_3-way'!X212=0),IF(Q212&gt;0,-Q212^(1/3),(-Q212)^(1/3)),'OddsRatio_working_3-way'!AN212-'OddsRatio_working_3-way'!R212/3)</f>
        <v>-0.19748256253271393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1.39</v>
      </c>
      <c r="B213" s="4">
        <f>IF('True_Odds_Calculator_3-way'!B214="","",'True_Odds_Calculator_3-way'!B214)</f>
        <v>4.71</v>
      </c>
      <c r="C213" s="4">
        <f>IF('True_Odds_Calculator_3-way'!C214="","",'True_Odds_Calculator_3-way'!C214)</f>
        <v>9.26</v>
      </c>
      <c r="D213" s="9">
        <f t="shared" si="52"/>
        <v>0.70173691636651858</v>
      </c>
      <c r="E213" s="9">
        <f t="shared" si="53"/>
        <v>0.19828341345381334</v>
      </c>
      <c r="F213" s="9">
        <f t="shared" si="54"/>
        <v>9.9979670179667968E-2</v>
      </c>
      <c r="G213" s="9">
        <f t="shared" si="55"/>
        <v>1.0898345515034913</v>
      </c>
      <c r="H213" s="9">
        <f t="shared" si="56"/>
        <v>1.4250354750863614</v>
      </c>
      <c r="I213" s="9">
        <f t="shared" si="57"/>
        <v>5.0432861860779523</v>
      </c>
      <c r="J213" s="9">
        <f t="shared" si="58"/>
        <v>10.002033395418838</v>
      </c>
      <c r="K213" s="11">
        <f t="shared" si="59"/>
        <v>0.71942446043165476</v>
      </c>
      <c r="L213" s="11">
        <f t="shared" si="60"/>
        <v>0.21231422505307856</v>
      </c>
      <c r="M213" s="11">
        <f t="shared" si="61"/>
        <v>0.10799136069114471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-0.19713869162748499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0.20387866290038781</v>
      </c>
      <c r="Q213" s="11">
        <f>2*'OddsRatio_working_3-way'!K213*'OddsRatio_working_3-way'!L213*'OddsRatio_working_3-way'!M213</f>
        <v>3.2990074902975369E-2</v>
      </c>
      <c r="R213" s="11">
        <f t="shared" si="62"/>
        <v>0</v>
      </c>
      <c r="S213" s="11">
        <f t="shared" si="63"/>
        <v>-1.0341889824735102</v>
      </c>
      <c r="T213" s="11">
        <f t="shared" si="64"/>
        <v>-0.16734449554587541</v>
      </c>
      <c r="U213" s="11">
        <f>'OddsRatio_working_3-way'!S213-'OddsRatio_working_3-way'!R213^2/3</f>
        <v>-1.0341889824735102</v>
      </c>
      <c r="V213" s="11">
        <f>'OddsRatio_working_3-way'!S213*'OddsRatio_working_3-way'!R213/3-2*'OddsRatio_working_3-way'!R213^3/27-'OddsRatio_working_3-way'!T213</f>
        <v>0.16734449554587541</v>
      </c>
      <c r="W213" s="11">
        <f>'OddsRatio_working_3-way'!V213^2+4*'OddsRatio_working_3-way'!U213^3/27</f>
        <v>-0.13586449685184263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0.20240348134440903</v>
      </c>
      <c r="Y213" s="11">
        <f>IF('OddsRatio_working_3-way'!W213&gt;=0,IF('OddsRatio_working_3-way'!V213+SQRT('OddsRatio_working_3-way'!W213)&gt;0,0,PI()),ACOS('OddsRatio_working_3-way'!V213/(2*'OddsRatio_working_3-way'!X213)))</f>
        <v>1.1446187395916916</v>
      </c>
      <c r="Z213" s="11">
        <f>'OddsRatio_working_3-way'!X213^(1/3)*COS('OddsRatio_working_3-way'!Y213/3)</f>
        <v>0.54491727575174564</v>
      </c>
      <c r="AA213" s="11">
        <f>'OddsRatio_working_3-way'!X213^(1/3)*COS(('OddsRatio_working_3-way'!Y213+2*PI())/3)</f>
        <v>-0.46178934737343308</v>
      </c>
      <c r="AB213" s="11">
        <f>'OddsRatio_working_3-way'!X213^(1/3)*COS(('OddsRatio_working_3-way'!Y213+4*PI())/3)</f>
        <v>-8.312792837831269E-2</v>
      </c>
      <c r="AC213" s="11">
        <f>'OddsRatio_working_3-way'!X213^(1/3)*SIN('OddsRatio_working_3-way'!Y213/3)</f>
        <v>0.21862027218855851</v>
      </c>
      <c r="AD213" s="11">
        <f>'OddsRatio_working_3-way'!X213^(1/3)*SIN(('OddsRatio_working_3-way'!Y213+2*PI())/3)</f>
        <v>0.36260206766774261</v>
      </c>
      <c r="AE213" s="11">
        <f>'OddsRatio_working_3-way'!X213^(1/3)*SIN(('OddsRatio_working_3-way'!Y213+4*PI())/3)</f>
        <v>-0.58122233985630101</v>
      </c>
      <c r="AF213" s="11">
        <f>-'OddsRatio_working_3-way'!U213/(3*'OddsRatio_working_3-way'!X213^(1/3))*COS(('OddsRatio_working_3-way'!Y213)/3)</f>
        <v>0.54491727575174564</v>
      </c>
      <c r="AG213" s="11">
        <f>-'OddsRatio_working_3-way'!U213/(3*'OddsRatio_working_3-way'!X213^(1/3))*COS(('OddsRatio_working_3-way'!Y213+2*PI())/3)</f>
        <v>-0.46178934737343308</v>
      </c>
      <c r="AH213" s="11">
        <f>-'OddsRatio_working_3-way'!U213/(3*'OddsRatio_working_3-way'!X213^(1/3))*COS(('OddsRatio_working_3-way'!Y213+4*PI())/3)</f>
        <v>-8.312792837831269E-2</v>
      </c>
      <c r="AI213" s="11">
        <f>'OddsRatio_working_3-way'!U213/(3*'OddsRatio_working_3-way'!X213^(1/3))*SIN(('OddsRatio_working_3-way'!Y213)/3)</f>
        <v>-0.21862027218855851</v>
      </c>
      <c r="AJ213" s="11">
        <f>'OddsRatio_working_3-way'!U213/(3*'OddsRatio_working_3-way'!X213^(1/3))*SIN(('OddsRatio_working_3-way'!Y213+2*PI())/3)</f>
        <v>-0.36260206766774261</v>
      </c>
      <c r="AK213" s="11">
        <f>'OddsRatio_working_3-way'!U213/(3*'OddsRatio_working_3-way'!X213^(1/3))*SIN(('OddsRatio_working_3-way'!Y213+4*PI())/3)</f>
        <v>0.58122233985630101</v>
      </c>
      <c r="AL213" s="11">
        <f>'OddsRatio_working_3-way'!Z213+'OddsRatio_working_3-way'!AF213</f>
        <v>1.0898345515034913</v>
      </c>
      <c r="AM213" s="11">
        <f>'OddsRatio_working_3-way'!AA213+'OddsRatio_working_3-way'!AG213</f>
        <v>-0.92357869474686616</v>
      </c>
      <c r="AN213" s="11">
        <f>'OddsRatio_working_3-way'!AB213+'OddsRatio_working_3-way'!AH213</f>
        <v>-0.16625585675662538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1.0898345515034913</v>
      </c>
      <c r="AS213" s="11">
        <f>IF(('OddsRatio_working_3-way'!X213=0),IF(Q213&gt;0,-Q213^(1/3),(-Q213)^(1/3)),'OddsRatio_working_3-way'!AM213-'OddsRatio_working_3-way'!R213/3)</f>
        <v>-0.92357869474686616</v>
      </c>
      <c r="AT213" s="11">
        <f>IF(('OddsRatio_working_3-way'!X213=0),IF(Q213&gt;0,-Q213^(1/3),(-Q213)^(1/3)),'OddsRatio_working_3-way'!AN213-'OddsRatio_working_3-way'!R213/3)</f>
        <v>-0.16625585675662538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1.49</v>
      </c>
      <c r="B214" s="4">
        <f>IF('True_Odds_Calculator_3-way'!B215="","",'True_Odds_Calculator_3-way'!B215)</f>
        <v>4.04</v>
      </c>
      <c r="C214" s="4">
        <f>IF('True_Odds_Calculator_3-way'!C215="","",'True_Odds_Calculator_3-way'!C215)</f>
        <v>7.65</v>
      </c>
      <c r="D214" s="9">
        <f t="shared" si="52"/>
        <v>0.64966571313238952</v>
      </c>
      <c r="E214" s="9">
        <f t="shared" si="53"/>
        <v>0.23011937680034056</v>
      </c>
      <c r="F214" s="9">
        <f t="shared" si="54"/>
        <v>0.1202149100672698</v>
      </c>
      <c r="G214" s="9">
        <f t="shared" si="55"/>
        <v>1.1005166471470871</v>
      </c>
      <c r="H214" s="9">
        <f t="shared" si="56"/>
        <v>1.5392531571020727</v>
      </c>
      <c r="I214" s="9">
        <f t="shared" si="57"/>
        <v>4.3455706073271445</v>
      </c>
      <c r="J214" s="9">
        <f t="shared" si="58"/>
        <v>8.3184357035281273</v>
      </c>
      <c r="K214" s="11">
        <f t="shared" si="59"/>
        <v>0.67114093959731547</v>
      </c>
      <c r="L214" s="11">
        <f t="shared" si="60"/>
        <v>0.24752475247524752</v>
      </c>
      <c r="M214" s="11">
        <f t="shared" si="61"/>
        <v>0.13071895424836602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-0.21511081230507567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0.22106434883519938</v>
      </c>
      <c r="Q214" s="11">
        <f>2*'OddsRatio_working_3-way'!K214*'OddsRatio_working_3-way'!L214*'OddsRatio_working_3-way'!M214</f>
        <v>4.3431109790805382E-2</v>
      </c>
      <c r="R214" s="11">
        <f t="shared" si="62"/>
        <v>0</v>
      </c>
      <c r="S214" s="11">
        <f t="shared" si="63"/>
        <v>-1.0276766028928395</v>
      </c>
      <c r="T214" s="11">
        <f t="shared" si="64"/>
        <v>-0.20190110076480147</v>
      </c>
      <c r="U214" s="11">
        <f>'OddsRatio_working_3-way'!S214-'OddsRatio_working_3-way'!R214^2/3</f>
        <v>-1.0276766028928395</v>
      </c>
      <c r="V214" s="11">
        <f>'OddsRatio_working_3-way'!S214*'OddsRatio_working_3-way'!R214/3-2*'OddsRatio_working_3-way'!R214^3/27-'OddsRatio_working_3-way'!T214</f>
        <v>0.20190110076480147</v>
      </c>
      <c r="W214" s="11">
        <f>'OddsRatio_working_3-way'!V214^2+4*'OddsRatio_working_3-way'!U214^3/27</f>
        <v>-0.12002838874595574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0.2004946652881282</v>
      </c>
      <c r="Y214" s="11">
        <f>IF('OddsRatio_working_3-way'!W214&gt;=0,IF('OddsRatio_working_3-way'!V214+SQRT('OddsRatio_working_3-way'!W214)&gt;0,0,PI()),ACOS('OddsRatio_working_3-way'!V214/(2*'OddsRatio_working_3-way'!X214)))</f>
        <v>1.0431427814365462</v>
      </c>
      <c r="Z214" s="11">
        <f>'OddsRatio_working_3-way'!X214^(1/3)*COS('OddsRatio_working_3-way'!Y214/3)</f>
        <v>0.55025832357354354</v>
      </c>
      <c r="AA214" s="11">
        <f>'OddsRatio_working_3-way'!X214^(1/3)*COS(('OddsRatio_working_3-way'!Y214+2*PI())/3)</f>
        <v>-0.44784564544347144</v>
      </c>
      <c r="AB214" s="11">
        <f>'OddsRatio_working_3-way'!X214^(1/3)*COS(('OddsRatio_working_3-way'!Y214+4*PI())/3)</f>
        <v>-0.10241267813007215</v>
      </c>
      <c r="AC214" s="11">
        <f>'OddsRatio_working_3-way'!X214^(1/3)*SIN('OddsRatio_working_3-way'!Y214/3)</f>
        <v>0.19943581666536231</v>
      </c>
      <c r="AD214" s="11">
        <f>'OddsRatio_working_3-way'!X214^(1/3)*SIN(('OddsRatio_working_3-way'!Y214+2*PI())/3)</f>
        <v>0.37681977852584514</v>
      </c>
      <c r="AE214" s="11">
        <f>'OddsRatio_working_3-way'!X214^(1/3)*SIN(('OddsRatio_working_3-way'!Y214+4*PI())/3)</f>
        <v>-0.57625559519120739</v>
      </c>
      <c r="AF214" s="11">
        <f>-'OddsRatio_working_3-way'!U214/(3*'OddsRatio_working_3-way'!X214^(1/3))*COS(('OddsRatio_working_3-way'!Y214)/3)</f>
        <v>0.55025832357354354</v>
      </c>
      <c r="AG214" s="11">
        <f>-'OddsRatio_working_3-way'!U214/(3*'OddsRatio_working_3-way'!X214^(1/3))*COS(('OddsRatio_working_3-way'!Y214+2*PI())/3)</f>
        <v>-0.44784564544347144</v>
      </c>
      <c r="AH214" s="11">
        <f>-'OddsRatio_working_3-way'!U214/(3*'OddsRatio_working_3-way'!X214^(1/3))*COS(('OddsRatio_working_3-way'!Y214+4*PI())/3)</f>
        <v>-0.10241267813007215</v>
      </c>
      <c r="AI214" s="11">
        <f>'OddsRatio_working_3-way'!U214/(3*'OddsRatio_working_3-way'!X214^(1/3))*SIN(('OddsRatio_working_3-way'!Y214)/3)</f>
        <v>-0.19943581666536231</v>
      </c>
      <c r="AJ214" s="11">
        <f>'OddsRatio_working_3-way'!U214/(3*'OddsRatio_working_3-way'!X214^(1/3))*SIN(('OddsRatio_working_3-way'!Y214+2*PI())/3)</f>
        <v>-0.37681977852584514</v>
      </c>
      <c r="AK214" s="11">
        <f>'OddsRatio_working_3-way'!U214/(3*'OddsRatio_working_3-way'!X214^(1/3))*SIN(('OddsRatio_working_3-way'!Y214+4*PI())/3)</f>
        <v>0.57625559519120739</v>
      </c>
      <c r="AL214" s="11">
        <f>'OddsRatio_working_3-way'!Z214+'OddsRatio_working_3-way'!AF214</f>
        <v>1.1005166471470871</v>
      </c>
      <c r="AM214" s="11">
        <f>'OddsRatio_working_3-way'!AA214+'OddsRatio_working_3-way'!AG214</f>
        <v>-0.89569129088694288</v>
      </c>
      <c r="AN214" s="11">
        <f>'OddsRatio_working_3-way'!AB214+'OddsRatio_working_3-way'!AH214</f>
        <v>-0.20482535626014431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1.1005166471470871</v>
      </c>
      <c r="AS214" s="11">
        <f>IF(('OddsRatio_working_3-way'!X214=0),IF(Q214&gt;0,-Q214^(1/3),(-Q214)^(1/3)),'OddsRatio_working_3-way'!AM214-'OddsRatio_working_3-way'!R214/3)</f>
        <v>-0.89569129088694288</v>
      </c>
      <c r="AT214" s="11">
        <f>IF(('OddsRatio_working_3-way'!X214=0),IF(Q214&gt;0,-Q214^(1/3),(-Q214)^(1/3)),'OddsRatio_working_3-way'!AN214-'OddsRatio_working_3-way'!R214/3)</f>
        <v>-0.20482535626014431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1.74</v>
      </c>
      <c r="B215" s="4">
        <f>IF('True_Odds_Calculator_3-way'!B216="","",'True_Odds_Calculator_3-way'!B216)</f>
        <v>3.55</v>
      </c>
      <c r="C215" s="4">
        <f>IF('True_Odds_Calculator_3-way'!C216="","",'True_Odds_Calculator_3-way'!C216)</f>
        <v>5.77</v>
      </c>
      <c r="D215" s="9">
        <f t="shared" si="52"/>
        <v>0.56228118149886752</v>
      </c>
      <c r="E215" s="9">
        <f t="shared" si="53"/>
        <v>0.27154991356774277</v>
      </c>
      <c r="F215" s="9">
        <f t="shared" si="54"/>
        <v>0.16616890493338968</v>
      </c>
      <c r="G215" s="9">
        <f t="shared" si="55"/>
        <v>1.0519859749114044</v>
      </c>
      <c r="H215" s="9">
        <f t="shared" si="56"/>
        <v>1.7784696214344391</v>
      </c>
      <c r="I215" s="9">
        <f t="shared" si="57"/>
        <v>3.6825642360240813</v>
      </c>
      <c r="J215" s="9">
        <f t="shared" si="58"/>
        <v>6.0179731003273993</v>
      </c>
      <c r="K215" s="11">
        <f t="shared" si="59"/>
        <v>0.57471264367816088</v>
      </c>
      <c r="L215" s="11">
        <f t="shared" si="60"/>
        <v>0.28169014084507044</v>
      </c>
      <c r="M215" s="11">
        <f t="shared" si="61"/>
        <v>0.1733102253032929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-0.25254388940467631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0.22614220753513692</v>
      </c>
      <c r="Q215" s="11">
        <f>2*'OddsRatio_working_3-way'!K215*'OddsRatio_working_3-way'!L215*'OddsRatio_working_3-way'!M215</f>
        <v>5.6114691696063757E-2</v>
      </c>
      <c r="R215" s="11">
        <f t="shared" si="62"/>
        <v>0</v>
      </c>
      <c r="S215" s="11">
        <f t="shared" si="63"/>
        <v>-0.89545705527947528</v>
      </c>
      <c r="T215" s="11">
        <f t="shared" si="64"/>
        <v>-0.22219778046637104</v>
      </c>
      <c r="U215" s="11">
        <f>'OddsRatio_working_3-way'!S215-'OddsRatio_working_3-way'!R215^2/3</f>
        <v>-0.89545705527947528</v>
      </c>
      <c r="V215" s="11">
        <f>'OddsRatio_working_3-way'!S215*'OddsRatio_working_3-way'!R215/3-2*'OddsRatio_working_3-way'!R215^3/27-'OddsRatio_working_3-way'!T215</f>
        <v>0.22219778046637104</v>
      </c>
      <c r="W215" s="11">
        <f>'OddsRatio_working_3-way'!V215^2+4*'OddsRatio_working_3-way'!U215^3/27</f>
        <v>-5.7000927704920254E-2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0.16307420193665051</v>
      </c>
      <c r="Y215" s="11">
        <f>IF('OddsRatio_working_3-way'!W215&gt;=0,IF('OddsRatio_working_3-way'!V215+SQRT('OddsRatio_working_3-way'!W215)&gt;0,0,PI()),ACOS('OddsRatio_working_3-way'!V215/(2*'OddsRatio_working_3-way'!X215)))</f>
        <v>0.82128906299096449</v>
      </c>
      <c r="Z215" s="11">
        <f>'OddsRatio_working_3-way'!X215^(1/3)*COS('OddsRatio_working_3-way'!Y215/3)</f>
        <v>0.52599298745570222</v>
      </c>
      <c r="AA215" s="11">
        <f>'OddsRatio_working_3-way'!X215^(1/3)*COS(('OddsRatio_working_3-way'!Y215+2*PI())/3)</f>
        <v>-0.39091364144635637</v>
      </c>
      <c r="AB215" s="11">
        <f>'OddsRatio_working_3-way'!X215^(1/3)*COS(('OddsRatio_working_3-way'!Y215+4*PI())/3)</f>
        <v>-0.13507934600934621</v>
      </c>
      <c r="AC215" s="11">
        <f>'OddsRatio_working_3-way'!X215^(1/3)*SIN('OddsRatio_working_3-way'!Y215/3)</f>
        <v>0.14770599933849632</v>
      </c>
      <c r="AD215" s="11">
        <f>'OddsRatio_working_3-way'!X215^(1/3)*SIN(('OddsRatio_working_3-way'!Y215+2*PI())/3)</f>
        <v>0.38167028967985955</v>
      </c>
      <c r="AE215" s="11">
        <f>'OddsRatio_working_3-way'!X215^(1/3)*SIN(('OddsRatio_working_3-way'!Y215+4*PI())/3)</f>
        <v>-0.52937628901835576</v>
      </c>
      <c r="AF215" s="11">
        <f>-'OddsRatio_working_3-way'!U215/(3*'OddsRatio_working_3-way'!X215^(1/3))*COS(('OddsRatio_working_3-way'!Y215)/3)</f>
        <v>0.52599298745570222</v>
      </c>
      <c r="AG215" s="11">
        <f>-'OddsRatio_working_3-way'!U215/(3*'OddsRatio_working_3-way'!X215^(1/3))*COS(('OddsRatio_working_3-way'!Y215+2*PI())/3)</f>
        <v>-0.39091364144635637</v>
      </c>
      <c r="AH215" s="11">
        <f>-'OddsRatio_working_3-way'!U215/(3*'OddsRatio_working_3-way'!X215^(1/3))*COS(('OddsRatio_working_3-way'!Y215+4*PI())/3)</f>
        <v>-0.13507934600934621</v>
      </c>
      <c r="AI215" s="11">
        <f>'OddsRatio_working_3-way'!U215/(3*'OddsRatio_working_3-way'!X215^(1/3))*SIN(('OddsRatio_working_3-way'!Y215)/3)</f>
        <v>-0.14770599933849632</v>
      </c>
      <c r="AJ215" s="11">
        <f>'OddsRatio_working_3-way'!U215/(3*'OddsRatio_working_3-way'!X215^(1/3))*SIN(('OddsRatio_working_3-way'!Y215+2*PI())/3)</f>
        <v>-0.38167028967985955</v>
      </c>
      <c r="AK215" s="11">
        <f>'OddsRatio_working_3-way'!U215/(3*'OddsRatio_working_3-way'!X215^(1/3))*SIN(('OddsRatio_working_3-way'!Y215+4*PI())/3)</f>
        <v>0.52937628901835576</v>
      </c>
      <c r="AL215" s="11">
        <f>'OddsRatio_working_3-way'!Z215+'OddsRatio_working_3-way'!AF215</f>
        <v>1.0519859749114044</v>
      </c>
      <c r="AM215" s="11">
        <f>'OddsRatio_working_3-way'!AA215+'OddsRatio_working_3-way'!AG215</f>
        <v>-0.78182728289271275</v>
      </c>
      <c r="AN215" s="11">
        <f>'OddsRatio_working_3-way'!AB215+'OddsRatio_working_3-way'!AH215</f>
        <v>-0.27015869201869241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1.0519859749114044</v>
      </c>
      <c r="AS215" s="11">
        <f>IF(('OddsRatio_working_3-way'!X215=0),IF(Q215&gt;0,-Q215^(1/3),(-Q215)^(1/3)),'OddsRatio_working_3-way'!AM215-'OddsRatio_working_3-way'!R215/3)</f>
        <v>-0.78182728289271275</v>
      </c>
      <c r="AT215" s="11">
        <f>IF(('OddsRatio_working_3-way'!X215=0),IF(Q215&gt;0,-Q215^(1/3),(-Q215)^(1/3)),'OddsRatio_working_3-way'!AN215-'OddsRatio_working_3-way'!R215/3)</f>
        <v>-0.27015869201869241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1.85</v>
      </c>
      <c r="B216" s="4">
        <f>IF('True_Odds_Calculator_3-way'!B217="","",'True_Odds_Calculator_3-way'!B217)</f>
        <v>3.48</v>
      </c>
      <c r="C216" s="4">
        <f>IF('True_Odds_Calculator_3-way'!C217="","",'True_Odds_Calculator_3-way'!C217)</f>
        <v>4.96</v>
      </c>
      <c r="D216" s="9">
        <f t="shared" si="52"/>
        <v>0.52850658385096794</v>
      </c>
      <c r="E216" s="9">
        <f t="shared" si="53"/>
        <v>0.27755396043532793</v>
      </c>
      <c r="F216" s="9">
        <f t="shared" si="54"/>
        <v>0.19393945571370422</v>
      </c>
      <c r="G216" s="9">
        <f t="shared" si="55"/>
        <v>1.049557666063698</v>
      </c>
      <c r="H216" s="9">
        <f t="shared" si="56"/>
        <v>1.8921240161541435</v>
      </c>
      <c r="I216" s="9">
        <f t="shared" si="57"/>
        <v>3.602903011837971</v>
      </c>
      <c r="J216" s="9">
        <f t="shared" si="58"/>
        <v>5.1562483576122444</v>
      </c>
      <c r="K216" s="11">
        <f t="shared" si="59"/>
        <v>0.54054054054054046</v>
      </c>
      <c r="L216" s="11">
        <f t="shared" si="60"/>
        <v>0.28735632183908044</v>
      </c>
      <c r="M216" s="11">
        <f t="shared" si="61"/>
        <v>0.20161290322580647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-0.26141658900279596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0.2282942007636112</v>
      </c>
      <c r="Q216" s="11">
        <f>2*'OddsRatio_working_3-way'!K216*'OddsRatio_working_3-way'!L216*'OddsRatio_working_3-way'!M216</f>
        <v>6.2632153844612126E-2</v>
      </c>
      <c r="R216" s="11">
        <f t="shared" si="62"/>
        <v>0</v>
      </c>
      <c r="S216" s="11">
        <f t="shared" si="63"/>
        <v>-0.87329653268932184</v>
      </c>
      <c r="T216" s="11">
        <f t="shared" si="64"/>
        <v>-0.23958752611504028</v>
      </c>
      <c r="U216" s="11">
        <f>'OddsRatio_working_3-way'!S216-'OddsRatio_working_3-way'!R216^2/3</f>
        <v>-0.87329653268932184</v>
      </c>
      <c r="V216" s="11">
        <f>'OddsRatio_working_3-way'!S216*'OddsRatio_working_3-way'!R216/3-2*'OddsRatio_working_3-way'!R216^3/27-'OddsRatio_working_3-way'!T216</f>
        <v>0.23958752611504028</v>
      </c>
      <c r="W216" s="11">
        <f>'OddsRatio_working_3-way'!V216^2+4*'OddsRatio_working_3-way'!U216^3/27</f>
        <v>-4.1266978190070365E-2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0.15705823829076546</v>
      </c>
      <c r="Y216" s="11">
        <f>IF('OddsRatio_working_3-way'!W216&gt;=0,IF('OddsRatio_working_3-way'!V216+SQRT('OddsRatio_working_3-way'!W216)&gt;0,0,PI()),ACOS('OddsRatio_working_3-way'!V216/(2*'OddsRatio_working_3-way'!X216)))</f>
        <v>0.70326511866079822</v>
      </c>
      <c r="Z216" s="11">
        <f>'OddsRatio_working_3-way'!X216^(1/3)*COS('OddsRatio_working_3-way'!Y216/3)</f>
        <v>0.52477883303184902</v>
      </c>
      <c r="AA216" s="11">
        <f>'OddsRatio_working_3-way'!X216^(1/3)*COS(('OddsRatio_working_3-way'!Y216+2*PI())/3)</f>
        <v>-0.37092289279687896</v>
      </c>
      <c r="AB216" s="11">
        <f>'OddsRatio_working_3-way'!X216^(1/3)*COS(('OddsRatio_working_3-way'!Y216+4*PI())/3)</f>
        <v>-0.15385594023497015</v>
      </c>
      <c r="AC216" s="11">
        <f>'OddsRatio_working_3-way'!X216^(1/3)*SIN('OddsRatio_working_3-way'!Y216/3)</f>
        <v>0.12532366349378973</v>
      </c>
      <c r="AD216" s="11">
        <f>'OddsRatio_working_3-way'!X216^(1/3)*SIN(('OddsRatio_working_3-way'!Y216+2*PI())/3)</f>
        <v>0.39180996902703857</v>
      </c>
      <c r="AE216" s="11">
        <f>'OddsRatio_working_3-way'!X216^(1/3)*SIN(('OddsRatio_working_3-way'!Y216+4*PI())/3)</f>
        <v>-0.51713363252082845</v>
      </c>
      <c r="AF216" s="11">
        <f>-'OddsRatio_working_3-way'!U216/(3*'OddsRatio_working_3-way'!X216^(1/3))*COS(('OddsRatio_working_3-way'!Y216)/3)</f>
        <v>0.52477883303184913</v>
      </c>
      <c r="AG216" s="11">
        <f>-'OddsRatio_working_3-way'!U216/(3*'OddsRatio_working_3-way'!X216^(1/3))*COS(('OddsRatio_working_3-way'!Y216+2*PI())/3)</f>
        <v>-0.37092289279687907</v>
      </c>
      <c r="AH216" s="11">
        <f>-'OddsRatio_working_3-way'!U216/(3*'OddsRatio_working_3-way'!X216^(1/3))*COS(('OddsRatio_working_3-way'!Y216+4*PI())/3)</f>
        <v>-0.15385594023497018</v>
      </c>
      <c r="AI216" s="11">
        <f>'OddsRatio_working_3-way'!U216/(3*'OddsRatio_working_3-way'!X216^(1/3))*SIN(('OddsRatio_working_3-way'!Y216)/3)</f>
        <v>-0.12532366349378976</v>
      </c>
      <c r="AJ216" s="11">
        <f>'OddsRatio_working_3-way'!U216/(3*'OddsRatio_working_3-way'!X216^(1/3))*SIN(('OddsRatio_working_3-way'!Y216+2*PI())/3)</f>
        <v>-0.39180996902703868</v>
      </c>
      <c r="AK216" s="11">
        <f>'OddsRatio_working_3-way'!U216/(3*'OddsRatio_working_3-way'!X216^(1/3))*SIN(('OddsRatio_working_3-way'!Y216+4*PI())/3)</f>
        <v>0.51713363252082856</v>
      </c>
      <c r="AL216" s="11">
        <f>'OddsRatio_working_3-way'!Z216+'OddsRatio_working_3-way'!AF216</f>
        <v>1.049557666063698</v>
      </c>
      <c r="AM216" s="11">
        <f>'OddsRatio_working_3-way'!AA216+'OddsRatio_working_3-way'!AG216</f>
        <v>-0.74184578559375802</v>
      </c>
      <c r="AN216" s="11">
        <f>'OddsRatio_working_3-way'!AB216+'OddsRatio_working_3-way'!AH216</f>
        <v>-0.30771188046994036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1.049557666063698</v>
      </c>
      <c r="AS216" s="11">
        <f>IF(('OddsRatio_working_3-way'!X216=0),IF(Q216&gt;0,-Q216^(1/3),(-Q216)^(1/3)),'OddsRatio_working_3-way'!AM216-'OddsRatio_working_3-way'!R216/3)</f>
        <v>-0.74184578559375802</v>
      </c>
      <c r="AT216" s="11">
        <f>IF(('OddsRatio_working_3-way'!X216=0),IF(Q216&gt;0,-Q216^(1/3),(-Q216)^(1/3)),'OddsRatio_working_3-way'!AN216-'OddsRatio_working_3-way'!R216/3)</f>
        <v>-0.30771188046994036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3.24</v>
      </c>
      <c r="B217" s="4">
        <f>IF('True_Odds_Calculator_3-way'!B218="","",'True_Odds_Calculator_3-way'!B218)</f>
        <v>3.17</v>
      </c>
      <c r="C217" s="4">
        <f>IF('True_Odds_Calculator_3-way'!C218="","",'True_Odds_Calculator_3-way'!C218)</f>
        <v>2.48</v>
      </c>
      <c r="D217" s="9">
        <f t="shared" si="52"/>
        <v>0.29995176621052899</v>
      </c>
      <c r="E217" s="9">
        <f t="shared" si="53"/>
        <v>0.30666042524381204</v>
      </c>
      <c r="F217" s="9">
        <f t="shared" si="54"/>
        <v>0.39338780854565908</v>
      </c>
      <c r="G217" s="9">
        <f t="shared" si="55"/>
        <v>1.041905960048179</v>
      </c>
      <c r="H217" s="9">
        <f t="shared" si="56"/>
        <v>3.3338693505079209</v>
      </c>
      <c r="I217" s="9">
        <f t="shared" si="57"/>
        <v>3.2609359333045487</v>
      </c>
      <c r="J217" s="9">
        <f t="shared" si="58"/>
        <v>2.5420208208713047</v>
      </c>
      <c r="K217" s="11">
        <f t="shared" si="59"/>
        <v>0.30864197530864196</v>
      </c>
      <c r="L217" s="11">
        <f t="shared" si="60"/>
        <v>0.31545741324921134</v>
      </c>
      <c r="M217" s="11">
        <f t="shared" si="61"/>
        <v>0.40322580645161293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-0.28243174825719519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0.23123807298360405</v>
      </c>
      <c r="Q217" s="11">
        <f>2*'OddsRatio_working_3-way'!K217*'OddsRatio_working_3-way'!L217*'OddsRatio_working_3-way'!M217</f>
        <v>7.8518870283057388E-2</v>
      </c>
      <c r="R217" s="11">
        <f t="shared" si="62"/>
        <v>0</v>
      </c>
      <c r="S217" s="11">
        <f t="shared" si="63"/>
        <v>-0.81873965802537241</v>
      </c>
      <c r="T217" s="11">
        <f t="shared" si="64"/>
        <v>-0.27801007063679872</v>
      </c>
      <c r="U217" s="11">
        <f>'OddsRatio_working_3-way'!S217-'OddsRatio_working_3-way'!R217^2/3</f>
        <v>-0.81873965802537241</v>
      </c>
      <c r="V217" s="11">
        <f>'OddsRatio_working_3-way'!S217*'OddsRatio_working_3-way'!R217/3-2*'OddsRatio_working_3-way'!R217^3/27-'OddsRatio_working_3-way'!T217</f>
        <v>0.27801007063679872</v>
      </c>
      <c r="W217" s="11">
        <f>'OddsRatio_working_3-way'!V217^2+4*'OddsRatio_working_3-way'!U217^3/27</f>
        <v>-4.0184811849714869E-3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0.14257285905849096</v>
      </c>
      <c r="Y217" s="11">
        <f>IF('OddsRatio_working_3-way'!W217&gt;=0,IF('OddsRatio_working_3-way'!V217+SQRT('OddsRatio_working_3-way'!W217)&gt;0,0,PI()),ACOS('OddsRatio_working_3-way'!V217/(2*'OddsRatio_working_3-way'!X217)))</f>
        <v>0.22418580841954383</v>
      </c>
      <c r="Z217" s="11">
        <f>'OddsRatio_working_3-way'!X217^(1/3)*COS('OddsRatio_working_3-way'!Y217/3)</f>
        <v>0.52095298002408963</v>
      </c>
      <c r="AA217" s="11">
        <f>'OddsRatio_working_3-way'!X217^(1/3)*COS(('OddsRatio_working_3-way'!Y217+2*PI())/3)</f>
        <v>-0.29425383388865062</v>
      </c>
      <c r="AB217" s="11">
        <f>'OddsRatio_working_3-way'!X217^(1/3)*COS(('OddsRatio_working_3-way'!Y217+4*PI())/3)</f>
        <v>-0.22669914613543934</v>
      </c>
      <c r="AC217" s="11">
        <f>'OddsRatio_working_3-way'!X217^(1/3)*SIN('OddsRatio_working_3-way'!Y217/3)</f>
        <v>3.9002717159337813E-2</v>
      </c>
      <c r="AD217" s="11">
        <f>'OddsRatio_working_3-way'!X217^(1/3)*SIN(('OddsRatio_working_3-way'!Y217+2*PI())/3)</f>
        <v>0.43165715629839985</v>
      </c>
      <c r="AE217" s="11">
        <f>'OddsRatio_working_3-way'!X217^(1/3)*SIN(('OddsRatio_working_3-way'!Y217+4*PI())/3)</f>
        <v>-0.47065987345773758</v>
      </c>
      <c r="AF217" s="11">
        <f>-'OddsRatio_working_3-way'!U217/(3*'OddsRatio_working_3-way'!X217^(1/3))*COS(('OddsRatio_working_3-way'!Y217)/3)</f>
        <v>0.52095298002408952</v>
      </c>
      <c r="AG217" s="11">
        <f>-'OddsRatio_working_3-way'!U217/(3*'OddsRatio_working_3-way'!X217^(1/3))*COS(('OddsRatio_working_3-way'!Y217+2*PI())/3)</f>
        <v>-0.29425383388865056</v>
      </c>
      <c r="AH217" s="11">
        <f>-'OddsRatio_working_3-way'!U217/(3*'OddsRatio_working_3-way'!X217^(1/3))*COS(('OddsRatio_working_3-way'!Y217+4*PI())/3)</f>
        <v>-0.22669914613543929</v>
      </c>
      <c r="AI217" s="11">
        <f>'OddsRatio_working_3-way'!U217/(3*'OddsRatio_working_3-way'!X217^(1/3))*SIN(('OddsRatio_working_3-way'!Y217)/3)</f>
        <v>-3.9002717159337806E-2</v>
      </c>
      <c r="AJ217" s="11">
        <f>'OddsRatio_working_3-way'!U217/(3*'OddsRatio_working_3-way'!X217^(1/3))*SIN(('OddsRatio_working_3-way'!Y217+2*PI())/3)</f>
        <v>-0.43165715629839979</v>
      </c>
      <c r="AK217" s="11">
        <f>'OddsRatio_working_3-way'!U217/(3*'OddsRatio_working_3-way'!X217^(1/3))*SIN(('OddsRatio_working_3-way'!Y217+4*PI())/3)</f>
        <v>0.47065987345773747</v>
      </c>
      <c r="AL217" s="11">
        <f>'OddsRatio_working_3-way'!Z217+'OddsRatio_working_3-way'!AF217</f>
        <v>1.041905960048179</v>
      </c>
      <c r="AM217" s="11">
        <f>'OddsRatio_working_3-way'!AA217+'OddsRatio_working_3-way'!AG217</f>
        <v>-0.58850766777730112</v>
      </c>
      <c r="AN217" s="11">
        <f>'OddsRatio_working_3-way'!AB217+'OddsRatio_working_3-way'!AH217</f>
        <v>-0.45339829227087863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1.041905960048179</v>
      </c>
      <c r="AS217" s="11">
        <f>IF(('OddsRatio_working_3-way'!X217=0),IF(Q217&gt;0,-Q217^(1/3),(-Q217)^(1/3)),'OddsRatio_working_3-way'!AM217-'OddsRatio_working_3-way'!R217/3)</f>
        <v>-0.58850766777730112</v>
      </c>
      <c r="AT217" s="11">
        <f>IF(('OddsRatio_working_3-way'!X217=0),IF(Q217&gt;0,-Q217^(1/3),(-Q217)^(1/3)),'OddsRatio_working_3-way'!AN217-'OddsRatio_working_3-way'!R217/3)</f>
        <v>-0.45339829227087863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2.57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3.11</v>
      </c>
      <c r="D218" s="9">
        <f t="shared" si="52"/>
        <v>0.37950253127709005</v>
      </c>
      <c r="E218" s="9">
        <f t="shared" si="53"/>
        <v>0.30774287093592706</v>
      </c>
      <c r="F218" s="9">
        <f t="shared" si="54"/>
        <v>0.31275459778698284</v>
      </c>
      <c r="G218" s="9">
        <f t="shared" si="55"/>
        <v>1.0414194506896122</v>
      </c>
      <c r="H218" s="9">
        <f t="shared" si="56"/>
        <v>2.635028537582691</v>
      </c>
      <c r="I218" s="9">
        <f t="shared" si="57"/>
        <v>3.2494660134895628</v>
      </c>
      <c r="J218" s="9">
        <f t="shared" si="58"/>
        <v>3.1973950409550813</v>
      </c>
      <c r="K218" s="11">
        <f t="shared" si="59"/>
        <v>0.38910505836575876</v>
      </c>
      <c r="L218" s="11">
        <f t="shared" si="60"/>
        <v>0.31645569620253161</v>
      </c>
      <c r="M218" s="11">
        <f t="shared" si="61"/>
        <v>0.32154340836012862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-0.28330566832107706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0.23122364980829818</v>
      </c>
      <c r="Q218" s="11">
        <f>2*'OddsRatio_working_3-way'!K218*'OddsRatio_working_3-way'!L218*'OddsRatio_working_3-way'!M218</f>
        <v>7.9186181441198003E-2</v>
      </c>
      <c r="R218" s="11">
        <f t="shared" si="62"/>
        <v>0</v>
      </c>
      <c r="S218" s="11">
        <f t="shared" si="63"/>
        <v>-0.81616316107818543</v>
      </c>
      <c r="T218" s="11">
        <f t="shared" si="64"/>
        <v>-0.27950793187609085</v>
      </c>
      <c r="U218" s="11">
        <f>'OddsRatio_working_3-way'!S218-'OddsRatio_working_3-way'!R218^2/3</f>
        <v>-0.81616316107818543</v>
      </c>
      <c r="V218" s="11">
        <f>'OddsRatio_working_3-way'!S218*'OddsRatio_working_3-way'!R218/3-2*'OddsRatio_working_3-way'!R218^3/27-'OddsRatio_working_3-way'!T218</f>
        <v>0.27950793187609085</v>
      </c>
      <c r="W218" s="11">
        <f>'OddsRatio_working_3-way'!V218^2+4*'OddsRatio_working_3-way'!U218^3/27</f>
        <v>-2.4182029105721814E-3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0.14190039366772528</v>
      </c>
      <c r="Y218" s="11">
        <f>IF('OddsRatio_working_3-way'!W218&gt;=0,IF('OddsRatio_working_3-way'!V218+SQRT('OddsRatio_working_3-way'!W218)&gt;0,0,PI()),ACOS('OddsRatio_working_3-way'!V218/(2*'OddsRatio_working_3-way'!X218)))</f>
        <v>0.17415273382845275</v>
      </c>
      <c r="Z218" s="11">
        <f>'OddsRatio_working_3-way'!X218^(1/3)*COS('OddsRatio_working_3-way'!Y218/3)</f>
        <v>0.5207097253448062</v>
      </c>
      <c r="AA218" s="11">
        <f>'OddsRatio_working_3-way'!X218^(1/3)*COS(('OddsRatio_working_3-way'!Y218+2*PI())/3)</f>
        <v>-0.28656224174870093</v>
      </c>
      <c r="AB218" s="11">
        <f>'OddsRatio_working_3-way'!X218^(1/3)*COS(('OddsRatio_working_3-way'!Y218+4*PI())/3)</f>
        <v>-0.23414748359610532</v>
      </c>
      <c r="AC218" s="11">
        <f>'OddsRatio_working_3-way'!X218^(1/3)*SIN('OddsRatio_working_3-way'!Y218/3)</f>
        <v>3.0261674728910306E-2</v>
      </c>
      <c r="AD218" s="11">
        <f>'OddsRatio_working_3-way'!X218^(1/3)*SIN(('OddsRatio_working_3-way'!Y218+2*PI())/3)</f>
        <v>0.43581701278176477</v>
      </c>
      <c r="AE218" s="11">
        <f>'OddsRatio_working_3-way'!X218^(1/3)*SIN(('OddsRatio_working_3-way'!Y218+4*PI())/3)</f>
        <v>-0.46607868751067499</v>
      </c>
      <c r="AF218" s="11">
        <f>-'OddsRatio_working_3-way'!U218/(3*'OddsRatio_working_3-way'!X218^(1/3))*COS(('OddsRatio_working_3-way'!Y218)/3)</f>
        <v>0.52070972534480608</v>
      </c>
      <c r="AG218" s="11">
        <f>-'OddsRatio_working_3-way'!U218/(3*'OddsRatio_working_3-way'!X218^(1/3))*COS(('OddsRatio_working_3-way'!Y218+2*PI())/3)</f>
        <v>-0.28656224174870087</v>
      </c>
      <c r="AH218" s="11">
        <f>-'OddsRatio_working_3-way'!U218/(3*'OddsRatio_working_3-way'!X218^(1/3))*COS(('OddsRatio_working_3-way'!Y218+4*PI())/3)</f>
        <v>-0.23414748359610527</v>
      </c>
      <c r="AI218" s="11">
        <f>'OddsRatio_working_3-way'!U218/(3*'OddsRatio_working_3-way'!X218^(1/3))*SIN(('OddsRatio_working_3-way'!Y218)/3)</f>
        <v>-3.0261674728910299E-2</v>
      </c>
      <c r="AJ218" s="11">
        <f>'OddsRatio_working_3-way'!U218/(3*'OddsRatio_working_3-way'!X218^(1/3))*SIN(('OddsRatio_working_3-way'!Y218+2*PI())/3)</f>
        <v>-0.43581701278176466</v>
      </c>
      <c r="AK218" s="11">
        <f>'OddsRatio_working_3-way'!U218/(3*'OddsRatio_working_3-way'!X218^(1/3))*SIN(('OddsRatio_working_3-way'!Y218+4*PI())/3)</f>
        <v>0.46607868751067488</v>
      </c>
      <c r="AL218" s="11">
        <f>'OddsRatio_working_3-way'!Z218+'OddsRatio_working_3-way'!AF218</f>
        <v>1.0414194506896122</v>
      </c>
      <c r="AM218" s="11">
        <f>'OddsRatio_working_3-way'!AA218+'OddsRatio_working_3-way'!AG218</f>
        <v>-0.57312448349740186</v>
      </c>
      <c r="AN218" s="11">
        <f>'OddsRatio_working_3-way'!AB218+'OddsRatio_working_3-way'!AH218</f>
        <v>-0.46829496719221059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1.0414194506896122</v>
      </c>
      <c r="AS218" s="11">
        <f>IF(('OddsRatio_working_3-way'!X218=0),IF(Q218&gt;0,-Q218^(1/3),(-Q218)^(1/3)),'OddsRatio_working_3-way'!AM218-'OddsRatio_working_3-way'!R218/3)</f>
        <v>-0.57312448349740186</v>
      </c>
      <c r="AT218" s="11">
        <f>IF(('OddsRatio_working_3-way'!X218=0),IF(Q218&gt;0,-Q218^(1/3),(-Q218)^(1/3)),'OddsRatio_working_3-way'!AN218-'OddsRatio_working_3-way'!R218/3)</f>
        <v>-0.46829496719221059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2.5299999999999998</v>
      </c>
      <c r="B219" s="4">
        <f>IF('True_Odds_Calculator_3-way'!B220="","",'True_Odds_Calculator_3-way'!B220)</f>
        <v>3.6</v>
      </c>
      <c r="C219" s="4">
        <f>IF('True_Odds_Calculator_3-way'!C220="","",'True_Odds_Calculator_3-way'!C220)</f>
        <v>2.82</v>
      </c>
      <c r="D219" s="9">
        <f t="shared" si="52"/>
        <v>0.38535232034719941</v>
      </c>
      <c r="E219" s="9">
        <f t="shared" si="53"/>
        <v>0.26950510679066164</v>
      </c>
      <c r="F219" s="9">
        <f t="shared" si="54"/>
        <v>0.3451425728621389</v>
      </c>
      <c r="G219" s="9">
        <f t="shared" si="55"/>
        <v>1.042501857040949</v>
      </c>
      <c r="H219" s="9">
        <f t="shared" si="56"/>
        <v>2.5950278412726511</v>
      </c>
      <c r="I219" s="9">
        <f t="shared" si="57"/>
        <v>3.7105048283064668</v>
      </c>
      <c r="J219" s="9">
        <f t="shared" si="58"/>
        <v>2.8973533798145277</v>
      </c>
      <c r="K219" s="11">
        <f t="shared" si="59"/>
        <v>0.39525691699604748</v>
      </c>
      <c r="L219" s="11">
        <f t="shared" si="60"/>
        <v>0.27777777777777779</v>
      </c>
      <c r="M219" s="11">
        <f t="shared" si="61"/>
        <v>0.3546099290780142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-0.28187985311019537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0.23165668401561099</v>
      </c>
      <c r="Q219" s="11">
        <f>2*'OddsRatio_working_3-way'!K219*'OddsRatio_working_3-way'!L219*'OddsRatio_working_3-way'!M219</f>
        <v>7.7867792946423861E-2</v>
      </c>
      <c r="R219" s="11">
        <f t="shared" si="62"/>
        <v>0</v>
      </c>
      <c r="S219" s="11">
        <f t="shared" si="63"/>
        <v>-0.82182774490466826</v>
      </c>
      <c r="T219" s="11">
        <f t="shared" si="64"/>
        <v>-0.27624462013602291</v>
      </c>
      <c r="U219" s="11">
        <f>'OddsRatio_working_3-way'!S219-'OddsRatio_working_3-way'!R219^2/3</f>
        <v>-0.82182774490466826</v>
      </c>
      <c r="V219" s="11">
        <f>'OddsRatio_working_3-way'!S219*'OddsRatio_working_3-way'!R219/3-2*'OddsRatio_working_3-way'!R219^3/27-'OddsRatio_working_3-way'!T219</f>
        <v>0.27624462013602291</v>
      </c>
      <c r="W219" s="11">
        <f>'OddsRatio_working_3-way'!V219^2+4*'OddsRatio_working_3-way'!U219^3/27</f>
        <v>-5.9204877911028242E-3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0.14338024440730879</v>
      </c>
      <c r="Y219" s="11">
        <f>IF('OddsRatio_working_3-way'!W219&gt;=0,IF('OddsRatio_working_3-way'!V219+SQRT('OddsRatio_working_3-way'!W219)&gt;0,0,PI()),ACOS('OddsRatio_working_3-way'!V219/(2*'OddsRatio_working_3-way'!X219)))</f>
        <v>0.27165275259544375</v>
      </c>
      <c r="Z219" s="11">
        <f>'OddsRatio_working_3-way'!X219^(1/3)*COS('OddsRatio_working_3-way'!Y219/3)</f>
        <v>0.5212509285204745</v>
      </c>
      <c r="AA219" s="11">
        <f>'OddsRatio_working_3-way'!X219^(1/3)*COS(('OddsRatio_working_3-way'!Y219+2*PI())/3)</f>
        <v>-0.30161373530909313</v>
      </c>
      <c r="AB219" s="11">
        <f>'OddsRatio_working_3-way'!X219^(1/3)*COS(('OddsRatio_working_3-way'!Y219+4*PI())/3)</f>
        <v>-0.21963719321138148</v>
      </c>
      <c r="AC219" s="11">
        <f>'OddsRatio_working_3-way'!X219^(1/3)*SIN('OddsRatio_working_3-way'!Y219/3)</f>
        <v>4.7329178647348757E-2</v>
      </c>
      <c r="AD219" s="11">
        <f>'OddsRatio_working_3-way'!X219^(1/3)*SIN(('OddsRatio_working_3-way'!Y219+2*PI())/3)</f>
        <v>0.42775195652128317</v>
      </c>
      <c r="AE219" s="11">
        <f>'OddsRatio_working_3-way'!X219^(1/3)*SIN(('OddsRatio_working_3-way'!Y219+4*PI())/3)</f>
        <v>-0.47508113516863165</v>
      </c>
      <c r="AF219" s="11">
        <f>-'OddsRatio_working_3-way'!U219/(3*'OddsRatio_working_3-way'!X219^(1/3))*COS(('OddsRatio_working_3-way'!Y219)/3)</f>
        <v>0.5212509285204745</v>
      </c>
      <c r="AG219" s="11">
        <f>-'OddsRatio_working_3-way'!U219/(3*'OddsRatio_working_3-way'!X219^(1/3))*COS(('OddsRatio_working_3-way'!Y219+2*PI())/3)</f>
        <v>-0.30161373530909313</v>
      </c>
      <c r="AH219" s="11">
        <f>-'OddsRatio_working_3-way'!U219/(3*'OddsRatio_working_3-way'!X219^(1/3))*COS(('OddsRatio_working_3-way'!Y219+4*PI())/3)</f>
        <v>-0.21963719321138148</v>
      </c>
      <c r="AI219" s="11">
        <f>'OddsRatio_working_3-way'!U219/(3*'OddsRatio_working_3-way'!X219^(1/3))*SIN(('OddsRatio_working_3-way'!Y219)/3)</f>
        <v>-4.7329178647348757E-2</v>
      </c>
      <c r="AJ219" s="11">
        <f>'OddsRatio_working_3-way'!U219/(3*'OddsRatio_working_3-way'!X219^(1/3))*SIN(('OddsRatio_working_3-way'!Y219+2*PI())/3)</f>
        <v>-0.42775195652128317</v>
      </c>
      <c r="AK219" s="11">
        <f>'OddsRatio_working_3-way'!U219/(3*'OddsRatio_working_3-way'!X219^(1/3))*SIN(('OddsRatio_working_3-way'!Y219+4*PI())/3)</f>
        <v>0.47508113516863165</v>
      </c>
      <c r="AL219" s="11">
        <f>'OddsRatio_working_3-way'!Z219+'OddsRatio_working_3-way'!AF219</f>
        <v>1.042501857040949</v>
      </c>
      <c r="AM219" s="11">
        <f>'OddsRatio_working_3-way'!AA219+'OddsRatio_working_3-way'!AG219</f>
        <v>-0.60322747061818627</v>
      </c>
      <c r="AN219" s="11">
        <f>'OddsRatio_working_3-way'!AB219+'OddsRatio_working_3-way'!AH219</f>
        <v>-0.43927438642276295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1.042501857040949</v>
      </c>
      <c r="AS219" s="11">
        <f>IF(('OddsRatio_working_3-way'!X219=0),IF(Q219&gt;0,-Q219^(1/3),(-Q219)^(1/3)),'OddsRatio_working_3-way'!AM219-'OddsRatio_working_3-way'!R219/3)</f>
        <v>-0.60322747061818627</v>
      </c>
      <c r="AT219" s="11">
        <f>IF(('OddsRatio_working_3-way'!X219=0),IF(Q219&gt;0,-Q219^(1/3),(-Q219)^(1/3)),'OddsRatio_working_3-way'!AN219-'OddsRatio_working_3-way'!R219/3)</f>
        <v>-0.43927438642276295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1.44</v>
      </c>
      <c r="B220" s="4">
        <f>IF('True_Odds_Calculator_3-way'!B221="","",'True_Odds_Calculator_3-way'!B221)</f>
        <v>4.8499999999999996</v>
      </c>
      <c r="C220" s="4">
        <f>IF('True_Odds_Calculator_3-way'!C221="","",'True_Odds_Calculator_3-way'!C221)</f>
        <v>7.62</v>
      </c>
      <c r="D220" s="9">
        <f t="shared" si="52"/>
        <v>0.68037741390481299</v>
      </c>
      <c r="E220" s="9">
        <f t="shared" si="53"/>
        <v>0.19567521714082739</v>
      </c>
      <c r="F220" s="9">
        <f t="shared" si="54"/>
        <v>0.12394736895435951</v>
      </c>
      <c r="G220" s="9">
        <f t="shared" si="55"/>
        <v>1.0676647307104461</v>
      </c>
      <c r="H220" s="9">
        <f t="shared" si="56"/>
        <v>1.4697724815125965</v>
      </c>
      <c r="I220" s="9">
        <f t="shared" si="57"/>
        <v>5.1105092132352166</v>
      </c>
      <c r="J220" s="9">
        <f t="shared" si="58"/>
        <v>8.0679405173031533</v>
      </c>
      <c r="K220" s="11">
        <f t="shared" si="59"/>
        <v>0.69444444444444442</v>
      </c>
      <c r="L220" s="11">
        <f t="shared" si="60"/>
        <v>0.2061855670103093</v>
      </c>
      <c r="M220" s="11">
        <f t="shared" si="61"/>
        <v>0.13123359580052493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-0.21072312266808579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0.20500551692206859</v>
      </c>
      <c r="Q220" s="11">
        <f>2*'OddsRatio_working_3-way'!K220*'OddsRatio_working_3-way'!L220*'OddsRatio_working_3-way'!M220</f>
        <v>3.7581213001295806E-2</v>
      </c>
      <c r="R220" s="11">
        <f t="shared" si="62"/>
        <v>0</v>
      </c>
      <c r="S220" s="11">
        <f t="shared" si="63"/>
        <v>-0.97286673776649024</v>
      </c>
      <c r="T220" s="11">
        <f t="shared" si="64"/>
        <v>-0.17834403992052988</v>
      </c>
      <c r="U220" s="11">
        <f>'OddsRatio_working_3-way'!S220-'OddsRatio_working_3-way'!R220^2/3</f>
        <v>-0.97286673776649024</v>
      </c>
      <c r="V220" s="11">
        <f>'OddsRatio_working_3-way'!S220*'OddsRatio_working_3-way'!R220/3-2*'OddsRatio_working_3-way'!R220^3/27-'OddsRatio_working_3-way'!T220</f>
        <v>0.17834403992052988</v>
      </c>
      <c r="W220" s="11">
        <f>'OddsRatio_working_3-way'!V220^2+4*'OddsRatio_working_3-way'!U220^3/27</f>
        <v>-0.1046065707096292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0.18467076601671742</v>
      </c>
      <c r="Y220" s="11">
        <f>IF('OddsRatio_working_3-way'!W220&gt;=0,IF('OddsRatio_working_3-way'!V220+SQRT('OddsRatio_working_3-way'!W220)&gt;0,0,PI()),ACOS('OddsRatio_working_3-way'!V220/(2*'OddsRatio_working_3-way'!X220)))</f>
        <v>1.0668668651252884</v>
      </c>
      <c r="Z220" s="11">
        <f>'OddsRatio_working_3-way'!X220^(1/3)*COS('OddsRatio_working_3-way'!Y220/3)</f>
        <v>0.53383236535522305</v>
      </c>
      <c r="AA220" s="11">
        <f>'OddsRatio_working_3-way'!X220^(1/3)*COS(('OddsRatio_working_3-way'!Y220+2*PI())/3)</f>
        <v>-0.43862506047971694</v>
      </c>
      <c r="AB220" s="11">
        <f>'OddsRatio_working_3-way'!X220^(1/3)*COS(('OddsRatio_working_3-way'!Y220+4*PI())/3)</f>
        <v>-9.5207304875506021E-2</v>
      </c>
      <c r="AC220" s="11">
        <f>'OddsRatio_working_3-way'!X220^(1/3)*SIN('OddsRatio_working_3-way'!Y220/3)</f>
        <v>0.19827233364258834</v>
      </c>
      <c r="AD220" s="11">
        <f>'OddsRatio_working_3-way'!X220^(1/3)*SIN(('OddsRatio_working_3-way'!Y220+2*PI())/3)</f>
        <v>0.36317622293866492</v>
      </c>
      <c r="AE220" s="11">
        <f>'OddsRatio_working_3-way'!X220^(1/3)*SIN(('OddsRatio_working_3-way'!Y220+4*PI())/3)</f>
        <v>-0.56144855658125314</v>
      </c>
      <c r="AF220" s="11">
        <f>-'OddsRatio_working_3-way'!U220/(3*'OddsRatio_working_3-way'!X220^(1/3))*COS(('OddsRatio_working_3-way'!Y220)/3)</f>
        <v>0.53383236535522294</v>
      </c>
      <c r="AG220" s="11">
        <f>-'OddsRatio_working_3-way'!U220/(3*'OddsRatio_working_3-way'!X220^(1/3))*COS(('OddsRatio_working_3-way'!Y220+2*PI())/3)</f>
        <v>-0.43862506047971683</v>
      </c>
      <c r="AH220" s="11">
        <f>-'OddsRatio_working_3-way'!U220/(3*'OddsRatio_working_3-way'!X220^(1/3))*COS(('OddsRatio_working_3-way'!Y220+4*PI())/3)</f>
        <v>-9.5207304875506008E-2</v>
      </c>
      <c r="AI220" s="11">
        <f>'OddsRatio_working_3-way'!U220/(3*'OddsRatio_working_3-way'!X220^(1/3))*SIN(('OddsRatio_working_3-way'!Y220)/3)</f>
        <v>-0.19827233364258828</v>
      </c>
      <c r="AJ220" s="11">
        <f>'OddsRatio_working_3-way'!U220/(3*'OddsRatio_working_3-way'!X220^(1/3))*SIN(('OddsRatio_working_3-way'!Y220+2*PI())/3)</f>
        <v>-0.36317622293866486</v>
      </c>
      <c r="AK220" s="11">
        <f>'OddsRatio_working_3-way'!U220/(3*'OddsRatio_working_3-way'!X220^(1/3))*SIN(('OddsRatio_working_3-way'!Y220+4*PI())/3)</f>
        <v>0.56144855658125303</v>
      </c>
      <c r="AL220" s="11">
        <f>'OddsRatio_working_3-way'!Z220+'OddsRatio_working_3-way'!AF220</f>
        <v>1.0676647307104461</v>
      </c>
      <c r="AM220" s="11">
        <f>'OddsRatio_working_3-way'!AA220+'OddsRatio_working_3-way'!AG220</f>
        <v>-0.87725012095943378</v>
      </c>
      <c r="AN220" s="11">
        <f>'OddsRatio_working_3-way'!AB220+'OddsRatio_working_3-way'!AH220</f>
        <v>-0.19041460975101204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1.0676647307104461</v>
      </c>
      <c r="AS220" s="11">
        <f>IF(('OddsRatio_working_3-way'!X220=0),IF(Q220&gt;0,-Q220^(1/3),(-Q220)^(1/3)),'OddsRatio_working_3-way'!AM220-'OddsRatio_working_3-way'!R220/3)</f>
        <v>-0.87725012095943378</v>
      </c>
      <c r="AT220" s="11">
        <f>IF(('OddsRatio_working_3-way'!X220=0),IF(Q220&gt;0,-Q220^(1/3),(-Q220)^(1/3)),'OddsRatio_working_3-way'!AN220-'OddsRatio_working_3-way'!R220/3)</f>
        <v>-0.19041460975101204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1.98</v>
      </c>
      <c r="B221" s="4">
        <f>IF('True_Odds_Calculator_3-way'!B222="","",'True_Odds_Calculator_3-way'!B222)</f>
        <v>3.67</v>
      </c>
      <c r="C221" s="4">
        <f>IF('True_Odds_Calculator_3-way'!C222="","",'True_Odds_Calculator_3-way'!C222)</f>
        <v>3.97</v>
      </c>
      <c r="D221" s="9">
        <f t="shared" si="52"/>
        <v>0.49342048716054693</v>
      </c>
      <c r="E221" s="9">
        <f t="shared" si="53"/>
        <v>0.2633554678164543</v>
      </c>
      <c r="F221" s="9">
        <f t="shared" si="54"/>
        <v>0.24322404502299852</v>
      </c>
      <c r="G221" s="9">
        <f t="shared" si="55"/>
        <v>1.0476214176249785</v>
      </c>
      <c r="H221" s="9">
        <f t="shared" si="56"/>
        <v>2.0266689892724794</v>
      </c>
      <c r="I221" s="9">
        <f t="shared" si="57"/>
        <v>3.797149185058692</v>
      </c>
      <c r="J221" s="9">
        <f t="shared" si="58"/>
        <v>4.1114356103461853</v>
      </c>
      <c r="K221" s="11">
        <f t="shared" si="59"/>
        <v>0.50505050505050508</v>
      </c>
      <c r="L221" s="11">
        <f t="shared" si="60"/>
        <v>0.27247956403269757</v>
      </c>
      <c r="M221" s="11">
        <f t="shared" si="61"/>
        <v>0.25188916876574308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-0.26938414127756527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0.22947544893474517</v>
      </c>
      <c r="Q221" s="11">
        <f>2*'OddsRatio_working_3-way'!K221*'OddsRatio_working_3-way'!L221*'OddsRatio_working_3-way'!M221</f>
        <v>6.9327930191765919E-2</v>
      </c>
      <c r="R221" s="11">
        <f t="shared" si="62"/>
        <v>0</v>
      </c>
      <c r="S221" s="11">
        <f t="shared" si="63"/>
        <v>-0.85185210920898502</v>
      </c>
      <c r="T221" s="11">
        <f t="shared" si="64"/>
        <v>-0.25735713269153626</v>
      </c>
      <c r="U221" s="11">
        <f>'OddsRatio_working_3-way'!S221-'OddsRatio_working_3-way'!R221^2/3</f>
        <v>-0.85185210920898502</v>
      </c>
      <c r="V221" s="11">
        <f>'OddsRatio_working_3-way'!S221*'OddsRatio_working_3-way'!R221/3-2*'OddsRatio_working_3-way'!R221^3/27-'OddsRatio_working_3-way'!T221</f>
        <v>0.25735713269153626</v>
      </c>
      <c r="W221" s="11">
        <f>'OddsRatio_working_3-way'!V221^2+4*'OddsRatio_working_3-way'!U221^3/27</f>
        <v>-2.5344817415829848E-2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0.15130888206169429</v>
      </c>
      <c r="Y221" s="11">
        <f>IF('OddsRatio_working_3-way'!W221&gt;=0,IF('OddsRatio_working_3-way'!V221+SQRT('OddsRatio_working_3-way'!W221)&gt;0,0,PI()),ACOS('OddsRatio_working_3-way'!V221/(2*'OddsRatio_working_3-way'!X221)))</f>
        <v>0.55398223681016923</v>
      </c>
      <c r="Z221" s="11">
        <f>'OddsRatio_working_3-way'!X221^(1/3)*COS('OddsRatio_working_3-way'!Y221/3)</f>
        <v>0.52381070881248926</v>
      </c>
      <c r="AA221" s="11">
        <f>'OddsRatio_working_3-way'!X221^(1/3)*COS(('OddsRatio_working_3-way'!Y221+2*PI())/3)</f>
        <v>-0.34663895637302339</v>
      </c>
      <c r="AB221" s="11">
        <f>'OddsRatio_working_3-way'!X221^(1/3)*COS(('OddsRatio_working_3-way'!Y221+4*PI())/3)</f>
        <v>-0.17717175243946592</v>
      </c>
      <c r="AC221" s="11">
        <f>'OddsRatio_working_3-way'!X221^(1/3)*SIN('OddsRatio_working_3-way'!Y221/3)</f>
        <v>9.7841935809852801E-2</v>
      </c>
      <c r="AD221" s="11">
        <f>'OddsRatio_working_3-way'!X221^(1/3)*SIN(('OddsRatio_working_3-way'!Y221+2*PI())/3)</f>
        <v>0.40471241270102265</v>
      </c>
      <c r="AE221" s="11">
        <f>'OddsRatio_working_3-way'!X221^(1/3)*SIN(('OddsRatio_working_3-way'!Y221+4*PI())/3)</f>
        <v>-0.50255434851087533</v>
      </c>
      <c r="AF221" s="11">
        <f>-'OddsRatio_working_3-way'!U221/(3*'OddsRatio_working_3-way'!X221^(1/3))*COS(('OddsRatio_working_3-way'!Y221)/3)</f>
        <v>0.52381070881248915</v>
      </c>
      <c r="AG221" s="11">
        <f>-'OddsRatio_working_3-way'!U221/(3*'OddsRatio_working_3-way'!X221^(1/3))*COS(('OddsRatio_working_3-way'!Y221+2*PI())/3)</f>
        <v>-0.34663895637302333</v>
      </c>
      <c r="AH221" s="11">
        <f>-'OddsRatio_working_3-way'!U221/(3*'OddsRatio_working_3-way'!X221^(1/3))*COS(('OddsRatio_working_3-way'!Y221+4*PI())/3)</f>
        <v>-0.1771717524394659</v>
      </c>
      <c r="AI221" s="11">
        <f>'OddsRatio_working_3-way'!U221/(3*'OddsRatio_working_3-way'!X221^(1/3))*SIN(('OddsRatio_working_3-way'!Y221)/3)</f>
        <v>-9.7841935809852787E-2</v>
      </c>
      <c r="AJ221" s="11">
        <f>'OddsRatio_working_3-way'!U221/(3*'OddsRatio_working_3-way'!X221^(1/3))*SIN(('OddsRatio_working_3-way'!Y221+2*PI())/3)</f>
        <v>-0.40471241270102254</v>
      </c>
      <c r="AK221" s="11">
        <f>'OddsRatio_working_3-way'!U221/(3*'OddsRatio_working_3-way'!X221^(1/3))*SIN(('OddsRatio_working_3-way'!Y221+4*PI())/3)</f>
        <v>0.50255434851087522</v>
      </c>
      <c r="AL221" s="11">
        <f>'OddsRatio_working_3-way'!Z221+'OddsRatio_working_3-way'!AF221</f>
        <v>1.0476214176249785</v>
      </c>
      <c r="AM221" s="11">
        <f>'OddsRatio_working_3-way'!AA221+'OddsRatio_working_3-way'!AG221</f>
        <v>-0.69327791274604667</v>
      </c>
      <c r="AN221" s="11">
        <f>'OddsRatio_working_3-way'!AB221+'OddsRatio_working_3-way'!AH221</f>
        <v>-0.35434350487893185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1.0476214176249785</v>
      </c>
      <c r="AS221" s="11">
        <f>IF(('OddsRatio_working_3-way'!X221=0),IF(Q221&gt;0,-Q221^(1/3),(-Q221)^(1/3)),'OddsRatio_working_3-way'!AM221-'OddsRatio_working_3-way'!R221/3)</f>
        <v>-0.69327791274604667</v>
      </c>
      <c r="AT221" s="11">
        <f>IF(('OddsRatio_working_3-way'!X221=0),IF(Q221&gt;0,-Q221^(1/3),(-Q221)^(1/3)),'OddsRatio_working_3-way'!AN221-'OddsRatio_working_3-way'!R221/3)</f>
        <v>-0.35434350487893185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2.11</v>
      </c>
      <c r="B222" s="4">
        <f>IF('True_Odds_Calculator_3-way'!B223="","",'True_Odds_Calculator_3-way'!B223)</f>
        <v>3.53</v>
      </c>
      <c r="C222" s="4">
        <f>IF('True_Odds_Calculator_3-way'!C223="","",'True_Odds_Calculator_3-way'!C223)</f>
        <v>3.69</v>
      </c>
      <c r="D222" s="9">
        <f t="shared" si="52"/>
        <v>0.46304983493653007</v>
      </c>
      <c r="E222" s="9">
        <f t="shared" si="53"/>
        <v>0.27449600097005383</v>
      </c>
      <c r="F222" s="9">
        <f t="shared" si="54"/>
        <v>0.26245416409341604</v>
      </c>
      <c r="G222" s="9">
        <f t="shared" si="55"/>
        <v>1.044679969513159</v>
      </c>
      <c r="H222" s="9">
        <f t="shared" si="56"/>
        <v>2.1595947661596062</v>
      </c>
      <c r="I222" s="9">
        <f t="shared" si="57"/>
        <v>3.6430403228682922</v>
      </c>
      <c r="J222" s="9">
        <f t="shared" si="58"/>
        <v>3.8101891179903977</v>
      </c>
      <c r="K222" s="11">
        <f t="shared" si="59"/>
        <v>0.47393364928909953</v>
      </c>
      <c r="L222" s="11">
        <f t="shared" si="60"/>
        <v>0.28328611898016998</v>
      </c>
      <c r="M222" s="11">
        <f t="shared" si="61"/>
        <v>0.2710027100271003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-0.27486044995917114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0.23031391787005692</v>
      </c>
      <c r="Q222" s="11">
        <f>2*'OddsRatio_working_3-way'!K222*'OddsRatio_working_3-way'!L222*'OddsRatio_working_3-way'!M222</f>
        <v>7.2769010385484029E-2</v>
      </c>
      <c r="R222" s="11">
        <f t="shared" si="62"/>
        <v>0</v>
      </c>
      <c r="S222" s="11">
        <f t="shared" si="63"/>
        <v>-0.83793036758933004</v>
      </c>
      <c r="T222" s="11">
        <f t="shared" si="64"/>
        <v>-0.26474893130784521</v>
      </c>
      <c r="U222" s="11">
        <f>'OddsRatio_working_3-way'!S222-'OddsRatio_working_3-way'!R222^2/3</f>
        <v>-0.83793036758933004</v>
      </c>
      <c r="V222" s="11">
        <f>'OddsRatio_working_3-way'!S222*'OddsRatio_working_3-way'!R222/3-2*'OddsRatio_working_3-way'!R222^3/27-'OddsRatio_working_3-way'!T222</f>
        <v>0.26474893130784521</v>
      </c>
      <c r="W222" s="11">
        <f>'OddsRatio_working_3-way'!V222^2+4*'OddsRatio_working_3-way'!U222^3/27</f>
        <v>-1.7068564461936039E-2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0.14761483757619201</v>
      </c>
      <c r="Y222" s="11">
        <f>IF('OddsRatio_working_3-way'!W222&gt;=0,IF('OddsRatio_working_3-way'!V222+SQRT('OddsRatio_working_3-way'!W222)&gt;0,0,PI()),ACOS('OddsRatio_working_3-way'!V222/(2*'OddsRatio_working_3-way'!X222)))</f>
        <v>0.45841319914962342</v>
      </c>
      <c r="Z222" s="11">
        <f>'OddsRatio_working_3-way'!X222^(1/3)*COS('OddsRatio_working_3-way'!Y222/3)</f>
        <v>0.5223399847565795</v>
      </c>
      <c r="AA222" s="11">
        <f>'OddsRatio_working_3-way'!X222^(1/3)*COS(('OddsRatio_working_3-way'!Y222+2*PI())/3)</f>
        <v>-0.33083560183306121</v>
      </c>
      <c r="AB222" s="11">
        <f>'OddsRatio_working_3-way'!X222^(1/3)*COS(('OddsRatio_working_3-way'!Y222+4*PI())/3)</f>
        <v>-0.19150438292351846</v>
      </c>
      <c r="AC222" s="11">
        <f>'OddsRatio_working_3-way'!X222^(1/3)*SIN('OddsRatio_working_3-way'!Y222/3)</f>
        <v>8.0442916743943257E-2</v>
      </c>
      <c r="AD222" s="11">
        <f>'OddsRatio_working_3-way'!X222^(1/3)*SIN(('OddsRatio_working_3-way'!Y222+2*PI())/3)</f>
        <v>0.41213823783960274</v>
      </c>
      <c r="AE222" s="11">
        <f>'OddsRatio_working_3-way'!X222^(1/3)*SIN(('OddsRatio_working_3-way'!Y222+4*PI())/3)</f>
        <v>-0.49258115458354595</v>
      </c>
      <c r="AF222" s="11">
        <f>-'OddsRatio_working_3-way'!U222/(3*'OddsRatio_working_3-way'!X222^(1/3))*COS(('OddsRatio_working_3-way'!Y222)/3)</f>
        <v>0.52233998475657939</v>
      </c>
      <c r="AG222" s="11">
        <f>-'OddsRatio_working_3-way'!U222/(3*'OddsRatio_working_3-way'!X222^(1/3))*COS(('OddsRatio_working_3-way'!Y222+2*PI())/3)</f>
        <v>-0.33083560183306115</v>
      </c>
      <c r="AH222" s="11">
        <f>-'OddsRatio_working_3-way'!U222/(3*'OddsRatio_working_3-way'!X222^(1/3))*COS(('OddsRatio_working_3-way'!Y222+4*PI())/3)</f>
        <v>-0.1915043829235184</v>
      </c>
      <c r="AI222" s="11">
        <f>'OddsRatio_working_3-way'!U222/(3*'OddsRatio_working_3-way'!X222^(1/3))*SIN(('OddsRatio_working_3-way'!Y222)/3)</f>
        <v>-8.0442916743943244E-2</v>
      </c>
      <c r="AJ222" s="11">
        <f>'OddsRatio_working_3-way'!U222/(3*'OddsRatio_working_3-way'!X222^(1/3))*SIN(('OddsRatio_working_3-way'!Y222+2*PI())/3)</f>
        <v>-0.41213823783960263</v>
      </c>
      <c r="AK222" s="11">
        <f>'OddsRatio_working_3-way'!U222/(3*'OddsRatio_working_3-way'!X222^(1/3))*SIN(('OddsRatio_working_3-way'!Y222+4*PI())/3)</f>
        <v>0.49258115458354584</v>
      </c>
      <c r="AL222" s="11">
        <f>'OddsRatio_working_3-way'!Z222+'OddsRatio_working_3-way'!AF222</f>
        <v>1.044679969513159</v>
      </c>
      <c r="AM222" s="11">
        <f>'OddsRatio_working_3-way'!AA222+'OddsRatio_working_3-way'!AG222</f>
        <v>-0.66167120366612231</v>
      </c>
      <c r="AN222" s="11">
        <f>'OddsRatio_working_3-way'!AB222+'OddsRatio_working_3-way'!AH222</f>
        <v>-0.38300876584703686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1.044679969513159</v>
      </c>
      <c r="AS222" s="11">
        <f>IF(('OddsRatio_working_3-way'!X222=0),IF(Q222&gt;0,-Q222^(1/3),(-Q222)^(1/3)),'OddsRatio_working_3-way'!AM222-'OddsRatio_working_3-way'!R222/3)</f>
        <v>-0.66167120366612231</v>
      </c>
      <c r="AT222" s="11">
        <f>IF(('OddsRatio_working_3-way'!X222=0),IF(Q222&gt;0,-Q222^(1/3),(-Q222)^(1/3)),'OddsRatio_working_3-way'!AN222-'OddsRatio_working_3-way'!R222/3)</f>
        <v>-0.38300876584703686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3.32</v>
      </c>
      <c r="C223" s="4">
        <f>IF('True_Odds_Calculator_3-way'!C224="","",'True_Odds_Calculator_3-way'!C224)</f>
        <v>2.37</v>
      </c>
      <c r="D223" s="9">
        <f t="shared" si="52"/>
        <v>0.29598047936833971</v>
      </c>
      <c r="E223" s="9">
        <f t="shared" si="53"/>
        <v>0.29236936116665674</v>
      </c>
      <c r="F223" s="9">
        <f t="shared" si="54"/>
        <v>0.4116501594650035</v>
      </c>
      <c r="G223" s="9">
        <f t="shared" si="55"/>
        <v>1.0432461362455094</v>
      </c>
      <c r="H223" s="9">
        <f t="shared" si="56"/>
        <v>3.3786011906397619</v>
      </c>
      <c r="I223" s="9">
        <f t="shared" si="57"/>
        <v>3.4203310360895811</v>
      </c>
      <c r="J223" s="9">
        <f t="shared" si="58"/>
        <v>2.4292472066563482</v>
      </c>
      <c r="K223" s="11">
        <f t="shared" si="59"/>
        <v>0.3048780487804878</v>
      </c>
      <c r="L223" s="11">
        <f t="shared" si="60"/>
        <v>0.30120481927710846</v>
      </c>
      <c r="M223" s="11">
        <f t="shared" si="61"/>
        <v>0.42194092827004215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-0.28079096255351754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0.23132046556091615</v>
      </c>
      <c r="Q223" s="11">
        <f>2*'OddsRatio_working_3-way'!K223*'OddsRatio_working_3-way'!L223*'OddsRatio_working_3-way'!M223</f>
        <v>7.7494293320239896E-2</v>
      </c>
      <c r="R223" s="11">
        <f t="shared" si="62"/>
        <v>0</v>
      </c>
      <c r="S223" s="11">
        <f t="shared" si="63"/>
        <v>-0.82381734603309209</v>
      </c>
      <c r="T223" s="11">
        <f t="shared" si="64"/>
        <v>-0.27598571056384985</v>
      </c>
      <c r="U223" s="11">
        <f>'OddsRatio_working_3-way'!S223-'OddsRatio_working_3-way'!R223^2/3</f>
        <v>-0.82381734603309209</v>
      </c>
      <c r="V223" s="11">
        <f>'OddsRatio_working_3-way'!S223*'OddsRatio_working_3-way'!R223/3-2*'OddsRatio_working_3-way'!R223^3/27-'OddsRatio_working_3-way'!T223</f>
        <v>0.27598571056384985</v>
      </c>
      <c r="W223" s="11">
        <f>'OddsRatio_working_3-way'!V223^2+4*'OddsRatio_working_3-way'!U223^3/27</f>
        <v>-6.6621473403343512E-3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0.14390123329541643</v>
      </c>
      <c r="Y223" s="11">
        <f>IF('OddsRatio_working_3-way'!W223&gt;=0,IF('OddsRatio_working_3-way'!V223+SQRT('OddsRatio_working_3-way'!W223)&gt;0,0,PI()),ACOS('OddsRatio_working_3-way'!V223/(2*'OddsRatio_working_3-way'!X223)))</f>
        <v>0.28755051462746217</v>
      </c>
      <c r="Z223" s="11">
        <f>'OddsRatio_working_3-way'!X223^(1/3)*COS('OddsRatio_working_3-way'!Y223/3)</f>
        <v>0.52162306812275483</v>
      </c>
      <c r="AA223" s="11">
        <f>'OddsRatio_working_3-way'!X223^(1/3)*COS(('OddsRatio_working_3-way'!Y223+2*PI())/3)</f>
        <v>-0.30424386775329398</v>
      </c>
      <c r="AB223" s="11">
        <f>'OddsRatio_working_3-way'!X223^(1/3)*COS(('OddsRatio_working_3-way'!Y223+4*PI())/3)</f>
        <v>-0.2173792003694609</v>
      </c>
      <c r="AC223" s="11">
        <f>'OddsRatio_working_3-way'!X223^(1/3)*SIN('OddsRatio_working_3-way'!Y223/3)</f>
        <v>5.0151339097123555E-2</v>
      </c>
      <c r="AD223" s="11">
        <f>'OddsRatio_working_3-way'!X223^(1/3)*SIN(('OddsRatio_working_3-way'!Y223+2*PI())/3)</f>
        <v>0.42666315864572474</v>
      </c>
      <c r="AE223" s="11">
        <f>'OddsRatio_working_3-way'!X223^(1/3)*SIN(('OddsRatio_working_3-way'!Y223+4*PI())/3)</f>
        <v>-0.47681449774284812</v>
      </c>
      <c r="AF223" s="11">
        <f>-'OddsRatio_working_3-way'!U223/(3*'OddsRatio_working_3-way'!X223^(1/3))*COS(('OddsRatio_working_3-way'!Y223)/3)</f>
        <v>0.52162306812275472</v>
      </c>
      <c r="AG223" s="11">
        <f>-'OddsRatio_working_3-way'!U223/(3*'OddsRatio_working_3-way'!X223^(1/3))*COS(('OddsRatio_working_3-way'!Y223+2*PI())/3)</f>
        <v>-0.30424386775329387</v>
      </c>
      <c r="AH223" s="11">
        <f>-'OddsRatio_working_3-way'!U223/(3*'OddsRatio_working_3-way'!X223^(1/3))*COS(('OddsRatio_working_3-way'!Y223+4*PI())/3)</f>
        <v>-0.21737920036946087</v>
      </c>
      <c r="AI223" s="11">
        <f>'OddsRatio_working_3-way'!U223/(3*'OddsRatio_working_3-way'!X223^(1/3))*SIN(('OddsRatio_working_3-way'!Y223)/3)</f>
        <v>-5.0151339097123548E-2</v>
      </c>
      <c r="AJ223" s="11">
        <f>'OddsRatio_working_3-way'!U223/(3*'OddsRatio_working_3-way'!X223^(1/3))*SIN(('OddsRatio_working_3-way'!Y223+2*PI())/3)</f>
        <v>-0.42666315864572463</v>
      </c>
      <c r="AK223" s="11">
        <f>'OddsRatio_working_3-way'!U223/(3*'OddsRatio_working_3-way'!X223^(1/3))*SIN(('OddsRatio_working_3-way'!Y223+4*PI())/3)</f>
        <v>0.47681449774284801</v>
      </c>
      <c r="AL223" s="11">
        <f>'OddsRatio_working_3-way'!Z223+'OddsRatio_working_3-way'!AF223</f>
        <v>1.0432461362455094</v>
      </c>
      <c r="AM223" s="11">
        <f>'OddsRatio_working_3-way'!AA223+'OddsRatio_working_3-way'!AG223</f>
        <v>-0.60848773550658786</v>
      </c>
      <c r="AN223" s="11">
        <f>'OddsRatio_working_3-way'!AB223+'OddsRatio_working_3-way'!AH223</f>
        <v>-0.4347584007389218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1.0432461362455094</v>
      </c>
      <c r="AS223" s="11">
        <f>IF(('OddsRatio_working_3-way'!X223=0),IF(Q223&gt;0,-Q223^(1/3),(-Q223)^(1/3)),'OddsRatio_working_3-way'!AM223-'OddsRatio_working_3-way'!R223/3)</f>
        <v>-0.60848773550658786</v>
      </c>
      <c r="AT223" s="11">
        <f>IF(('OddsRatio_working_3-way'!X223=0),IF(Q223&gt;0,-Q223^(1/3),(-Q223)^(1/3)),'OddsRatio_working_3-way'!AN223-'OddsRatio_working_3-way'!R223/3)</f>
        <v>-0.4347584007389218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1.18</v>
      </c>
      <c r="B224" s="4">
        <f>IF('True_Odds_Calculator_3-way'!B225="","",'True_Odds_Calculator_3-way'!B225)</f>
        <v>7.66</v>
      </c>
      <c r="C224" s="4">
        <f>IF('True_Odds_Calculator_3-way'!C225="","",'True_Odds_Calculator_3-way'!C225)</f>
        <v>16.54</v>
      </c>
      <c r="D224" s="9">
        <f t="shared" si="52"/>
        <v>0.82995288831886227</v>
      </c>
      <c r="E224" s="9">
        <f t="shared" si="53"/>
        <v>0.11653865679290108</v>
      </c>
      <c r="F224" s="9">
        <f t="shared" si="54"/>
        <v>5.3508454888236842E-2</v>
      </c>
      <c r="G224" s="9">
        <f t="shared" si="55"/>
        <v>1.1382648211754547</v>
      </c>
      <c r="H224" s="9">
        <f t="shared" si="56"/>
        <v>1.2048876678115816</v>
      </c>
      <c r="I224" s="9">
        <f t="shared" si="57"/>
        <v>8.5808437090285281</v>
      </c>
      <c r="J224" s="9">
        <f t="shared" si="58"/>
        <v>18.688635321066567</v>
      </c>
      <c r="K224" s="11">
        <f t="shared" si="59"/>
        <v>0.84745762711864414</v>
      </c>
      <c r="L224" s="11">
        <f t="shared" si="60"/>
        <v>0.13054830287206265</v>
      </c>
      <c r="M224" s="11">
        <f t="shared" si="61"/>
        <v>6.0459492140266025E-2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-0.1246095898595222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0.14969724234402282</v>
      </c>
      <c r="Q224" s="11">
        <f>2*'OddsRatio_working_3-way'!K224*'OddsRatio_working_3-way'!L224*'OddsRatio_working_3-way'!M224</f>
        <v>1.3377769646472103E-2</v>
      </c>
      <c r="R224" s="11">
        <f t="shared" si="62"/>
        <v>0</v>
      </c>
      <c r="S224" s="11">
        <f t="shared" si="63"/>
        <v>-1.2013300301588588</v>
      </c>
      <c r="T224" s="11">
        <f t="shared" si="64"/>
        <v>-0.10735746471482206</v>
      </c>
      <c r="U224" s="11">
        <f>'OddsRatio_working_3-way'!S224-'OddsRatio_working_3-way'!R224^2/3</f>
        <v>-1.2013300301588588</v>
      </c>
      <c r="V224" s="11">
        <f>'OddsRatio_working_3-way'!S224*'OddsRatio_working_3-way'!R224/3-2*'OddsRatio_working_3-way'!R224^3/27-'OddsRatio_working_3-way'!T224</f>
        <v>0.10735746471482206</v>
      </c>
      <c r="W224" s="11">
        <f>'OddsRatio_working_3-way'!V224^2+4*'OddsRatio_working_3-way'!U224^3/27</f>
        <v>-0.24532653787635708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0.25340292179962692</v>
      </c>
      <c r="Y224" s="11">
        <f>IF('OddsRatio_working_3-way'!W224&gt;=0,IF('OddsRatio_working_3-way'!V224+SQRT('OddsRatio_working_3-way'!W224)&gt;0,0,PI()),ACOS('OddsRatio_working_3-way'!V224/(2*'OddsRatio_working_3-way'!X224)))</f>
        <v>1.3573476718272099</v>
      </c>
      <c r="Z224" s="11">
        <f>'OddsRatio_working_3-way'!X224^(1/3)*COS('OddsRatio_working_3-way'!Y224/3)</f>
        <v>0.56913241058772734</v>
      </c>
      <c r="AA224" s="11">
        <f>'OddsRatio_working_3-way'!X224^(1/3)*COS(('OddsRatio_working_3-way'!Y224+2*PI())/3)</f>
        <v>-0.52414652993189936</v>
      </c>
      <c r="AB224" s="11">
        <f>'OddsRatio_working_3-way'!X224^(1/3)*COS(('OddsRatio_working_3-way'!Y224+4*PI())/3)</f>
        <v>-4.4985880655827863E-2</v>
      </c>
      <c r="AC224" s="11">
        <f>'OddsRatio_working_3-way'!X224^(1/3)*SIN('OddsRatio_working_3-way'!Y224/3)</f>
        <v>0.27664352984461577</v>
      </c>
      <c r="AD224" s="11">
        <f>'OddsRatio_working_3-way'!X224^(1/3)*SIN(('OddsRatio_working_3-way'!Y224+2*PI())/3)</f>
        <v>0.35456136076373967</v>
      </c>
      <c r="AE224" s="11">
        <f>'OddsRatio_working_3-way'!X224^(1/3)*SIN(('OddsRatio_working_3-way'!Y224+4*PI())/3)</f>
        <v>-0.63120489060835538</v>
      </c>
      <c r="AF224" s="11">
        <f>-'OddsRatio_working_3-way'!U224/(3*'OddsRatio_working_3-way'!X224^(1/3))*COS(('OddsRatio_working_3-way'!Y224)/3)</f>
        <v>0.56913241058772734</v>
      </c>
      <c r="AG224" s="11">
        <f>-'OddsRatio_working_3-way'!U224/(3*'OddsRatio_working_3-way'!X224^(1/3))*COS(('OddsRatio_working_3-way'!Y224+2*PI())/3)</f>
        <v>-0.52414652993189936</v>
      </c>
      <c r="AH224" s="11">
        <f>-'OddsRatio_working_3-way'!U224/(3*'OddsRatio_working_3-way'!X224^(1/3))*COS(('OddsRatio_working_3-way'!Y224+4*PI())/3)</f>
        <v>-4.4985880655827863E-2</v>
      </c>
      <c r="AI224" s="11">
        <f>'OddsRatio_working_3-way'!U224/(3*'OddsRatio_working_3-way'!X224^(1/3))*SIN(('OddsRatio_working_3-way'!Y224)/3)</f>
        <v>-0.27664352984461577</v>
      </c>
      <c r="AJ224" s="11">
        <f>'OddsRatio_working_3-way'!U224/(3*'OddsRatio_working_3-way'!X224^(1/3))*SIN(('OddsRatio_working_3-way'!Y224+2*PI())/3)</f>
        <v>-0.35456136076373967</v>
      </c>
      <c r="AK224" s="11">
        <f>'OddsRatio_working_3-way'!U224/(3*'OddsRatio_working_3-way'!X224^(1/3))*SIN(('OddsRatio_working_3-way'!Y224+4*PI())/3)</f>
        <v>0.63120489060835538</v>
      </c>
      <c r="AL224" s="11">
        <f>'OddsRatio_working_3-way'!Z224+'OddsRatio_working_3-way'!AF224</f>
        <v>1.1382648211754547</v>
      </c>
      <c r="AM224" s="11">
        <f>'OddsRatio_working_3-way'!AA224+'OddsRatio_working_3-way'!AG224</f>
        <v>-1.0482930598637987</v>
      </c>
      <c r="AN224" s="11">
        <f>'OddsRatio_working_3-way'!AB224+'OddsRatio_working_3-way'!AH224</f>
        <v>-8.9971761311655726E-2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1.1382648211754547</v>
      </c>
      <c r="AS224" s="11">
        <f>IF(('OddsRatio_working_3-way'!X224=0),IF(Q224&gt;0,-Q224^(1/3),(-Q224)^(1/3)),'OddsRatio_working_3-way'!AM224-'OddsRatio_working_3-way'!R224/3)</f>
        <v>-1.0482930598637987</v>
      </c>
      <c r="AT224" s="11">
        <f>IF(('OddsRatio_working_3-way'!X224=0),IF(Q224&gt;0,-Q224^(1/3),(-Q224)^(1/3)),'OddsRatio_working_3-way'!AN224-'OddsRatio_working_3-way'!R224/3)</f>
        <v>-8.9971761311655726E-2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1.4</v>
      </c>
      <c r="B225" s="4">
        <f>IF('True_Odds_Calculator_3-way'!B226="","",'True_Odds_Calculator_3-way'!B226)</f>
        <v>4.74</v>
      </c>
      <c r="C225" s="4">
        <f>IF('True_Odds_Calculator_3-way'!C226="","",'True_Odds_Calculator_3-way'!C226)</f>
        <v>9.2200000000000006</v>
      </c>
      <c r="D225" s="9">
        <f t="shared" si="52"/>
        <v>0.69923401158037057</v>
      </c>
      <c r="E225" s="9">
        <f t="shared" si="53"/>
        <v>0.19913276967976692</v>
      </c>
      <c r="F225" s="9">
        <f t="shared" si="54"/>
        <v>0.10163321873986232</v>
      </c>
      <c r="G225" s="9">
        <f t="shared" si="55"/>
        <v>1.0753409568130645</v>
      </c>
      <c r="H225" s="9">
        <f t="shared" si="56"/>
        <v>1.430136382725226</v>
      </c>
      <c r="I225" s="9">
        <f t="shared" si="57"/>
        <v>5.021775178480862</v>
      </c>
      <c r="J225" s="9">
        <f t="shared" si="58"/>
        <v>9.839302665003391</v>
      </c>
      <c r="K225" s="11">
        <f t="shared" si="59"/>
        <v>0.7142857142857143</v>
      </c>
      <c r="L225" s="11">
        <f t="shared" si="60"/>
        <v>0.21097046413502107</v>
      </c>
      <c r="M225" s="11">
        <f t="shared" si="61"/>
        <v>0.10845986984815617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-0.20098614145677485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0.20201386246582431</v>
      </c>
      <c r="Q225" s="11">
        <f>2*'OddsRatio_working_3-way'!K225*'OddsRatio_working_3-way'!L225*'OddsRatio_working_3-way'!M225</f>
        <v>3.2688327259842123E-2</v>
      </c>
      <c r="R225" s="11">
        <f t="shared" si="62"/>
        <v>0</v>
      </c>
      <c r="S225" s="11">
        <f t="shared" si="63"/>
        <v>-1.0051133924040752</v>
      </c>
      <c r="T225" s="11">
        <f t="shared" si="64"/>
        <v>-0.16263970750875004</v>
      </c>
      <c r="U225" s="11">
        <f>'OddsRatio_working_3-way'!S225-'OddsRatio_working_3-way'!R225^2/3</f>
        <v>-1.0051133924040752</v>
      </c>
      <c r="V225" s="11">
        <f>'OddsRatio_working_3-way'!S225*'OddsRatio_working_3-way'!R225/3-2*'OddsRatio_working_3-way'!R225^3/27-'OddsRatio_working_3-way'!T225</f>
        <v>0.16263970750875004</v>
      </c>
      <c r="W225" s="11">
        <f>'OddsRatio_working_3-way'!V225^2+4*'OddsRatio_working_3-way'!U225^3/27</f>
        <v>-0.12398073313504092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0.19392808434673192</v>
      </c>
      <c r="Y225" s="11">
        <f>IF('OddsRatio_working_3-way'!W225&gt;=0,IF('OddsRatio_working_3-way'!V225+SQRT('OddsRatio_working_3-way'!W225)&gt;0,0,PI()),ACOS('OddsRatio_working_3-way'!V225/(2*'OddsRatio_working_3-way'!X225)))</f>
        <v>1.1380892090891397</v>
      </c>
      <c r="Z225" s="11">
        <f>'OddsRatio_working_3-way'!X225^(1/3)*COS('OddsRatio_working_3-way'!Y225/3)</f>
        <v>0.53767047840653226</v>
      </c>
      <c r="AA225" s="11">
        <f>'OddsRatio_working_3-way'!X225^(1/3)*COS(('OddsRatio_working_3-way'!Y225+2*PI())/3)</f>
        <v>-0.45447249459287486</v>
      </c>
      <c r="AB225" s="11">
        <f>'OddsRatio_working_3-way'!X225^(1/3)*COS(('OddsRatio_working_3-way'!Y225+4*PI())/3)</f>
        <v>-8.3197983813657644E-2</v>
      </c>
      <c r="AC225" s="11">
        <f>'OddsRatio_working_3-way'!X225^(1/3)*SIN('OddsRatio_working_3-way'!Y225/3)</f>
        <v>0.21435543874162785</v>
      </c>
      <c r="AD225" s="11">
        <f>'OddsRatio_working_3-way'!X225^(1/3)*SIN(('OddsRatio_working_3-way'!Y225+2*PI())/3)</f>
        <v>0.35845857379417556</v>
      </c>
      <c r="AE225" s="11">
        <f>'OddsRatio_working_3-way'!X225^(1/3)*SIN(('OddsRatio_working_3-way'!Y225+4*PI())/3)</f>
        <v>-0.57281401253580333</v>
      </c>
      <c r="AF225" s="11">
        <f>-'OddsRatio_working_3-way'!U225/(3*'OddsRatio_working_3-way'!X225^(1/3))*COS(('OddsRatio_working_3-way'!Y225)/3)</f>
        <v>0.53767047840653226</v>
      </c>
      <c r="AG225" s="11">
        <f>-'OddsRatio_working_3-way'!U225/(3*'OddsRatio_working_3-way'!X225^(1/3))*COS(('OddsRatio_working_3-way'!Y225+2*PI())/3)</f>
        <v>-0.45447249459287486</v>
      </c>
      <c r="AH225" s="11">
        <f>-'OddsRatio_working_3-way'!U225/(3*'OddsRatio_working_3-way'!X225^(1/3))*COS(('OddsRatio_working_3-way'!Y225+4*PI())/3)</f>
        <v>-8.3197983813657644E-2</v>
      </c>
      <c r="AI225" s="11">
        <f>'OddsRatio_working_3-way'!U225/(3*'OddsRatio_working_3-way'!X225^(1/3))*SIN(('OddsRatio_working_3-way'!Y225)/3)</f>
        <v>-0.21435543874162785</v>
      </c>
      <c r="AJ225" s="11">
        <f>'OddsRatio_working_3-way'!U225/(3*'OddsRatio_working_3-way'!X225^(1/3))*SIN(('OddsRatio_working_3-way'!Y225+2*PI())/3)</f>
        <v>-0.35845857379417556</v>
      </c>
      <c r="AK225" s="11">
        <f>'OddsRatio_working_3-way'!U225/(3*'OddsRatio_working_3-way'!X225^(1/3))*SIN(('OddsRatio_working_3-way'!Y225+4*PI())/3)</f>
        <v>0.57281401253580333</v>
      </c>
      <c r="AL225" s="11">
        <f>'OddsRatio_working_3-way'!Z225+'OddsRatio_working_3-way'!AF225</f>
        <v>1.0753409568130645</v>
      </c>
      <c r="AM225" s="11">
        <f>'OddsRatio_working_3-way'!AA225+'OddsRatio_working_3-way'!AG225</f>
        <v>-0.90894498918574973</v>
      </c>
      <c r="AN225" s="11">
        <f>'OddsRatio_working_3-way'!AB225+'OddsRatio_working_3-way'!AH225</f>
        <v>-0.16639596762731529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1.0753409568130645</v>
      </c>
      <c r="AS225" s="11">
        <f>IF(('OddsRatio_working_3-way'!X225=0),IF(Q225&gt;0,-Q225^(1/3),(-Q225)^(1/3)),'OddsRatio_working_3-way'!AM225-'OddsRatio_working_3-way'!R225/3)</f>
        <v>-0.90894498918574973</v>
      </c>
      <c r="AT225" s="11">
        <f>IF(('OddsRatio_working_3-way'!X225=0),IF(Q225&gt;0,-Q225^(1/3),(-Q225)^(1/3)),'OddsRatio_working_3-way'!AN225-'OddsRatio_working_3-way'!R225/3)</f>
        <v>-0.16639596762731529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2.39</v>
      </c>
      <c r="B226" s="4">
        <f>IF('True_Odds_Calculator_3-way'!B227="","",'True_Odds_Calculator_3-way'!B227)</f>
        <v>3.25</v>
      </c>
      <c r="C226" s="4">
        <f>IF('True_Odds_Calculator_3-way'!C227="","",'True_Odds_Calculator_3-way'!C227)</f>
        <v>3.04</v>
      </c>
      <c r="D226" s="9">
        <f t="shared" si="52"/>
        <v>0.39852260331215356</v>
      </c>
      <c r="E226" s="9">
        <f t="shared" si="53"/>
        <v>0.29043934819055706</v>
      </c>
      <c r="F226" s="9">
        <f t="shared" si="54"/>
        <v>0.31103804849728922</v>
      </c>
      <c r="G226" s="9">
        <f t="shared" si="55"/>
        <v>1.0858042880821306</v>
      </c>
      <c r="H226" s="9">
        <f t="shared" si="56"/>
        <v>2.5092679604341614</v>
      </c>
      <c r="I226" s="9">
        <f t="shared" si="57"/>
        <v>3.4430596481847933</v>
      </c>
      <c r="J226" s="9">
        <f t="shared" si="58"/>
        <v>3.2150407476875462</v>
      </c>
      <c r="K226" s="11">
        <f t="shared" si="59"/>
        <v>0.41841004184100417</v>
      </c>
      <c r="L226" s="11">
        <f t="shared" si="60"/>
        <v>0.30769230769230771</v>
      </c>
      <c r="M226" s="11">
        <f t="shared" si="61"/>
        <v>0.32894736842105265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-0.27019209594633486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0.24054342486405908</v>
      </c>
      <c r="Q226" s="11">
        <f>2*'OddsRatio_working_3-way'!K226*'OddsRatio_working_3-way'!L226*'OddsRatio_working_3-way'!M226</f>
        <v>8.4698389036640523E-2</v>
      </c>
      <c r="R226" s="11">
        <f t="shared" si="62"/>
        <v>0</v>
      </c>
      <c r="S226" s="11">
        <f t="shared" si="63"/>
        <v>-0.89026817761477173</v>
      </c>
      <c r="T226" s="11">
        <f t="shared" si="64"/>
        <v>-0.3134747104277365</v>
      </c>
      <c r="U226" s="11">
        <f>'OddsRatio_working_3-way'!S226-'OddsRatio_working_3-way'!R226^2/3</f>
        <v>-0.89026817761477173</v>
      </c>
      <c r="V226" s="11">
        <f>'OddsRatio_working_3-way'!S226*'OddsRatio_working_3-way'!R226/3-2*'OddsRatio_working_3-way'!R226^3/27-'OddsRatio_working_3-way'!T226</f>
        <v>0.3134747104277365</v>
      </c>
      <c r="W226" s="11">
        <f>'OddsRatio_working_3-way'!V226^2+4*'OddsRatio_working_3-way'!U226^3/27</f>
        <v>-6.2678966644128808E-3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0.16165881567530282</v>
      </c>
      <c r="Y226" s="11">
        <f>IF('OddsRatio_working_3-way'!W226&gt;=0,IF('OddsRatio_working_3-way'!V226+SQRT('OddsRatio_working_3-way'!W226)&gt;0,0,PI()),ACOS('OddsRatio_working_3-way'!V226/(2*'OddsRatio_working_3-way'!X226)))</f>
        <v>0.24738324968776926</v>
      </c>
      <c r="Z226" s="11">
        <f>'OddsRatio_working_3-way'!X226^(1/3)*COS('OddsRatio_working_3-way'!Y226/3)</f>
        <v>0.5429021440410654</v>
      </c>
      <c r="AA226" s="11">
        <f>'OddsRatio_working_3-way'!X226^(1/3)*COS(('OddsRatio_working_3-way'!Y226+2*PI())/3)</f>
        <v>-0.31030967339016141</v>
      </c>
      <c r="AB226" s="11">
        <f>'OddsRatio_working_3-way'!X226^(1/3)*COS(('OddsRatio_working_3-way'!Y226+4*PI())/3)</f>
        <v>-0.2325924706509041</v>
      </c>
      <c r="AC226" s="11">
        <f>'OddsRatio_working_3-way'!X226^(1/3)*SIN('OddsRatio_working_3-way'!Y226/3)</f>
        <v>4.4870047922174937E-2</v>
      </c>
      <c r="AD226" s="11">
        <f>'OddsRatio_working_3-way'!X226^(1/3)*SIN(('OddsRatio_working_3-way'!Y226+2*PI())/3)</f>
        <v>0.44773202454751365</v>
      </c>
      <c r="AE226" s="11">
        <f>'OddsRatio_working_3-way'!X226^(1/3)*SIN(('OddsRatio_working_3-way'!Y226+4*PI())/3)</f>
        <v>-0.49260207246968857</v>
      </c>
      <c r="AF226" s="11">
        <f>-'OddsRatio_working_3-way'!U226/(3*'OddsRatio_working_3-way'!X226^(1/3))*COS(('OddsRatio_working_3-way'!Y226)/3)</f>
        <v>0.54290214404106529</v>
      </c>
      <c r="AG226" s="11">
        <f>-'OddsRatio_working_3-way'!U226/(3*'OddsRatio_working_3-way'!X226^(1/3))*COS(('OddsRatio_working_3-way'!Y226+2*PI())/3)</f>
        <v>-0.31030967339016136</v>
      </c>
      <c r="AH226" s="11">
        <f>-'OddsRatio_working_3-way'!U226/(3*'OddsRatio_working_3-way'!X226^(1/3))*COS(('OddsRatio_working_3-way'!Y226+4*PI())/3)</f>
        <v>-0.23259247065090405</v>
      </c>
      <c r="AI226" s="11">
        <f>'OddsRatio_working_3-way'!U226/(3*'OddsRatio_working_3-way'!X226^(1/3))*SIN(('OddsRatio_working_3-way'!Y226)/3)</f>
        <v>-4.487004792217493E-2</v>
      </c>
      <c r="AJ226" s="11">
        <f>'OddsRatio_working_3-way'!U226/(3*'OddsRatio_working_3-way'!X226^(1/3))*SIN(('OddsRatio_working_3-way'!Y226+2*PI())/3)</f>
        <v>-0.44773202454751354</v>
      </c>
      <c r="AK226" s="11">
        <f>'OddsRatio_working_3-way'!U226/(3*'OddsRatio_working_3-way'!X226^(1/3))*SIN(('OddsRatio_working_3-way'!Y226+4*PI())/3)</f>
        <v>0.49260207246968846</v>
      </c>
      <c r="AL226" s="11">
        <f>'OddsRatio_working_3-way'!Z226+'OddsRatio_working_3-way'!AF226</f>
        <v>1.0858042880821306</v>
      </c>
      <c r="AM226" s="11">
        <f>'OddsRatio_working_3-way'!AA226+'OddsRatio_working_3-way'!AG226</f>
        <v>-0.62061934678032271</v>
      </c>
      <c r="AN226" s="11">
        <f>'OddsRatio_working_3-way'!AB226+'OddsRatio_working_3-way'!AH226</f>
        <v>-0.46518494130180815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1.0858042880821306</v>
      </c>
      <c r="AS226" s="11">
        <f>IF(('OddsRatio_working_3-way'!X226=0),IF(Q226&gt;0,-Q226^(1/3),(-Q226)^(1/3)),'OddsRatio_working_3-way'!AM226-'OddsRatio_working_3-way'!R226/3)</f>
        <v>-0.62061934678032271</v>
      </c>
      <c r="AT226" s="11">
        <f>IF(('OddsRatio_working_3-way'!X226=0),IF(Q226&gt;0,-Q226^(1/3),(-Q226)^(1/3)),'OddsRatio_working_3-way'!AN226-'OddsRatio_working_3-way'!R226/3)</f>
        <v>-0.46518494130180815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2.76</v>
      </c>
      <c r="B227" s="4">
        <f>IF('True_Odds_Calculator_3-way'!B228="","",'True_Odds_Calculator_3-way'!B228)</f>
        <v>3.56</v>
      </c>
      <c r="C227" s="4">
        <f>IF('True_Odds_Calculator_3-way'!C228="","",'True_Odds_Calculator_3-way'!C228)</f>
        <v>2.42</v>
      </c>
      <c r="D227" s="9">
        <f t="shared" si="52"/>
        <v>0.34300497708408784</v>
      </c>
      <c r="E227" s="9">
        <f t="shared" si="53"/>
        <v>0.26412749883435938</v>
      </c>
      <c r="F227" s="9">
        <f t="shared" si="54"/>
        <v>0.39286752408155279</v>
      </c>
      <c r="G227" s="9">
        <f t="shared" si="55"/>
        <v>1.0883009040573062</v>
      </c>
      <c r="H227" s="9">
        <f t="shared" si="56"/>
        <v>2.9154095911408584</v>
      </c>
      <c r="I227" s="9">
        <f t="shared" si="57"/>
        <v>3.7860503143867037</v>
      </c>
      <c r="J227" s="9">
        <f t="shared" si="58"/>
        <v>2.5453872837613742</v>
      </c>
      <c r="K227" s="11">
        <f t="shared" si="59"/>
        <v>0.3623188405797102</v>
      </c>
      <c r="L227" s="11">
        <f t="shared" si="60"/>
        <v>0.2808988764044944</v>
      </c>
      <c r="M227" s="11">
        <f t="shared" si="61"/>
        <v>0.41322314049586778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-0.26907077615431296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0.24140010039552609</v>
      </c>
      <c r="Q227" s="11">
        <f>2*'OddsRatio_working_3-way'!K227*'OddsRatio_working_3-way'!L227*'OddsRatio_working_3-way'!M227</f>
        <v>8.4111533238859268E-2</v>
      </c>
      <c r="R227" s="11">
        <f t="shared" si="62"/>
        <v>0</v>
      </c>
      <c r="S227" s="11">
        <f t="shared" si="63"/>
        <v>-0.89716209186939855</v>
      </c>
      <c r="T227" s="11">
        <f t="shared" si="64"/>
        <v>-0.31260003201024339</v>
      </c>
      <c r="U227" s="11">
        <f>'OddsRatio_working_3-way'!S227-'OddsRatio_working_3-way'!R227^2/3</f>
        <v>-0.89716209186939855</v>
      </c>
      <c r="V227" s="11">
        <f>'OddsRatio_working_3-way'!S227*'OddsRatio_working_3-way'!R227/3-2*'OddsRatio_working_3-way'!R227^3/27-'OddsRatio_working_3-way'!T227</f>
        <v>0.31260003201024339</v>
      </c>
      <c r="W227" s="11">
        <f>'OddsRatio_working_3-way'!V227^2+4*'OddsRatio_working_3-way'!U227^3/27</f>
        <v>-9.2627911631680826E-3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0.16354018709171553</v>
      </c>
      <c r="Y227" s="11">
        <f>IF('OddsRatio_working_3-way'!W227&gt;=0,IF('OddsRatio_working_3-way'!V227+SQRT('OddsRatio_working_3-way'!W227)&gt;0,0,PI()),ACOS('OddsRatio_working_3-way'!V227/(2*'OddsRatio_working_3-way'!X227)))</f>
        <v>0.29867066710090051</v>
      </c>
      <c r="Z227" s="11">
        <f>'OddsRatio_working_3-way'!X227^(1/3)*COS('OddsRatio_working_3-way'!Y227/3)</f>
        <v>0.54415045202865309</v>
      </c>
      <c r="AA227" s="11">
        <f>'OddsRatio_working_3-way'!X227^(1/3)*COS(('OddsRatio_working_3-way'!Y227+2*PI())/3)</f>
        <v>-0.319146843100518</v>
      </c>
      <c r="AB227" s="11">
        <f>'OddsRatio_working_3-way'!X227^(1/3)*COS(('OddsRatio_working_3-way'!Y227+4*PI())/3)</f>
        <v>-0.22500360892813503</v>
      </c>
      <c r="AC227" s="11">
        <f>'OddsRatio_working_3-way'!X227^(1/3)*SIN('OddsRatio_working_3-way'!Y227/3)</f>
        <v>5.4353621591807302E-2</v>
      </c>
      <c r="AD227" s="11">
        <f>'OddsRatio_working_3-way'!X227^(1/3)*SIN(('OddsRatio_working_3-way'!Y227+2*PI())/3)</f>
        <v>0.44407130414169554</v>
      </c>
      <c r="AE227" s="11">
        <f>'OddsRatio_working_3-way'!X227^(1/3)*SIN(('OddsRatio_working_3-way'!Y227+4*PI())/3)</f>
        <v>-0.49842492573350278</v>
      </c>
      <c r="AF227" s="11">
        <f>-'OddsRatio_working_3-way'!U227/(3*'OddsRatio_working_3-way'!X227^(1/3))*COS(('OddsRatio_working_3-way'!Y227)/3)</f>
        <v>0.54415045202865298</v>
      </c>
      <c r="AG227" s="11">
        <f>-'OddsRatio_working_3-way'!U227/(3*'OddsRatio_working_3-way'!X227^(1/3))*COS(('OddsRatio_working_3-way'!Y227+2*PI())/3)</f>
        <v>-0.31914684310051794</v>
      </c>
      <c r="AH227" s="11">
        <f>-'OddsRatio_working_3-way'!U227/(3*'OddsRatio_working_3-way'!X227^(1/3))*COS(('OddsRatio_working_3-way'!Y227+4*PI())/3)</f>
        <v>-0.22500360892813498</v>
      </c>
      <c r="AI227" s="11">
        <f>'OddsRatio_working_3-way'!U227/(3*'OddsRatio_working_3-way'!X227^(1/3))*SIN(('OddsRatio_working_3-way'!Y227)/3)</f>
        <v>-5.4353621591807288E-2</v>
      </c>
      <c r="AJ227" s="11">
        <f>'OddsRatio_working_3-way'!U227/(3*'OddsRatio_working_3-way'!X227^(1/3))*SIN(('OddsRatio_working_3-way'!Y227+2*PI())/3)</f>
        <v>-0.44407130414169543</v>
      </c>
      <c r="AK227" s="11">
        <f>'OddsRatio_working_3-way'!U227/(3*'OddsRatio_working_3-way'!X227^(1/3))*SIN(('OddsRatio_working_3-way'!Y227+4*PI())/3)</f>
        <v>0.49842492573350267</v>
      </c>
      <c r="AL227" s="11">
        <f>'OddsRatio_working_3-way'!Z227+'OddsRatio_working_3-way'!AF227</f>
        <v>1.0883009040573062</v>
      </c>
      <c r="AM227" s="11">
        <f>'OddsRatio_working_3-way'!AA227+'OddsRatio_working_3-way'!AG227</f>
        <v>-0.63829368620103599</v>
      </c>
      <c r="AN227" s="11">
        <f>'OddsRatio_working_3-way'!AB227+'OddsRatio_working_3-way'!AH227</f>
        <v>-0.45000721785627001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1.0883009040573062</v>
      </c>
      <c r="AS227" s="11">
        <f>IF(('OddsRatio_working_3-way'!X227=0),IF(Q227&gt;0,-Q227^(1/3),(-Q227)^(1/3)),'OddsRatio_working_3-way'!AM227-'OddsRatio_working_3-way'!R227/3)</f>
        <v>-0.63829368620103599</v>
      </c>
      <c r="AT227" s="11">
        <f>IF(('OddsRatio_working_3-way'!X227=0),IF(Q227&gt;0,-Q227^(1/3),(-Q227)^(1/3)),'OddsRatio_working_3-way'!AN227-'OddsRatio_working_3-way'!R227/3)</f>
        <v>-0.45000721785627001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1.51</v>
      </c>
      <c r="B228" s="4">
        <f>IF('True_Odds_Calculator_3-way'!B229="","",'True_Odds_Calculator_3-way'!B229)</f>
        <v>4.37</v>
      </c>
      <c r="C228" s="4">
        <f>IF('True_Odds_Calculator_3-way'!C229="","",'True_Odds_Calculator_3-way'!C229)</f>
        <v>6.23</v>
      </c>
      <c r="D228" s="9">
        <f t="shared" si="52"/>
        <v>0.64011052216564102</v>
      </c>
      <c r="E228" s="9">
        <f t="shared" si="53"/>
        <v>0.21208327125580809</v>
      </c>
      <c r="F228" s="9">
        <f t="shared" si="54"/>
        <v>0.14780620657855115</v>
      </c>
      <c r="G228" s="9">
        <f t="shared" si="55"/>
        <v>1.1024121903590018</v>
      </c>
      <c r="H228" s="9">
        <f t="shared" si="56"/>
        <v>1.5622302170830908</v>
      </c>
      <c r="I228" s="9">
        <f t="shared" si="57"/>
        <v>4.7151290815098372</v>
      </c>
      <c r="J228" s="9">
        <f t="shared" si="58"/>
        <v>6.7656157555775787</v>
      </c>
      <c r="K228" s="11">
        <f t="shared" si="59"/>
        <v>0.66225165562913912</v>
      </c>
      <c r="L228" s="11">
        <f t="shared" si="60"/>
        <v>0.22883295194508008</v>
      </c>
      <c r="M228" s="11">
        <f t="shared" si="61"/>
        <v>0.16051364365971107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-0.21865294688985037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0.22160111745343292</v>
      </c>
      <c r="Q228" s="11">
        <f>2*'OddsRatio_working_3-way'!K228*'OddsRatio_working_3-way'!L228*'OddsRatio_working_3-way'!M228</f>
        <v>4.8650080670347512E-2</v>
      </c>
      <c r="R228" s="11">
        <f t="shared" si="62"/>
        <v>0</v>
      </c>
      <c r="S228" s="11">
        <f t="shared" si="63"/>
        <v>-1.0134833333166451</v>
      </c>
      <c r="T228" s="11">
        <f t="shared" si="64"/>
        <v>-0.22249908525063558</v>
      </c>
      <c r="U228" s="11">
        <f>'OddsRatio_working_3-way'!S228-'OddsRatio_working_3-way'!R228^2/3</f>
        <v>-1.0134833333166451</v>
      </c>
      <c r="V228" s="11">
        <f>'OddsRatio_working_3-way'!S228*'OddsRatio_working_3-way'!R228/3-2*'OddsRatio_working_3-way'!R228^3/27-'OddsRatio_working_3-way'!T228</f>
        <v>0.22249908525063558</v>
      </c>
      <c r="W228" s="11">
        <f>'OddsRatio_working_3-way'!V228^2+4*'OddsRatio_working_3-way'!U228^3/27</f>
        <v>-0.10471606107087553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0.19635548375856804</v>
      </c>
      <c r="Y228" s="11">
        <f>IF('OddsRatio_working_3-way'!W228&gt;=0,IF('OddsRatio_working_3-way'!V228+SQRT('OddsRatio_working_3-way'!W228)&gt;0,0,PI()),ACOS('OddsRatio_working_3-way'!V228/(2*'OddsRatio_working_3-way'!X228)))</f>
        <v>0.96845643784730107</v>
      </c>
      <c r="Z228" s="11">
        <f>'OddsRatio_working_3-way'!X228^(1/3)*COS('OddsRatio_working_3-way'!Y228/3)</f>
        <v>0.55120609517950092</v>
      </c>
      <c r="AA228" s="11">
        <f>'OddsRatio_working_3-way'!X228^(1/3)*COS(('OddsRatio_working_3-way'!Y228+2*PI())/3)</f>
        <v>-0.43528934570855116</v>
      </c>
      <c r="AB228" s="11">
        <f>'OddsRatio_working_3-way'!X228^(1/3)*COS(('OddsRatio_working_3-way'!Y228+4*PI())/3)</f>
        <v>-0.11591674947094993</v>
      </c>
      <c r="AC228" s="11">
        <f>'OddsRatio_working_3-way'!X228^(1/3)*SIN('OddsRatio_working_3-way'!Y228/3)</f>
        <v>0.1843898544095687</v>
      </c>
      <c r="AD228" s="11">
        <f>'OddsRatio_working_3-way'!X228^(1/3)*SIN(('OddsRatio_working_3-way'!Y228+2*PI())/3)</f>
        <v>0.3851635539414866</v>
      </c>
      <c r="AE228" s="11">
        <f>'OddsRatio_working_3-way'!X228^(1/3)*SIN(('OddsRatio_working_3-way'!Y228+4*PI())/3)</f>
        <v>-0.56955340835105539</v>
      </c>
      <c r="AF228" s="11">
        <f>-'OddsRatio_working_3-way'!U228/(3*'OddsRatio_working_3-way'!X228^(1/3))*COS(('OddsRatio_working_3-way'!Y228)/3)</f>
        <v>0.55120609517950092</v>
      </c>
      <c r="AG228" s="11">
        <f>-'OddsRatio_working_3-way'!U228/(3*'OddsRatio_working_3-way'!X228^(1/3))*COS(('OddsRatio_working_3-way'!Y228+2*PI())/3)</f>
        <v>-0.43528934570855116</v>
      </c>
      <c r="AH228" s="11">
        <f>-'OddsRatio_working_3-way'!U228/(3*'OddsRatio_working_3-way'!X228^(1/3))*COS(('OddsRatio_working_3-way'!Y228+4*PI())/3)</f>
        <v>-0.11591674947094993</v>
      </c>
      <c r="AI228" s="11">
        <f>'OddsRatio_working_3-way'!U228/(3*'OddsRatio_working_3-way'!X228^(1/3))*SIN(('OddsRatio_working_3-way'!Y228)/3)</f>
        <v>-0.1843898544095687</v>
      </c>
      <c r="AJ228" s="11">
        <f>'OddsRatio_working_3-way'!U228/(3*'OddsRatio_working_3-way'!X228^(1/3))*SIN(('OddsRatio_working_3-way'!Y228+2*PI())/3)</f>
        <v>-0.3851635539414866</v>
      </c>
      <c r="AK228" s="11">
        <f>'OddsRatio_working_3-way'!U228/(3*'OddsRatio_working_3-way'!X228^(1/3))*SIN(('OddsRatio_working_3-way'!Y228+4*PI())/3)</f>
        <v>0.56955340835105539</v>
      </c>
      <c r="AL228" s="11">
        <f>'OddsRatio_working_3-way'!Z228+'OddsRatio_working_3-way'!AF228</f>
        <v>1.1024121903590018</v>
      </c>
      <c r="AM228" s="11">
        <f>'OddsRatio_working_3-way'!AA228+'OddsRatio_working_3-way'!AG228</f>
        <v>-0.87057869141710231</v>
      </c>
      <c r="AN228" s="11">
        <f>'OddsRatio_working_3-way'!AB228+'OddsRatio_working_3-way'!AH228</f>
        <v>-0.23183349894189986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1.1024121903590018</v>
      </c>
      <c r="AS228" s="11">
        <f>IF(('OddsRatio_working_3-way'!X228=0),IF(Q228&gt;0,-Q228^(1/3),(-Q228)^(1/3)),'OddsRatio_working_3-way'!AM228-'OddsRatio_working_3-way'!R228/3)</f>
        <v>-0.87057869141710231</v>
      </c>
      <c r="AT228" s="11">
        <f>IF(('OddsRatio_working_3-way'!X228=0),IF(Q228&gt;0,-Q228^(1/3),(-Q228)^(1/3)),'OddsRatio_working_3-way'!AN228-'OddsRatio_working_3-way'!R228/3)</f>
        <v>-0.23183349894189986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2.4700000000000002</v>
      </c>
      <c r="B229" s="4">
        <f>IF('True_Odds_Calculator_3-way'!B230="","",'True_Odds_Calculator_3-way'!B230)</f>
        <v>3.36</v>
      </c>
      <c r="C229" s="4">
        <f>IF('True_Odds_Calculator_3-way'!C230="","",'True_Odds_Calculator_3-way'!C230)</f>
        <v>2.84</v>
      </c>
      <c r="D229" s="9">
        <f t="shared" si="52"/>
        <v>0.38538206518443346</v>
      </c>
      <c r="E229" s="9">
        <f t="shared" si="53"/>
        <v>0.28086704899729709</v>
      </c>
      <c r="F229" s="9">
        <f t="shared" si="54"/>
        <v>0.33375088581826928</v>
      </c>
      <c r="G229" s="9">
        <f t="shared" si="55"/>
        <v>1.0849167006512102</v>
      </c>
      <c r="H229" s="9">
        <f t="shared" si="56"/>
        <v>2.5948275499572793</v>
      </c>
      <c r="I229" s="9">
        <f t="shared" si="57"/>
        <v>3.5604034135368563</v>
      </c>
      <c r="J229" s="9">
        <f t="shared" si="58"/>
        <v>2.996246729198226</v>
      </c>
      <c r="K229" s="11">
        <f t="shared" si="59"/>
        <v>0.40485829959514169</v>
      </c>
      <c r="L229" s="11">
        <f t="shared" si="60"/>
        <v>0.29761904761904762</v>
      </c>
      <c r="M229" s="11">
        <f t="shared" si="61"/>
        <v>0.35211267605633806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-0.2708273935108626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0.24056281005873295</v>
      </c>
      <c r="Q229" s="11">
        <f>2*'OddsRatio_working_3-way'!K229*'OddsRatio_working_3-way'!L229*'OddsRatio_working_3-way'!M229</f>
        <v>8.4854606722657128E-2</v>
      </c>
      <c r="R229" s="11">
        <f t="shared" si="62"/>
        <v>0</v>
      </c>
      <c r="S229" s="11">
        <f t="shared" si="63"/>
        <v>-0.88825139488367244</v>
      </c>
      <c r="T229" s="11">
        <f t="shared" si="64"/>
        <v>-0.31331618867148942</v>
      </c>
      <c r="U229" s="11">
        <f>'OddsRatio_working_3-way'!S229-'OddsRatio_working_3-way'!R229^2/3</f>
        <v>-0.88825139488367244</v>
      </c>
      <c r="V229" s="11">
        <f>'OddsRatio_working_3-way'!S229*'OddsRatio_working_3-way'!R229/3-2*'OddsRatio_working_3-way'!R229^3/27-'OddsRatio_working_3-way'!T229</f>
        <v>0.31331618867148942</v>
      </c>
      <c r="W229" s="11">
        <f>'OddsRatio_working_3-way'!V229^2+4*'OddsRatio_working_3-way'!U229^3/27</f>
        <v>-5.6584397179284263E-3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0.16110980246524167</v>
      </c>
      <c r="Y229" s="11">
        <f>IF('OddsRatio_working_3-way'!W229&gt;=0,IF('OddsRatio_working_3-way'!V229+SQRT('OddsRatio_working_3-way'!W229)&gt;0,0,PI()),ACOS('OddsRatio_working_3-way'!V229/(2*'OddsRatio_working_3-way'!X229)))</f>
        <v>0.23562560317053793</v>
      </c>
      <c r="Z229" s="11">
        <f>'OddsRatio_working_3-way'!X229^(1/3)*COS('OddsRatio_working_3-way'!Y229/3)</f>
        <v>0.54245835032560519</v>
      </c>
      <c r="AA229" s="11">
        <f>'OddsRatio_working_3-way'!X229^(1/3)*COS(('OddsRatio_working_3-way'!Y229+2*PI())/3)</f>
        <v>-0.30820284609815113</v>
      </c>
      <c r="AB229" s="11">
        <f>'OddsRatio_working_3-way'!X229^(1/3)*COS(('OddsRatio_working_3-way'!Y229+4*PI())/3)</f>
        <v>-0.2342555042274542</v>
      </c>
      <c r="AC229" s="11">
        <f>'OddsRatio_working_3-way'!X229^(1/3)*SIN('OddsRatio_working_3-way'!Y229/3)</f>
        <v>4.2693517734904117E-2</v>
      </c>
      <c r="AD229" s="11">
        <f>'OddsRatio_working_3-way'!X229^(1/3)*SIN(('OddsRatio_working_3-way'!Y229+2*PI())/3)</f>
        <v>0.4484359530095206</v>
      </c>
      <c r="AE229" s="11">
        <f>'OddsRatio_working_3-way'!X229^(1/3)*SIN(('OddsRatio_working_3-way'!Y229+4*PI())/3)</f>
        <v>-0.4911294707444247</v>
      </c>
      <c r="AF229" s="11">
        <f>-'OddsRatio_working_3-way'!U229/(3*'OddsRatio_working_3-way'!X229^(1/3))*COS(('OddsRatio_working_3-way'!Y229)/3)</f>
        <v>0.54245835032560497</v>
      </c>
      <c r="AG229" s="11">
        <f>-'OddsRatio_working_3-way'!U229/(3*'OddsRatio_working_3-way'!X229^(1/3))*COS(('OddsRatio_working_3-way'!Y229+2*PI())/3)</f>
        <v>-0.30820284609815096</v>
      </c>
      <c r="AH229" s="11">
        <f>-'OddsRatio_working_3-way'!U229/(3*'OddsRatio_working_3-way'!X229^(1/3))*COS(('OddsRatio_working_3-way'!Y229+4*PI())/3)</f>
        <v>-0.23425550422745411</v>
      </c>
      <c r="AI229" s="11">
        <f>'OddsRatio_working_3-way'!U229/(3*'OddsRatio_working_3-way'!X229^(1/3))*SIN(('OddsRatio_working_3-way'!Y229)/3)</f>
        <v>-4.2693517734904103E-2</v>
      </c>
      <c r="AJ229" s="11">
        <f>'OddsRatio_working_3-way'!U229/(3*'OddsRatio_working_3-way'!X229^(1/3))*SIN(('OddsRatio_working_3-way'!Y229+2*PI())/3)</f>
        <v>-0.44843595300952044</v>
      </c>
      <c r="AK229" s="11">
        <f>'OddsRatio_working_3-way'!U229/(3*'OddsRatio_working_3-way'!X229^(1/3))*SIN(('OddsRatio_working_3-way'!Y229+4*PI())/3)</f>
        <v>0.49112947074442453</v>
      </c>
      <c r="AL229" s="11">
        <f>'OddsRatio_working_3-way'!Z229+'OddsRatio_working_3-way'!AF229</f>
        <v>1.0849167006512102</v>
      </c>
      <c r="AM229" s="11">
        <f>'OddsRatio_working_3-way'!AA229+'OddsRatio_working_3-way'!AG229</f>
        <v>-0.61640569219630215</v>
      </c>
      <c r="AN229" s="11">
        <f>'OddsRatio_working_3-way'!AB229+'OddsRatio_working_3-way'!AH229</f>
        <v>-0.46851100845490834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1.0849167006512102</v>
      </c>
      <c r="AS229" s="11">
        <f>IF(('OddsRatio_working_3-way'!X229=0),IF(Q229&gt;0,-Q229^(1/3),(-Q229)^(1/3)),'OddsRatio_working_3-way'!AM229-'OddsRatio_working_3-way'!R229/3)</f>
        <v>-0.61640569219630215</v>
      </c>
      <c r="AT229" s="11">
        <f>IF(('OddsRatio_working_3-way'!X229=0),IF(Q229&gt;0,-Q229^(1/3),(-Q229)^(1/3)),'OddsRatio_working_3-way'!AN229-'OddsRatio_working_3-way'!R229/3)</f>
        <v>-0.46851100845490834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2.21</v>
      </c>
      <c r="B230" s="4">
        <f>IF('True_Odds_Calculator_3-way'!B231="","",'True_Odds_Calculator_3-way'!B231)</f>
        <v>3.51</v>
      </c>
      <c r="C230" s="4">
        <f>IF('True_Odds_Calculator_3-way'!C231="","",'True_Odds_Calculator_3-way'!C231)</f>
        <v>3.07</v>
      </c>
      <c r="D230" s="9">
        <f t="shared" si="52"/>
        <v>0.42898378350766586</v>
      </c>
      <c r="E230" s="9">
        <f t="shared" si="53"/>
        <v>0.26587346875412965</v>
      </c>
      <c r="F230" s="9">
        <f t="shared" si="54"/>
        <v>0.30514274773820455</v>
      </c>
      <c r="G230" s="9">
        <f t="shared" si="55"/>
        <v>1.1000747502559811</v>
      </c>
      <c r="H230" s="9">
        <f t="shared" si="56"/>
        <v>2.331090447809737</v>
      </c>
      <c r="I230" s="9">
        <f t="shared" si="57"/>
        <v>3.7611876231425128</v>
      </c>
      <c r="J230" s="9">
        <f t="shared" si="58"/>
        <v>3.2771547330298807</v>
      </c>
      <c r="K230" s="11">
        <f t="shared" si="59"/>
        <v>0.45248868778280543</v>
      </c>
      <c r="L230" s="11">
        <f t="shared" si="60"/>
        <v>0.28490028490028491</v>
      </c>
      <c r="M230" s="11">
        <f t="shared" si="61"/>
        <v>0.32573289902280134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-0.26399255035745961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0.24313125850408268</v>
      </c>
      <c r="Q230" s="11">
        <f>2*'OddsRatio_working_3-way'!K230*'OddsRatio_working_3-way'!L230*'OddsRatio_working_3-way'!M230</f>
        <v>8.3983163559268631E-2</v>
      </c>
      <c r="R230" s="11">
        <f t="shared" si="62"/>
        <v>0</v>
      </c>
      <c r="S230" s="11">
        <f t="shared" si="63"/>
        <v>-0.9209777252231941</v>
      </c>
      <c r="T230" s="11">
        <f t="shared" si="64"/>
        <v>-0.31812702080248501</v>
      </c>
      <c r="U230" s="11">
        <f>'OddsRatio_working_3-way'!S230-'OddsRatio_working_3-way'!R230^2/3</f>
        <v>-0.9209777252231941</v>
      </c>
      <c r="V230" s="11">
        <f>'OddsRatio_working_3-way'!S230*'OddsRatio_working_3-way'!R230/3-2*'OddsRatio_working_3-way'!R230^3/27-'OddsRatio_working_3-way'!T230</f>
        <v>0.31812702080248501</v>
      </c>
      <c r="W230" s="11">
        <f>'OddsRatio_working_3-way'!V230^2+4*'OddsRatio_working_3-way'!U230^3/27</f>
        <v>-1.4524573336674076E-2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0.17009510185579918</v>
      </c>
      <c r="Y230" s="11">
        <f>IF('OddsRatio_working_3-way'!W230&gt;=0,IF('OddsRatio_working_3-way'!V230+SQRT('OddsRatio_working_3-way'!W230)&gt;0,0,PI()),ACOS('OddsRatio_working_3-way'!V230/(2*'OddsRatio_working_3-way'!X230)))</f>
        <v>0.36212940703564889</v>
      </c>
      <c r="Z230" s="11">
        <f>'OddsRatio_working_3-way'!X230^(1/3)*COS('OddsRatio_working_3-way'!Y230/3)</f>
        <v>0.55003737512799067</v>
      </c>
      <c r="AA230" s="11">
        <f>'OddsRatio_working_3-way'!X230^(1/3)*COS(('OddsRatio_working_3-way'!Y230+2*PI())/3)</f>
        <v>-0.33279927061341724</v>
      </c>
      <c r="AB230" s="11">
        <f>'OddsRatio_working_3-way'!X230^(1/3)*COS(('OddsRatio_working_3-way'!Y230+4*PI())/3)</f>
        <v>-0.21723810451457348</v>
      </c>
      <c r="AC230" s="11">
        <f>'OddsRatio_working_3-way'!X230^(1/3)*SIN('OddsRatio_working_3-way'!Y230/3)</f>
        <v>6.6719270355034513E-2</v>
      </c>
      <c r="AD230" s="11">
        <f>'OddsRatio_working_3-way'!X230^(1/3)*SIN(('OddsRatio_working_3-way'!Y230+2*PI())/3)</f>
        <v>0.44298670471423357</v>
      </c>
      <c r="AE230" s="11">
        <f>'OddsRatio_working_3-way'!X230^(1/3)*SIN(('OddsRatio_working_3-way'!Y230+4*PI())/3)</f>
        <v>-0.50970597506926807</v>
      </c>
      <c r="AF230" s="11">
        <f>-'OddsRatio_working_3-way'!U230/(3*'OddsRatio_working_3-way'!X230^(1/3))*COS(('OddsRatio_working_3-way'!Y230)/3)</f>
        <v>0.55003737512799056</v>
      </c>
      <c r="AG230" s="11">
        <f>-'OddsRatio_working_3-way'!U230/(3*'OddsRatio_working_3-way'!X230^(1/3))*COS(('OddsRatio_working_3-way'!Y230+2*PI())/3)</f>
        <v>-0.33279927061341719</v>
      </c>
      <c r="AH230" s="11">
        <f>-'OddsRatio_working_3-way'!U230/(3*'OddsRatio_working_3-way'!X230^(1/3))*COS(('OddsRatio_working_3-way'!Y230+4*PI())/3)</f>
        <v>-0.21723810451457345</v>
      </c>
      <c r="AI230" s="11">
        <f>'OddsRatio_working_3-way'!U230/(3*'OddsRatio_working_3-way'!X230^(1/3))*SIN(('OddsRatio_working_3-way'!Y230)/3)</f>
        <v>-6.6719270355034499E-2</v>
      </c>
      <c r="AJ230" s="11">
        <f>'OddsRatio_working_3-way'!U230/(3*'OddsRatio_working_3-way'!X230^(1/3))*SIN(('OddsRatio_working_3-way'!Y230+2*PI())/3)</f>
        <v>-0.44298670471423346</v>
      </c>
      <c r="AK230" s="11">
        <f>'OddsRatio_working_3-way'!U230/(3*'OddsRatio_working_3-way'!X230^(1/3))*SIN(('OddsRatio_working_3-way'!Y230+4*PI())/3)</f>
        <v>0.50970597506926796</v>
      </c>
      <c r="AL230" s="11">
        <f>'OddsRatio_working_3-way'!Z230+'OddsRatio_working_3-way'!AF230</f>
        <v>1.1000747502559811</v>
      </c>
      <c r="AM230" s="11">
        <f>'OddsRatio_working_3-way'!AA230+'OddsRatio_working_3-way'!AG230</f>
        <v>-0.66559854122683437</v>
      </c>
      <c r="AN230" s="11">
        <f>'OddsRatio_working_3-way'!AB230+'OddsRatio_working_3-way'!AH230</f>
        <v>-0.43447620902914696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1.1000747502559811</v>
      </c>
      <c r="AS230" s="11">
        <f>IF(('OddsRatio_working_3-way'!X230=0),IF(Q230&gt;0,-Q230^(1/3),(-Q230)^(1/3)),'OddsRatio_working_3-way'!AM230-'OddsRatio_working_3-way'!R230/3)</f>
        <v>-0.66559854122683437</v>
      </c>
      <c r="AT230" s="11">
        <f>IF(('OddsRatio_working_3-way'!X230=0),IF(Q230&gt;0,-Q230^(1/3),(-Q230)^(1/3)),'OddsRatio_working_3-way'!AN230-'OddsRatio_working_3-way'!R230/3)</f>
        <v>-0.43447620902914696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2.94</v>
      </c>
      <c r="B231" s="4">
        <f>IF('True_Odds_Calculator_3-way'!B232="","",'True_Odds_Calculator_3-way'!B232)</f>
        <v>3.47</v>
      </c>
      <c r="C231" s="4">
        <f>IF('True_Odds_Calculator_3-way'!C232="","",'True_Odds_Calculator_3-way'!C232)</f>
        <v>2.29</v>
      </c>
      <c r="D231" s="9">
        <f t="shared" si="52"/>
        <v>0.3185815486341585</v>
      </c>
      <c r="E231" s="9">
        <f t="shared" si="53"/>
        <v>0.26858211176262142</v>
      </c>
      <c r="F231" s="9">
        <f t="shared" si="54"/>
        <v>0.4128363396032203</v>
      </c>
      <c r="G231" s="9">
        <f t="shared" si="55"/>
        <v>1.1025328551551945</v>
      </c>
      <c r="H231" s="9">
        <f t="shared" si="56"/>
        <v>3.1389137390010773</v>
      </c>
      <c r="I231" s="9">
        <f t="shared" si="57"/>
        <v>3.7232561522333301</v>
      </c>
      <c r="J231" s="9">
        <f t="shared" si="58"/>
        <v>2.4222673831502006</v>
      </c>
      <c r="K231" s="11">
        <f t="shared" si="59"/>
        <v>0.3401360544217687</v>
      </c>
      <c r="L231" s="11">
        <f t="shared" si="60"/>
        <v>0.28818443804034583</v>
      </c>
      <c r="M231" s="11">
        <f t="shared" si="61"/>
        <v>0.4366812227074236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-0.26459163255803575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0.24398468598015197</v>
      </c>
      <c r="Q231" s="11">
        <f>2*'OddsRatio_working_3-way'!K231*'OddsRatio_working_3-way'!L231*'OddsRatio_working_3-way'!M231</f>
        <v>8.5608661747421738E-2</v>
      </c>
      <c r="R231" s="11">
        <f t="shared" si="62"/>
        <v>0</v>
      </c>
      <c r="S231" s="11">
        <f t="shared" si="63"/>
        <v>-0.92211792043966534</v>
      </c>
      <c r="T231" s="11">
        <f t="shared" si="64"/>
        <v>-0.32355014752268957</v>
      </c>
      <c r="U231" s="11">
        <f>'OddsRatio_working_3-way'!S231-'OddsRatio_working_3-way'!R231^2/3</f>
        <v>-0.92211792043966534</v>
      </c>
      <c r="V231" s="11">
        <f>'OddsRatio_working_3-way'!S231*'OddsRatio_working_3-way'!R231/3-2*'OddsRatio_working_3-way'!R231^3/27-'OddsRatio_working_3-way'!T231</f>
        <v>0.32355014752268957</v>
      </c>
      <c r="W231" s="11">
        <f>'OddsRatio_working_3-way'!V231^2+4*'OddsRatio_working_3-way'!U231^3/27</f>
        <v>-1.147503734183894E-2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0.17041107307316705</v>
      </c>
      <c r="Y231" s="11">
        <f>IF('OddsRatio_working_3-way'!W231&gt;=0,IF('OddsRatio_working_3-way'!V231+SQRT('OddsRatio_working_3-way'!W231)&gt;0,0,PI()),ACOS('OddsRatio_working_3-way'!V231/(2*'OddsRatio_working_3-way'!X231)))</f>
        <v>0.31972290637307288</v>
      </c>
      <c r="Z231" s="11">
        <f>'OddsRatio_working_3-way'!X231^(1/3)*COS('OddsRatio_working_3-way'!Y231/3)</f>
        <v>0.55126642757759725</v>
      </c>
      <c r="AA231" s="11">
        <f>'OddsRatio_working_3-way'!X231^(1/3)*COS(('OddsRatio_working_3-way'!Y231+2*PI())/3)</f>
        <v>-0.32670644042753405</v>
      </c>
      <c r="AB231" s="11">
        <f>'OddsRatio_working_3-way'!X231^(1/3)*COS(('OddsRatio_working_3-way'!Y231+4*PI())/3)</f>
        <v>-0.22455998715006331</v>
      </c>
      <c r="AC231" s="11">
        <f>'OddsRatio_working_3-way'!X231^(1/3)*SIN('OddsRatio_working_3-way'!Y231/3)</f>
        <v>5.8974282296513421E-2</v>
      </c>
      <c r="AD231" s="11">
        <f>'OddsRatio_working_3-way'!X231^(1/3)*SIN(('OddsRatio_working_3-way'!Y231+2*PI())/3)</f>
        <v>0.44792358938743698</v>
      </c>
      <c r="AE231" s="11">
        <f>'OddsRatio_working_3-way'!X231^(1/3)*SIN(('OddsRatio_working_3-way'!Y231+4*PI())/3)</f>
        <v>-0.50689787168395029</v>
      </c>
      <c r="AF231" s="11">
        <f>-'OddsRatio_working_3-way'!U231/(3*'OddsRatio_working_3-way'!X231^(1/3))*COS(('OddsRatio_working_3-way'!Y231)/3)</f>
        <v>0.55126642757759725</v>
      </c>
      <c r="AG231" s="11">
        <f>-'OddsRatio_working_3-way'!U231/(3*'OddsRatio_working_3-way'!X231^(1/3))*COS(('OddsRatio_working_3-way'!Y231+2*PI())/3)</f>
        <v>-0.32670644042753405</v>
      </c>
      <c r="AH231" s="11">
        <f>-'OddsRatio_working_3-way'!U231/(3*'OddsRatio_working_3-way'!X231^(1/3))*COS(('OddsRatio_working_3-way'!Y231+4*PI())/3)</f>
        <v>-0.22455998715006331</v>
      </c>
      <c r="AI231" s="11">
        <f>'OddsRatio_working_3-way'!U231/(3*'OddsRatio_working_3-way'!X231^(1/3))*SIN(('OddsRatio_working_3-way'!Y231)/3)</f>
        <v>-5.8974282296513421E-2</v>
      </c>
      <c r="AJ231" s="11">
        <f>'OddsRatio_working_3-way'!U231/(3*'OddsRatio_working_3-way'!X231^(1/3))*SIN(('OddsRatio_working_3-way'!Y231+2*PI())/3)</f>
        <v>-0.44792358938743698</v>
      </c>
      <c r="AK231" s="11">
        <f>'OddsRatio_working_3-way'!U231/(3*'OddsRatio_working_3-way'!X231^(1/3))*SIN(('OddsRatio_working_3-way'!Y231+4*PI())/3)</f>
        <v>0.50689787168395029</v>
      </c>
      <c r="AL231" s="11">
        <f>'OddsRatio_working_3-way'!Z231+'OddsRatio_working_3-way'!AF231</f>
        <v>1.1025328551551945</v>
      </c>
      <c r="AM231" s="11">
        <f>'OddsRatio_working_3-way'!AA231+'OddsRatio_working_3-way'!AG231</f>
        <v>-0.6534128808550681</v>
      </c>
      <c r="AN231" s="11">
        <f>'OddsRatio_working_3-way'!AB231+'OddsRatio_working_3-way'!AH231</f>
        <v>-0.44911997430012662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1.1025328551551945</v>
      </c>
      <c r="AS231" s="11">
        <f>IF(('OddsRatio_working_3-way'!X231=0),IF(Q231&gt;0,-Q231^(1/3),(-Q231)^(1/3)),'OddsRatio_working_3-way'!AM231-'OddsRatio_working_3-way'!R231/3)</f>
        <v>-0.6534128808550681</v>
      </c>
      <c r="AT231" s="11">
        <f>IF(('OddsRatio_working_3-way'!X231=0),IF(Q231&gt;0,-Q231^(1/3),(-Q231)^(1/3)),'OddsRatio_working_3-way'!AN231-'OddsRatio_working_3-way'!R231/3)</f>
        <v>-0.44911997430012662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1.83</v>
      </c>
      <c r="B232" s="4">
        <f>IF('True_Odds_Calculator_3-way'!B233="","",'True_Odds_Calculator_3-way'!B233)</f>
        <v>3.61</v>
      </c>
      <c r="C232" s="4">
        <f>IF('True_Odds_Calculator_3-way'!C233="","",'True_Odds_Calculator_3-way'!C233)</f>
        <v>3.71</v>
      </c>
      <c r="D232" s="9">
        <f t="shared" si="52"/>
        <v>0.5098395131852006</v>
      </c>
      <c r="E232" s="9">
        <f t="shared" si="53"/>
        <v>0.24855821359490701</v>
      </c>
      <c r="F232" s="9">
        <f t="shared" si="54"/>
        <v>0.24160227321989217</v>
      </c>
      <c r="G232" s="9">
        <f t="shared" si="55"/>
        <v>1.1583150935121886</v>
      </c>
      <c r="H232" s="9">
        <f t="shared" si="56"/>
        <v>1.9614015276151169</v>
      </c>
      <c r="I232" s="9">
        <f t="shared" si="57"/>
        <v>4.0232023940668125</v>
      </c>
      <c r="J232" s="9">
        <f t="shared" si="58"/>
        <v>4.1390339034180315</v>
      </c>
      <c r="K232" s="11">
        <f t="shared" si="59"/>
        <v>0.54644808743169393</v>
      </c>
      <c r="L232" s="11">
        <f t="shared" si="60"/>
        <v>0.2770083102493075</v>
      </c>
      <c r="M232" s="11">
        <f t="shared" si="61"/>
        <v>0.26954177897574122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-0.23952766967967709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0.2509244116526359</v>
      </c>
      <c r="Q232" s="11">
        <f>2*'OddsRatio_working_3-way'!K232*'OddsRatio_working_3-way'!L232*'OddsRatio_working_3-way'!M232</f>
        <v>8.160143468378403E-2</v>
      </c>
      <c r="R232" s="11">
        <f t="shared" si="62"/>
        <v>0</v>
      </c>
      <c r="S232" s="11">
        <f t="shared" si="63"/>
        <v>-1.0475800645002717</v>
      </c>
      <c r="T232" s="11">
        <f t="shared" si="64"/>
        <v>-0.34067644373992573</v>
      </c>
      <c r="U232" s="11">
        <f>'OddsRatio_working_3-way'!S232-'OddsRatio_working_3-way'!R232^2/3</f>
        <v>-1.0475800645002717</v>
      </c>
      <c r="V232" s="11">
        <f>'OddsRatio_working_3-way'!S232*'OddsRatio_working_3-way'!R232/3-2*'OddsRatio_working_3-way'!R232^3/27-'OddsRatio_working_3-way'!T232</f>
        <v>0.34067644373992573</v>
      </c>
      <c r="W232" s="11">
        <f>'OddsRatio_working_3-way'!V232^2+4*'OddsRatio_working_3-way'!U232^3/27</f>
        <v>-5.4256523027374381E-2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0.20634737843419357</v>
      </c>
      <c r="Y232" s="11">
        <f>IF('OddsRatio_working_3-way'!W232&gt;=0,IF('OddsRatio_working_3-way'!V232+SQRT('OddsRatio_working_3-way'!W232)&gt;0,0,PI()),ACOS('OddsRatio_working_3-way'!V232/(2*'OddsRatio_working_3-way'!X232)))</f>
        <v>0.59972202135417552</v>
      </c>
      <c r="Z232" s="11">
        <f>'OddsRatio_working_3-way'!X232^(1/3)*COS('OddsRatio_working_3-way'!Y232/3)</f>
        <v>0.57915754675609443</v>
      </c>
      <c r="AA232" s="11">
        <f>'OddsRatio_working_3-way'!X232^(1/3)*COS(('OddsRatio_working_3-way'!Y232+2*PI())/3)</f>
        <v>-0.39120267879239701</v>
      </c>
      <c r="AB232" s="11">
        <f>'OddsRatio_working_3-way'!X232^(1/3)*COS(('OddsRatio_working_3-way'!Y232+4*PI())/3)</f>
        <v>-0.18795486796369759</v>
      </c>
      <c r="AC232" s="11">
        <f>'OddsRatio_working_3-way'!X232^(1/3)*SIN('OddsRatio_working_3-way'!Y232/3)</f>
        <v>0.11734517829415181</v>
      </c>
      <c r="AD232" s="11">
        <f>'OddsRatio_working_3-way'!X232^(1/3)*SIN(('OddsRatio_working_3-way'!Y232+2*PI())/3)</f>
        <v>0.44289255913717568</v>
      </c>
      <c r="AE232" s="11">
        <f>'OddsRatio_working_3-way'!X232^(1/3)*SIN(('OddsRatio_working_3-way'!Y232+4*PI())/3)</f>
        <v>-0.56023773743132743</v>
      </c>
      <c r="AF232" s="11">
        <f>-'OddsRatio_working_3-way'!U232/(3*'OddsRatio_working_3-way'!X232^(1/3))*COS(('OddsRatio_working_3-way'!Y232)/3)</f>
        <v>0.57915754675609432</v>
      </c>
      <c r="AG232" s="11">
        <f>-'OddsRatio_working_3-way'!U232/(3*'OddsRatio_working_3-way'!X232^(1/3))*COS(('OddsRatio_working_3-way'!Y232+2*PI())/3)</f>
        <v>-0.3912026787923969</v>
      </c>
      <c r="AH232" s="11">
        <f>-'OddsRatio_working_3-way'!U232/(3*'OddsRatio_working_3-way'!X232^(1/3))*COS(('OddsRatio_working_3-way'!Y232+4*PI())/3)</f>
        <v>-0.18795486796369756</v>
      </c>
      <c r="AI232" s="11">
        <f>'OddsRatio_working_3-way'!U232/(3*'OddsRatio_working_3-way'!X232^(1/3))*SIN(('OddsRatio_working_3-way'!Y232)/3)</f>
        <v>-0.11734517829415179</v>
      </c>
      <c r="AJ232" s="11">
        <f>'OddsRatio_working_3-way'!U232/(3*'OddsRatio_working_3-way'!X232^(1/3))*SIN(('OddsRatio_working_3-way'!Y232+2*PI())/3)</f>
        <v>-0.44289255913717557</v>
      </c>
      <c r="AK232" s="11">
        <f>'OddsRatio_working_3-way'!U232/(3*'OddsRatio_working_3-way'!X232^(1/3))*SIN(('OddsRatio_working_3-way'!Y232+4*PI())/3)</f>
        <v>0.56023773743132732</v>
      </c>
      <c r="AL232" s="11">
        <f>'OddsRatio_working_3-way'!Z232+'OddsRatio_working_3-way'!AF232</f>
        <v>1.1583150935121886</v>
      </c>
      <c r="AM232" s="11">
        <f>'OddsRatio_working_3-way'!AA232+'OddsRatio_working_3-way'!AG232</f>
        <v>-0.7824053575847939</v>
      </c>
      <c r="AN232" s="11">
        <f>'OddsRatio_working_3-way'!AB232+'OddsRatio_working_3-way'!AH232</f>
        <v>-0.37590973592739518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1.1583150935121886</v>
      </c>
      <c r="AS232" s="11">
        <f>IF(('OddsRatio_working_3-way'!X232=0),IF(Q232&gt;0,-Q232^(1/3),(-Q232)^(1/3)),'OddsRatio_working_3-way'!AM232-'OddsRatio_working_3-way'!R232/3)</f>
        <v>-0.7824053575847939</v>
      </c>
      <c r="AT232" s="11">
        <f>IF(('OddsRatio_working_3-way'!X232=0),IF(Q232&gt;0,-Q232^(1/3),(-Q232)^(1/3)),'OddsRatio_working_3-way'!AN232-'OddsRatio_working_3-way'!R232/3)</f>
        <v>-0.37590973592739518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</v>
      </c>
      <c r="B233" s="4">
        <f>IF('True_Odds_Calculator_3-way'!B234="","",'True_Odds_Calculator_3-way'!B234)</f>
        <v>3.75</v>
      </c>
      <c r="C233" s="4">
        <f>IF('True_Odds_Calculator_3-way'!C234="","",'True_Odds_Calculator_3-way'!C234)</f>
        <v>3.34</v>
      </c>
      <c r="D233" s="9">
        <f t="shared" si="52"/>
        <v>0.47445362052811119</v>
      </c>
      <c r="E233" s="9">
        <f t="shared" si="53"/>
        <v>0.24714908427484528</v>
      </c>
      <c r="F233" s="9">
        <f t="shared" si="54"/>
        <v>0.27839729519704359</v>
      </c>
      <c r="G233" s="9">
        <f t="shared" si="55"/>
        <v>1.1076875731012583</v>
      </c>
      <c r="H233" s="9">
        <f t="shared" si="56"/>
        <v>2.1076875731012583</v>
      </c>
      <c r="I233" s="9">
        <f t="shared" si="57"/>
        <v>4.0461408260284601</v>
      </c>
      <c r="J233" s="9">
        <f t="shared" si="58"/>
        <v>3.5919889210569433</v>
      </c>
      <c r="K233" s="11">
        <f t="shared" si="59"/>
        <v>0.5</v>
      </c>
      <c r="L233" s="11">
        <f t="shared" si="60"/>
        <v>0.26666666666666666</v>
      </c>
      <c r="M233" s="11">
        <f t="shared" si="61"/>
        <v>0.29940119760479045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-0.2568862275449102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0.24311377245508986</v>
      </c>
      <c r="Q233" s="11">
        <f>2*'OddsRatio_working_3-way'!K233*'OddsRatio_working_3-way'!L233*'OddsRatio_working_3-way'!M233</f>
        <v>7.9840319361277445E-2</v>
      </c>
      <c r="R233" s="11">
        <f t="shared" si="62"/>
        <v>0</v>
      </c>
      <c r="S233" s="11">
        <f t="shared" si="63"/>
        <v>-0.94638694638694654</v>
      </c>
      <c r="T233" s="11">
        <f t="shared" si="64"/>
        <v>-0.31080031080031079</v>
      </c>
      <c r="U233" s="11">
        <f>'OddsRatio_working_3-way'!S233-'OddsRatio_working_3-way'!R233^2/3</f>
        <v>-0.94638694638694654</v>
      </c>
      <c r="V233" s="11">
        <f>'OddsRatio_working_3-way'!S233*'OddsRatio_working_3-way'!R233/3-2*'OddsRatio_working_3-way'!R233^3/27-'OddsRatio_working_3-way'!T233</f>
        <v>0.31080031080031079</v>
      </c>
      <c r="W233" s="11">
        <f>'OddsRatio_working_3-way'!V233^2+4*'OddsRatio_working_3-way'!U233^3/27</f>
        <v>-2.8977954143180093E-2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0.17718266516278466</v>
      </c>
      <c r="Y233" s="11">
        <f>IF('OddsRatio_working_3-way'!W233&gt;=0,IF('OddsRatio_working_3-way'!V233+SQRT('OddsRatio_working_3-way'!W233)&gt;0,0,PI()),ACOS('OddsRatio_working_3-way'!V233/(2*'OddsRatio_working_3-way'!X233)))</f>
        <v>0.50108504715471458</v>
      </c>
      <c r="Z233" s="11">
        <f>'OddsRatio_working_3-way'!X233^(1/3)*COS('OddsRatio_working_3-way'!Y233/3)</f>
        <v>0.55384378655062916</v>
      </c>
      <c r="AA233" s="11">
        <f>'OddsRatio_working_3-way'!X233^(1/3)*COS(('OddsRatio_working_3-way'!Y233+2*PI())/3)</f>
        <v>-0.35778926414380813</v>
      </c>
      <c r="AB233" s="11">
        <f>'OddsRatio_working_3-way'!X233^(1/3)*COS(('OddsRatio_working_3-way'!Y233+4*PI())/3)</f>
        <v>-0.19605452240682111</v>
      </c>
      <c r="AC233" s="11">
        <f>'OddsRatio_working_3-way'!X233^(1/3)*SIN('OddsRatio_working_3-way'!Y233/3)</f>
        <v>9.3377596679164121E-2</v>
      </c>
      <c r="AD233" s="11">
        <f>'OddsRatio_working_3-way'!X233^(1/3)*SIN(('OddsRatio_working_3-way'!Y233+2*PI())/3)</f>
        <v>0.43295399054142897</v>
      </c>
      <c r="AE233" s="11">
        <f>'OddsRatio_working_3-way'!X233^(1/3)*SIN(('OddsRatio_working_3-way'!Y233+4*PI())/3)</f>
        <v>-0.52633158722059314</v>
      </c>
      <c r="AF233" s="11">
        <f>-'OddsRatio_working_3-way'!U233/(3*'OddsRatio_working_3-way'!X233^(1/3))*COS(('OddsRatio_working_3-way'!Y233)/3)</f>
        <v>0.55384378655062916</v>
      </c>
      <c r="AG233" s="11">
        <f>-'OddsRatio_working_3-way'!U233/(3*'OddsRatio_working_3-way'!X233^(1/3))*COS(('OddsRatio_working_3-way'!Y233+2*PI())/3)</f>
        <v>-0.35778926414380813</v>
      </c>
      <c r="AH233" s="11">
        <f>-'OddsRatio_working_3-way'!U233/(3*'OddsRatio_working_3-way'!X233^(1/3))*COS(('OddsRatio_working_3-way'!Y233+4*PI())/3)</f>
        <v>-0.19605452240682111</v>
      </c>
      <c r="AI233" s="11">
        <f>'OddsRatio_working_3-way'!U233/(3*'OddsRatio_working_3-way'!X233^(1/3))*SIN(('OddsRatio_working_3-way'!Y233)/3)</f>
        <v>-9.3377596679164121E-2</v>
      </c>
      <c r="AJ233" s="11">
        <f>'OddsRatio_working_3-way'!U233/(3*'OddsRatio_working_3-way'!X233^(1/3))*SIN(('OddsRatio_working_3-way'!Y233+2*PI())/3)</f>
        <v>-0.43295399054142897</v>
      </c>
      <c r="AK233" s="11">
        <f>'OddsRatio_working_3-way'!U233/(3*'OddsRatio_working_3-way'!X233^(1/3))*SIN(('OddsRatio_working_3-way'!Y233+4*PI())/3)</f>
        <v>0.52633158722059314</v>
      </c>
      <c r="AL233" s="11">
        <f>'OddsRatio_working_3-way'!Z233+'OddsRatio_working_3-way'!AF233</f>
        <v>1.1076875731012583</v>
      </c>
      <c r="AM233" s="11">
        <f>'OddsRatio_working_3-way'!AA233+'OddsRatio_working_3-way'!AG233</f>
        <v>-0.71557852828761626</v>
      </c>
      <c r="AN233" s="11">
        <f>'OddsRatio_working_3-way'!AB233+'OddsRatio_working_3-way'!AH233</f>
        <v>-0.39210904481364223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1.1076875731012583</v>
      </c>
      <c r="AS233" s="11">
        <f>IF(('OddsRatio_working_3-way'!X233=0),IF(Q233&gt;0,-Q233^(1/3),(-Q233)^(1/3)),'OddsRatio_working_3-way'!AM233-'OddsRatio_working_3-way'!R233/3)</f>
        <v>-0.71557852828761626</v>
      </c>
      <c r="AT233" s="11">
        <f>IF(('OddsRatio_working_3-way'!X233=0),IF(Q233&gt;0,-Q233^(1/3),(-Q233)^(1/3)),'OddsRatio_working_3-way'!AN233-'OddsRatio_working_3-way'!R233/3)</f>
        <v>-0.39210904481364223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2.0699999999999998</v>
      </c>
      <c r="B234" s="4">
        <f>IF('True_Odds_Calculator_3-way'!B235="","",'True_Odds_Calculator_3-way'!B235)</f>
        <v>3.73</v>
      </c>
      <c r="C234" s="4">
        <f>IF('True_Odds_Calculator_3-way'!C235="","",'True_Odds_Calculator_3-way'!C235)</f>
        <v>3.19</v>
      </c>
      <c r="D234" s="9">
        <f t="shared" si="52"/>
        <v>0.45838119547139311</v>
      </c>
      <c r="E234" s="9">
        <f t="shared" si="53"/>
        <v>0.24908387769177234</v>
      </c>
      <c r="F234" s="9">
        <f t="shared" si="54"/>
        <v>0.29253492683683463</v>
      </c>
      <c r="G234" s="9">
        <f t="shared" si="55"/>
        <v>1.1042900616904929</v>
      </c>
      <c r="H234" s="9">
        <f t="shared" si="56"/>
        <v>2.1815903660088267</v>
      </c>
      <c r="I234" s="9">
        <f t="shared" si="57"/>
        <v>4.0147118684150458</v>
      </c>
      <c r="J234" s="9">
        <f t="shared" si="58"/>
        <v>3.4183952351021789</v>
      </c>
      <c r="K234" s="11">
        <f t="shared" si="59"/>
        <v>0.48309178743961356</v>
      </c>
      <c r="L234" s="11">
        <f t="shared" si="60"/>
        <v>0.26809651474530832</v>
      </c>
      <c r="M234" s="11">
        <f t="shared" si="61"/>
        <v>0.31347962382445144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-0.25972914103513667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0.24319629932373155</v>
      </c>
      <c r="Q234" s="11">
        <f>2*'OddsRatio_working_3-way'!K234*'OddsRatio_working_3-way'!L234*'OddsRatio_working_3-way'!M234</f>
        <v>8.1200767720778499E-2</v>
      </c>
      <c r="R234" s="11">
        <f t="shared" si="62"/>
        <v>0</v>
      </c>
      <c r="S234" s="11">
        <f t="shared" si="63"/>
        <v>-0.93634583456629328</v>
      </c>
      <c r="T234" s="11">
        <f t="shared" si="64"/>
        <v>-0.31263633875335345</v>
      </c>
      <c r="U234" s="11">
        <f>'OddsRatio_working_3-way'!S234-'OddsRatio_working_3-way'!R234^2/3</f>
        <v>-0.93634583456629328</v>
      </c>
      <c r="V234" s="11">
        <f>'OddsRatio_working_3-way'!S234*'OddsRatio_working_3-way'!R234/3-2*'OddsRatio_working_3-way'!R234^3/27-'OddsRatio_working_3-way'!T234</f>
        <v>0.31263633875335345</v>
      </c>
      <c r="W234" s="11">
        <f>'OddsRatio_working_3-way'!V234^2+4*'OddsRatio_working_3-way'!U234^3/27</f>
        <v>-2.3878541131354847E-2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0.17437031100538333</v>
      </c>
      <c r="Y234" s="11">
        <f>IF('OddsRatio_working_3-way'!W234&gt;=0,IF('OddsRatio_working_3-way'!V234+SQRT('OddsRatio_working_3-way'!W234)&gt;0,0,PI()),ACOS('OddsRatio_working_3-way'!V234/(2*'OddsRatio_working_3-way'!X234)))</f>
        <v>0.45905328200945017</v>
      </c>
      <c r="Z234" s="11">
        <f>'OddsRatio_working_3-way'!X234^(1/3)*COS('OddsRatio_working_3-way'!Y234/3)</f>
        <v>0.55214503084524647</v>
      </c>
      <c r="AA234" s="11">
        <f>'OddsRatio_working_3-way'!X234^(1/3)*COS(('OddsRatio_working_3-way'!Y234+2*PI())/3)</f>
        <v>-0.34981773442866937</v>
      </c>
      <c r="AB234" s="11">
        <f>'OddsRatio_working_3-way'!X234^(1/3)*COS(('OddsRatio_working_3-way'!Y234+4*PI())/3)</f>
        <v>-0.20232729641657712</v>
      </c>
      <c r="AC234" s="11">
        <f>'OddsRatio_working_3-way'!X234^(1/3)*SIN('OddsRatio_working_3-way'!Y234/3)</f>
        <v>8.5153644089177277E-2</v>
      </c>
      <c r="AD234" s="11">
        <f>'OddsRatio_working_3-way'!X234^(1/3)*SIN(('OddsRatio_working_3-way'!Y234+2*PI())/3)</f>
        <v>0.43559480124073718</v>
      </c>
      <c r="AE234" s="11">
        <f>'OddsRatio_working_3-way'!X234^(1/3)*SIN(('OddsRatio_working_3-way'!Y234+4*PI())/3)</f>
        <v>-0.52074844532991449</v>
      </c>
      <c r="AF234" s="11">
        <f>-'OddsRatio_working_3-way'!U234/(3*'OddsRatio_working_3-way'!X234^(1/3))*COS(('OddsRatio_working_3-way'!Y234)/3)</f>
        <v>0.55214503084524647</v>
      </c>
      <c r="AG234" s="11">
        <f>-'OddsRatio_working_3-way'!U234/(3*'OddsRatio_working_3-way'!X234^(1/3))*COS(('OddsRatio_working_3-way'!Y234+2*PI())/3)</f>
        <v>-0.34981773442866937</v>
      </c>
      <c r="AH234" s="11">
        <f>-'OddsRatio_working_3-way'!U234/(3*'OddsRatio_working_3-way'!X234^(1/3))*COS(('OddsRatio_working_3-way'!Y234+4*PI())/3)</f>
        <v>-0.20232729641657712</v>
      </c>
      <c r="AI234" s="11">
        <f>'OddsRatio_working_3-way'!U234/(3*'OddsRatio_working_3-way'!X234^(1/3))*SIN(('OddsRatio_working_3-way'!Y234)/3)</f>
        <v>-8.5153644089177277E-2</v>
      </c>
      <c r="AJ234" s="11">
        <f>'OddsRatio_working_3-way'!U234/(3*'OddsRatio_working_3-way'!X234^(1/3))*SIN(('OddsRatio_working_3-way'!Y234+2*PI())/3)</f>
        <v>-0.43559480124073718</v>
      </c>
      <c r="AK234" s="11">
        <f>'OddsRatio_working_3-way'!U234/(3*'OddsRatio_working_3-way'!X234^(1/3))*SIN(('OddsRatio_working_3-way'!Y234+4*PI())/3)</f>
        <v>0.52074844532991449</v>
      </c>
      <c r="AL234" s="11">
        <f>'OddsRatio_working_3-way'!Z234+'OddsRatio_working_3-way'!AF234</f>
        <v>1.1042900616904929</v>
      </c>
      <c r="AM234" s="11">
        <f>'OddsRatio_working_3-way'!AA234+'OddsRatio_working_3-way'!AG234</f>
        <v>-0.69963546885733874</v>
      </c>
      <c r="AN234" s="11">
        <f>'OddsRatio_working_3-way'!AB234+'OddsRatio_working_3-way'!AH234</f>
        <v>-0.40465459283315425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1.1042900616904929</v>
      </c>
      <c r="AS234" s="11">
        <f>IF(('OddsRatio_working_3-way'!X234=0),IF(Q234&gt;0,-Q234^(1/3),(-Q234)^(1/3)),'OddsRatio_working_3-way'!AM234-'OddsRatio_working_3-way'!R234/3)</f>
        <v>-0.69963546885733874</v>
      </c>
      <c r="AT234" s="11">
        <f>IF(('OddsRatio_working_3-way'!X234=0),IF(Q234&gt;0,-Q234^(1/3),(-Q234)^(1/3)),'OddsRatio_working_3-way'!AN234-'OddsRatio_working_3-way'!R234/3)</f>
        <v>-0.40465459283315425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2.59</v>
      </c>
      <c r="B235" s="4">
        <f>IF('True_Odds_Calculator_3-way'!B236="","",'True_Odds_Calculator_3-way'!B236)</f>
        <v>3.31</v>
      </c>
      <c r="C235" s="4">
        <f>IF('True_Odds_Calculator_3-way'!C236="","",'True_Odds_Calculator_3-way'!C236)</f>
        <v>2.66</v>
      </c>
      <c r="D235" s="9">
        <f t="shared" si="52"/>
        <v>0.36375754320126524</v>
      </c>
      <c r="E235" s="9">
        <f t="shared" si="53"/>
        <v>0.28239638075014994</v>
      </c>
      <c r="F235" s="9">
        <f t="shared" si="54"/>
        <v>0.35384607604858476</v>
      </c>
      <c r="G235" s="9">
        <f t="shared" si="55"/>
        <v>1.1000527577548018</v>
      </c>
      <c r="H235" s="9">
        <f t="shared" si="56"/>
        <v>2.7490838848301351</v>
      </c>
      <c r="I235" s="9">
        <f t="shared" si="57"/>
        <v>3.5411218704135927</v>
      </c>
      <c r="J235" s="9">
        <f t="shared" si="58"/>
        <v>2.826087577872971</v>
      </c>
      <c r="K235" s="11">
        <f t="shared" si="59"/>
        <v>0.38610038610038611</v>
      </c>
      <c r="L235" s="11">
        <f t="shared" si="60"/>
        <v>0.30211480362537763</v>
      </c>
      <c r="M235" s="11">
        <f t="shared" si="61"/>
        <v>0.37593984962406013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-0.26736699673573594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0.24381779373488258</v>
      </c>
      <c r="Q235" s="11">
        <f>2*'OddsRatio_working_3-way'!K235*'OddsRatio_working_3-way'!L235*'OddsRatio_working_3-way'!M235</f>
        <v>8.7704242350677156E-2</v>
      </c>
      <c r="R235" s="11">
        <f t="shared" si="62"/>
        <v>0</v>
      </c>
      <c r="S235" s="11">
        <f t="shared" si="63"/>
        <v>-0.91192180303341908</v>
      </c>
      <c r="T235" s="11">
        <f t="shared" si="64"/>
        <v>-0.32802942555158948</v>
      </c>
      <c r="U235" s="11">
        <f>'OddsRatio_working_3-way'!S235-'OddsRatio_working_3-way'!R235^2/3</f>
        <v>-0.91192180303341908</v>
      </c>
      <c r="V235" s="11">
        <f>'OddsRatio_working_3-way'!S235*'OddsRatio_working_3-way'!R235/3-2*'OddsRatio_working_3-way'!R235^3/27-'OddsRatio_working_3-way'!T235</f>
        <v>0.32802942555158948</v>
      </c>
      <c r="W235" s="11">
        <f>'OddsRatio_working_3-way'!V235^2+4*'OddsRatio_working_3-way'!U235^3/27</f>
        <v>-4.7456478472875097E-3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0.1675924758715269</v>
      </c>
      <c r="Y235" s="11">
        <f>IF('OddsRatio_working_3-way'!W235&gt;=0,IF('OddsRatio_working_3-way'!V235+SQRT('OddsRatio_working_3-way'!W235)&gt;0,0,PI()),ACOS('OddsRatio_working_3-way'!V235/(2*'OddsRatio_working_3-way'!X235)))</f>
        <v>0.20699944488656352</v>
      </c>
      <c r="Z235" s="11">
        <f>'OddsRatio_working_3-way'!X235^(1/3)*COS('OddsRatio_working_3-way'!Y235/3)</f>
        <v>0.55002637887740091</v>
      </c>
      <c r="AA235" s="11">
        <f>'OddsRatio_working_3-way'!X235^(1/3)*COS(('OddsRatio_working_3-way'!Y235+2*PI())/3)</f>
        <v>-0.3079326010770515</v>
      </c>
      <c r="AB235" s="11">
        <f>'OddsRatio_working_3-way'!X235^(1/3)*COS(('OddsRatio_working_3-way'!Y235+4*PI())/3)</f>
        <v>-0.24209377780034952</v>
      </c>
      <c r="AC235" s="11">
        <f>'OddsRatio_working_3-way'!X235^(1/3)*SIN('OddsRatio_working_3-way'!Y235/3)</f>
        <v>3.8012062341932058E-2</v>
      </c>
      <c r="AD235" s="11">
        <f>'OddsRatio_working_3-way'!X235^(1/3)*SIN(('OddsRatio_working_3-way'!Y235+2*PI())/3)</f>
        <v>0.45733078568842761</v>
      </c>
      <c r="AE235" s="11">
        <f>'OddsRatio_working_3-way'!X235^(1/3)*SIN(('OddsRatio_working_3-way'!Y235+4*PI())/3)</f>
        <v>-0.49534284803035972</v>
      </c>
      <c r="AF235" s="11">
        <f>-'OddsRatio_working_3-way'!U235/(3*'OddsRatio_working_3-way'!X235^(1/3))*COS(('OddsRatio_working_3-way'!Y235)/3)</f>
        <v>0.5500263788774008</v>
      </c>
      <c r="AG235" s="11">
        <f>-'OddsRatio_working_3-way'!U235/(3*'OddsRatio_working_3-way'!X235^(1/3))*COS(('OddsRatio_working_3-way'!Y235+2*PI())/3)</f>
        <v>-0.30793260107705145</v>
      </c>
      <c r="AH235" s="11">
        <f>-'OddsRatio_working_3-way'!U235/(3*'OddsRatio_working_3-way'!X235^(1/3))*COS(('OddsRatio_working_3-way'!Y235+4*PI())/3)</f>
        <v>-0.24209377780034946</v>
      </c>
      <c r="AI235" s="11">
        <f>'OddsRatio_working_3-way'!U235/(3*'OddsRatio_working_3-way'!X235^(1/3))*SIN(('OddsRatio_working_3-way'!Y235)/3)</f>
        <v>-3.8012062341932051E-2</v>
      </c>
      <c r="AJ235" s="11">
        <f>'OddsRatio_working_3-way'!U235/(3*'OddsRatio_working_3-way'!X235^(1/3))*SIN(('OddsRatio_working_3-way'!Y235+2*PI())/3)</f>
        <v>-0.45733078568842755</v>
      </c>
      <c r="AK235" s="11">
        <f>'OddsRatio_working_3-way'!U235/(3*'OddsRatio_working_3-way'!X235^(1/3))*SIN(('OddsRatio_working_3-way'!Y235+4*PI())/3)</f>
        <v>0.49534284803035961</v>
      </c>
      <c r="AL235" s="11">
        <f>'OddsRatio_working_3-way'!Z235+'OddsRatio_working_3-way'!AF235</f>
        <v>1.1000527577548018</v>
      </c>
      <c r="AM235" s="11">
        <f>'OddsRatio_working_3-way'!AA235+'OddsRatio_working_3-way'!AG235</f>
        <v>-0.6158652021541029</v>
      </c>
      <c r="AN235" s="11">
        <f>'OddsRatio_working_3-way'!AB235+'OddsRatio_working_3-way'!AH235</f>
        <v>-0.48418755560069898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1.1000527577548018</v>
      </c>
      <c r="AS235" s="11">
        <f>IF(('OddsRatio_working_3-way'!X235=0),IF(Q235&gt;0,-Q235^(1/3),(-Q235)^(1/3)),'OddsRatio_working_3-way'!AM235-'OddsRatio_working_3-way'!R235/3)</f>
        <v>-0.6158652021541029</v>
      </c>
      <c r="AT235" s="11">
        <f>IF(('OddsRatio_working_3-way'!X235=0),IF(Q235&gt;0,-Q235^(1/3),(-Q235)^(1/3)),'OddsRatio_working_3-way'!AN235-'OddsRatio_working_3-way'!R235/3)</f>
        <v>-0.48418755560069898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3.73</v>
      </c>
      <c r="D236" s="9">
        <f t="shared" si="52"/>
        <v>0.47492065965982261</v>
      </c>
      <c r="E236" s="9">
        <f t="shared" si="53"/>
        <v>0.27621965136839388</v>
      </c>
      <c r="F236" s="9">
        <f t="shared" si="54"/>
        <v>0.24885968897178368</v>
      </c>
      <c r="G236" s="9">
        <f t="shared" si="55"/>
        <v>1.1056148635780185</v>
      </c>
      <c r="H236" s="9">
        <f t="shared" si="56"/>
        <v>2.1056148635780185</v>
      </c>
      <c r="I236" s="9">
        <f t="shared" si="57"/>
        <v>3.6203072266799041</v>
      </c>
      <c r="J236" s="9">
        <f t="shared" si="58"/>
        <v>4.0183285775679902</v>
      </c>
      <c r="K236" s="11">
        <f t="shared" si="59"/>
        <v>0.5</v>
      </c>
      <c r="L236" s="11">
        <f t="shared" si="60"/>
        <v>0.29673590504451036</v>
      </c>
      <c r="M236" s="11">
        <f t="shared" si="61"/>
        <v>0.26809651474530832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-0.25736072107620467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0.24263927892379533</v>
      </c>
      <c r="Q236" s="11">
        <f>2*'OddsRatio_working_3-way'!K236*'OddsRatio_working_3-way'!L236*'OddsRatio_working_3-way'!M236</f>
        <v>7.955386194222798E-2</v>
      </c>
      <c r="R236" s="11">
        <f t="shared" si="62"/>
        <v>0</v>
      </c>
      <c r="S236" s="11">
        <f t="shared" si="63"/>
        <v>-0.94279841115284135</v>
      </c>
      <c r="T236" s="11">
        <f t="shared" si="64"/>
        <v>-0.30911423316486603</v>
      </c>
      <c r="U236" s="11">
        <f>'OddsRatio_working_3-way'!S236-'OddsRatio_working_3-way'!R236^2/3</f>
        <v>-0.94279841115284135</v>
      </c>
      <c r="V236" s="11">
        <f>'OddsRatio_working_3-way'!S236*'OddsRatio_working_3-way'!R236/3-2*'OddsRatio_working_3-way'!R236^3/27-'OddsRatio_working_3-way'!T236</f>
        <v>0.30911423316486603</v>
      </c>
      <c r="W236" s="11">
        <f>'OddsRatio_working_3-way'!V236^2+4*'OddsRatio_working_3-way'!U236^3/27</f>
        <v>-2.8600114397807658E-2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0.17617585216404574</v>
      </c>
      <c r="Y236" s="11">
        <f>IF('OddsRatio_working_3-way'!W236&gt;=0,IF('OddsRatio_working_3-way'!V236+SQRT('OddsRatio_working_3-way'!W236)&gt;0,0,PI()),ACOS('OddsRatio_working_3-way'!V236/(2*'OddsRatio_working_3-way'!X236)))</f>
        <v>0.50061222082056278</v>
      </c>
      <c r="Z236" s="11">
        <f>'OddsRatio_working_3-way'!X236^(1/3)*COS('OddsRatio_working_3-way'!Y236/3)</f>
        <v>0.55280743178900937</v>
      </c>
      <c r="AA236" s="11">
        <f>'OddsRatio_working_3-way'!X236^(1/3)*COS(('OddsRatio_working_3-way'!Y236+2*PI())/3)</f>
        <v>-0.35704217016627343</v>
      </c>
      <c r="AB236" s="11">
        <f>'OddsRatio_working_3-way'!X236^(1/3)*COS(('OddsRatio_working_3-way'!Y236+4*PI())/3)</f>
        <v>-0.19576526162273616</v>
      </c>
      <c r="AC236" s="11">
        <f>'OddsRatio_working_3-way'!X236^(1/3)*SIN('OddsRatio_working_3-way'!Y236/3)</f>
        <v>9.3113266561682034E-2</v>
      </c>
      <c r="AD236" s="11">
        <f>'OddsRatio_working_3-way'!X236^(1/3)*SIN(('OddsRatio_working_3-way'!Y236+2*PI())/3)</f>
        <v>0.43218864604927448</v>
      </c>
      <c r="AE236" s="11">
        <f>'OddsRatio_working_3-way'!X236^(1/3)*SIN(('OddsRatio_working_3-way'!Y236+4*PI())/3)</f>
        <v>-0.52530191261095638</v>
      </c>
      <c r="AF236" s="11">
        <f>-'OddsRatio_working_3-way'!U236/(3*'OddsRatio_working_3-way'!X236^(1/3))*COS(('OddsRatio_working_3-way'!Y236)/3)</f>
        <v>0.55280743178900926</v>
      </c>
      <c r="AG236" s="11">
        <f>-'OddsRatio_working_3-way'!U236/(3*'OddsRatio_working_3-way'!X236^(1/3))*COS(('OddsRatio_working_3-way'!Y236+2*PI())/3)</f>
        <v>-0.35704217016627332</v>
      </c>
      <c r="AH236" s="11">
        <f>-'OddsRatio_working_3-way'!U236/(3*'OddsRatio_working_3-way'!X236^(1/3))*COS(('OddsRatio_working_3-way'!Y236+4*PI())/3)</f>
        <v>-0.19576526162273611</v>
      </c>
      <c r="AI236" s="11">
        <f>'OddsRatio_working_3-way'!U236/(3*'OddsRatio_working_3-way'!X236^(1/3))*SIN(('OddsRatio_working_3-way'!Y236)/3)</f>
        <v>-9.311326656168202E-2</v>
      </c>
      <c r="AJ236" s="11">
        <f>'OddsRatio_working_3-way'!U236/(3*'OddsRatio_working_3-way'!X236^(1/3))*SIN(('OddsRatio_working_3-way'!Y236+2*PI())/3)</f>
        <v>-0.43218864604927437</v>
      </c>
      <c r="AK236" s="11">
        <f>'OddsRatio_working_3-way'!U236/(3*'OddsRatio_working_3-way'!X236^(1/3))*SIN(('OddsRatio_working_3-way'!Y236+4*PI())/3)</f>
        <v>0.52530191261095627</v>
      </c>
      <c r="AL236" s="11">
        <f>'OddsRatio_working_3-way'!Z236+'OddsRatio_working_3-way'!AF236</f>
        <v>1.1056148635780185</v>
      </c>
      <c r="AM236" s="11">
        <f>'OddsRatio_working_3-way'!AA236+'OddsRatio_working_3-way'!AG236</f>
        <v>-0.71408434033254675</v>
      </c>
      <c r="AN236" s="11">
        <f>'OddsRatio_working_3-way'!AB236+'OddsRatio_working_3-way'!AH236</f>
        <v>-0.39153052324547227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1.1056148635780185</v>
      </c>
      <c r="AS236" s="11">
        <f>IF(('OddsRatio_working_3-way'!X236=0),IF(Q236&gt;0,-Q236^(1/3),(-Q236)^(1/3)),'OddsRatio_working_3-way'!AM236-'OddsRatio_working_3-way'!R236/3)</f>
        <v>-0.71408434033254675</v>
      </c>
      <c r="AT236" s="11">
        <f>IF(('OddsRatio_working_3-way'!X236=0),IF(Q236&gt;0,-Q236^(1/3),(-Q236)^(1/3)),'OddsRatio_working_3-way'!AN236-'OddsRatio_working_3-way'!R236/3)</f>
        <v>-0.39153052324547227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1.36</v>
      </c>
      <c r="B237" s="4">
        <f>IF('True_Odds_Calculator_3-way'!B238="","",'True_Odds_Calculator_3-way'!B238)</f>
        <v>5.09</v>
      </c>
      <c r="C237" s="4">
        <f>IF('True_Odds_Calculator_3-way'!C238="","",'True_Odds_Calculator_3-way'!C238)</f>
        <v>7.52</v>
      </c>
      <c r="D237" s="9">
        <f t="shared" si="52"/>
        <v>0.70711388650006102</v>
      </c>
      <c r="E237" s="9">
        <f t="shared" si="53"/>
        <v>0.17526134089275261</v>
      </c>
      <c r="F237" s="9">
        <f t="shared" si="54"/>
        <v>0.11762477260718646</v>
      </c>
      <c r="G237" s="9">
        <f t="shared" si="55"/>
        <v>1.1505537552468363</v>
      </c>
      <c r="H237" s="9">
        <f t="shared" si="56"/>
        <v>1.4141993518888611</v>
      </c>
      <c r="I237" s="9">
        <f t="shared" si="57"/>
        <v>5.7057648589595606</v>
      </c>
      <c r="J237" s="9">
        <f t="shared" si="58"/>
        <v>8.5016104842093743</v>
      </c>
      <c r="K237" s="11">
        <f t="shared" si="59"/>
        <v>0.73529411764705876</v>
      </c>
      <c r="L237" s="11">
        <f t="shared" si="60"/>
        <v>0.19646365422396858</v>
      </c>
      <c r="M237" s="11">
        <f t="shared" si="61"/>
        <v>0.13297872340425532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-0.18441611690448034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0.21073277992382422</v>
      </c>
      <c r="Q237" s="11">
        <f>2*'OddsRatio_working_3-way'!K237*'OddsRatio_working_3-way'!L237*'OddsRatio_working_3-way'!M237</f>
        <v>3.8419832255938785E-2</v>
      </c>
      <c r="R237" s="11">
        <f t="shared" si="62"/>
        <v>0</v>
      </c>
      <c r="S237" s="11">
        <f t="shared" si="63"/>
        <v>-1.1427026198202339</v>
      </c>
      <c r="T237" s="11">
        <f t="shared" si="64"/>
        <v>-0.20833229167187495</v>
      </c>
      <c r="U237" s="11">
        <f>'OddsRatio_working_3-way'!S237-'OddsRatio_working_3-way'!R237^2/3</f>
        <v>-1.1427026198202339</v>
      </c>
      <c r="V237" s="11">
        <f>'OddsRatio_working_3-way'!S237*'OddsRatio_working_3-way'!R237/3-2*'OddsRatio_working_3-way'!R237^3/27-'OddsRatio_working_3-way'!T237</f>
        <v>0.20833229167187495</v>
      </c>
      <c r="W237" s="11">
        <f>'OddsRatio_working_3-way'!V237^2+4*'OddsRatio_working_3-way'!U237^3/27</f>
        <v>-0.17765039315071407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0.23508122899540981</v>
      </c>
      <c r="Y237" s="11">
        <f>IF('OddsRatio_working_3-way'!W237&gt;=0,IF('OddsRatio_working_3-way'!V237+SQRT('OddsRatio_working_3-way'!W237)&gt;0,0,PI()),ACOS('OddsRatio_working_3-way'!V237/(2*'OddsRatio_working_3-way'!X237)))</f>
        <v>1.1117347526783954</v>
      </c>
      <c r="Z237" s="11">
        <f>'OddsRatio_working_3-way'!X237^(1/3)*COS('OddsRatio_working_3-way'!Y237/3)</f>
        <v>0.57527687762341817</v>
      </c>
      <c r="AA237" s="11">
        <f>'OddsRatio_working_3-way'!X237^(1/3)*COS(('OddsRatio_working_3-way'!Y237+2*PI())/3)</f>
        <v>-0.48120506948173569</v>
      </c>
      <c r="AB237" s="11">
        <f>'OddsRatio_working_3-way'!X237^(1/3)*COS(('OddsRatio_working_3-way'!Y237+4*PI())/3)</f>
        <v>-9.4071808141682964E-2</v>
      </c>
      <c r="AC237" s="11">
        <f>'OddsRatio_working_3-way'!X237^(1/3)*SIN('OddsRatio_working_3-way'!Y237/3)</f>
        <v>0.22351149264693745</v>
      </c>
      <c r="AD237" s="11">
        <f>'OddsRatio_working_3-way'!X237^(1/3)*SIN(('OddsRatio_working_3-way'!Y237+2*PI())/3)</f>
        <v>0.38644864390820316</v>
      </c>
      <c r="AE237" s="11">
        <f>'OddsRatio_working_3-way'!X237^(1/3)*SIN(('OddsRatio_working_3-way'!Y237+4*PI())/3)</f>
        <v>-0.60996013655514059</v>
      </c>
      <c r="AF237" s="11">
        <f>-'OddsRatio_working_3-way'!U237/(3*'OddsRatio_working_3-way'!X237^(1/3))*COS(('OddsRatio_working_3-way'!Y237)/3)</f>
        <v>0.57527687762341817</v>
      </c>
      <c r="AG237" s="11">
        <f>-'OddsRatio_working_3-way'!U237/(3*'OddsRatio_working_3-way'!X237^(1/3))*COS(('OddsRatio_working_3-way'!Y237+2*PI())/3)</f>
        <v>-0.48120506948173569</v>
      </c>
      <c r="AH237" s="11">
        <f>-'OddsRatio_working_3-way'!U237/(3*'OddsRatio_working_3-way'!X237^(1/3))*COS(('OddsRatio_working_3-way'!Y237+4*PI())/3)</f>
        <v>-9.4071808141682964E-2</v>
      </c>
      <c r="AI237" s="11">
        <f>'OddsRatio_working_3-way'!U237/(3*'OddsRatio_working_3-way'!X237^(1/3))*SIN(('OddsRatio_working_3-way'!Y237)/3)</f>
        <v>-0.22351149264693745</v>
      </c>
      <c r="AJ237" s="11">
        <f>'OddsRatio_working_3-way'!U237/(3*'OddsRatio_working_3-way'!X237^(1/3))*SIN(('OddsRatio_working_3-way'!Y237+2*PI())/3)</f>
        <v>-0.38644864390820316</v>
      </c>
      <c r="AK237" s="11">
        <f>'OddsRatio_working_3-way'!U237/(3*'OddsRatio_working_3-way'!X237^(1/3))*SIN(('OddsRatio_working_3-way'!Y237+4*PI())/3)</f>
        <v>0.60996013655514059</v>
      </c>
      <c r="AL237" s="11">
        <f>'OddsRatio_working_3-way'!Z237+'OddsRatio_working_3-way'!AF237</f>
        <v>1.1505537552468363</v>
      </c>
      <c r="AM237" s="11">
        <f>'OddsRatio_working_3-way'!AA237+'OddsRatio_working_3-way'!AG237</f>
        <v>-0.96241013896347138</v>
      </c>
      <c r="AN237" s="11">
        <f>'OddsRatio_working_3-way'!AB237+'OddsRatio_working_3-way'!AH237</f>
        <v>-0.18814361628336593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1.1505537552468363</v>
      </c>
      <c r="AS237" s="11">
        <f>IF(('OddsRatio_working_3-way'!X237=0),IF(Q237&gt;0,-Q237^(1/3),(-Q237)^(1/3)),'OddsRatio_working_3-way'!AM237-'OddsRatio_working_3-way'!R237/3)</f>
        <v>-0.96241013896347138</v>
      </c>
      <c r="AT237" s="11">
        <f>IF(('OddsRatio_working_3-way'!X237=0),IF(Q237&gt;0,-Q237^(1/3),(-Q237)^(1/3)),'OddsRatio_working_3-way'!AN237-'OddsRatio_working_3-way'!R237/3)</f>
        <v>-0.18814361628336593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1.76</v>
      </c>
      <c r="B238" s="4">
        <f>IF('True_Odds_Calculator_3-way'!B239="","",'True_Odds_Calculator_3-way'!B239)</f>
        <v>3.72</v>
      </c>
      <c r="C238" s="4">
        <f>IF('True_Odds_Calculator_3-way'!C239="","",'True_Odds_Calculator_3-way'!C239)</f>
        <v>4.38</v>
      </c>
      <c r="D238" s="9">
        <f t="shared" si="52"/>
        <v>0.54172756807126865</v>
      </c>
      <c r="E238" s="9">
        <f t="shared" si="53"/>
        <v>0.2482869883090105</v>
      </c>
      <c r="F238" s="9">
        <f t="shared" si="54"/>
        <v>0.20998544361972074</v>
      </c>
      <c r="G238" s="9">
        <f t="shared" si="55"/>
        <v>1.1130872371113303</v>
      </c>
      <c r="H238" s="9">
        <f t="shared" si="56"/>
        <v>1.8459463002046113</v>
      </c>
      <c r="I238" s="9">
        <f t="shared" si="57"/>
        <v>4.0275972849428188</v>
      </c>
      <c r="J238" s="9">
        <f t="shared" si="58"/>
        <v>4.7622348614362959</v>
      </c>
      <c r="K238" s="11">
        <f t="shared" si="59"/>
        <v>0.56818181818181823</v>
      </c>
      <c r="L238" s="11">
        <f t="shared" si="60"/>
        <v>0.26881720430107525</v>
      </c>
      <c r="M238" s="11">
        <f t="shared" si="61"/>
        <v>0.22831050228310504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-0.24365171824296872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0.23921829876315076</v>
      </c>
      <c r="Q238" s="11">
        <f>2*'OddsRatio_working_3-way'!K238*'OddsRatio_working_3-way'!L238*'OddsRatio_working_3-way'!M238</f>
        <v>6.9742944245816549E-2</v>
      </c>
      <c r="R238" s="11">
        <f t="shared" si="62"/>
        <v>0</v>
      </c>
      <c r="S238" s="11">
        <f t="shared" si="63"/>
        <v>-0.98180427574330931</v>
      </c>
      <c r="T238" s="11">
        <f t="shared" si="64"/>
        <v>-0.28624031362778696</v>
      </c>
      <c r="U238" s="11">
        <f>'OddsRatio_working_3-way'!S238-'OddsRatio_working_3-way'!R238^2/3</f>
        <v>-0.98180427574330931</v>
      </c>
      <c r="V238" s="11">
        <f>'OddsRatio_working_3-way'!S238*'OddsRatio_working_3-way'!R238/3-2*'OddsRatio_working_3-way'!R238^3/27-'OddsRatio_working_3-way'!T238</f>
        <v>0.28624031362778696</v>
      </c>
      <c r="W238" s="11">
        <f>'OddsRatio_working_3-way'!V238^2+4*'OddsRatio_working_3-way'!U238^3/27</f>
        <v>-5.8273898565895502E-2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0.187221403498391</v>
      </c>
      <c r="Y238" s="11">
        <f>IF('OddsRatio_working_3-way'!W238&gt;=0,IF('OddsRatio_working_3-way'!V238+SQRT('OddsRatio_working_3-way'!W238)&gt;0,0,PI()),ACOS('OddsRatio_working_3-way'!V238/(2*'OddsRatio_working_3-way'!X238)))</f>
        <v>0.70061887652463295</v>
      </c>
      <c r="Z238" s="11">
        <f>'OddsRatio_working_3-way'!X238^(1/3)*COS('OddsRatio_working_3-way'!Y238/3)</f>
        <v>0.55654361855566525</v>
      </c>
      <c r="AA238" s="11">
        <f>'OddsRatio_working_3-way'!X238^(1/3)*COS(('OddsRatio_working_3-way'!Y238+2*PI())/3)</f>
        <v>-0.39292550271834936</v>
      </c>
      <c r="AB238" s="11">
        <f>'OddsRatio_working_3-way'!X238^(1/3)*COS(('OddsRatio_working_3-way'!Y238+4*PI())/3)</f>
        <v>-0.16361811583731609</v>
      </c>
      <c r="AC238" s="11">
        <f>'OddsRatio_working_3-way'!X238^(1/3)*SIN('OddsRatio_working_3-way'!Y238/3)</f>
        <v>0.13239068154293443</v>
      </c>
      <c r="AD238" s="11">
        <f>'OddsRatio_working_3-way'!X238^(1/3)*SIN(('OddsRatio_working_3-way'!Y238+2*PI())/3)</f>
        <v>0.4157855712118555</v>
      </c>
      <c r="AE238" s="11">
        <f>'OddsRatio_working_3-way'!X238^(1/3)*SIN(('OddsRatio_working_3-way'!Y238+4*PI())/3)</f>
        <v>-0.54817625275478976</v>
      </c>
      <c r="AF238" s="11">
        <f>-'OddsRatio_working_3-way'!U238/(3*'OddsRatio_working_3-way'!X238^(1/3))*COS(('OddsRatio_working_3-way'!Y238)/3)</f>
        <v>0.55654361855566514</v>
      </c>
      <c r="AG238" s="11">
        <f>-'OddsRatio_working_3-way'!U238/(3*'OddsRatio_working_3-way'!X238^(1/3))*COS(('OddsRatio_working_3-way'!Y238+2*PI())/3)</f>
        <v>-0.39292550271834931</v>
      </c>
      <c r="AH238" s="11">
        <f>-'OddsRatio_working_3-way'!U238/(3*'OddsRatio_working_3-way'!X238^(1/3))*COS(('OddsRatio_working_3-way'!Y238+4*PI())/3)</f>
        <v>-0.16361811583731606</v>
      </c>
      <c r="AI238" s="11">
        <f>'OddsRatio_working_3-way'!U238/(3*'OddsRatio_working_3-way'!X238^(1/3))*SIN(('OddsRatio_working_3-way'!Y238)/3)</f>
        <v>-0.1323906815429344</v>
      </c>
      <c r="AJ238" s="11">
        <f>'OddsRatio_working_3-way'!U238/(3*'OddsRatio_working_3-way'!X238^(1/3))*SIN(('OddsRatio_working_3-way'!Y238+2*PI())/3)</f>
        <v>-0.41578557121185539</v>
      </c>
      <c r="AK238" s="11">
        <f>'OddsRatio_working_3-way'!U238/(3*'OddsRatio_working_3-way'!X238^(1/3))*SIN(('OddsRatio_working_3-way'!Y238+4*PI())/3)</f>
        <v>0.54817625275478965</v>
      </c>
      <c r="AL238" s="11">
        <f>'OddsRatio_working_3-way'!Z238+'OddsRatio_working_3-way'!AF238</f>
        <v>1.1130872371113303</v>
      </c>
      <c r="AM238" s="11">
        <f>'OddsRatio_working_3-way'!AA238+'OddsRatio_working_3-way'!AG238</f>
        <v>-0.78585100543669872</v>
      </c>
      <c r="AN238" s="11">
        <f>'OddsRatio_working_3-way'!AB238+'OddsRatio_working_3-way'!AH238</f>
        <v>-0.32723623167463212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1.1130872371113303</v>
      </c>
      <c r="AS238" s="11">
        <f>IF(('OddsRatio_working_3-way'!X238=0),IF(Q238&gt;0,-Q238^(1/3),(-Q238)^(1/3)),'OddsRatio_working_3-way'!AM238-'OddsRatio_working_3-way'!R238/3)</f>
        <v>-0.78585100543669872</v>
      </c>
      <c r="AT238" s="11">
        <f>IF(('OddsRatio_working_3-way'!X238=0),IF(Q238&gt;0,-Q238^(1/3),(-Q238)^(1/3)),'OddsRatio_working_3-way'!AN238-'OddsRatio_working_3-way'!R238/3)</f>
        <v>-0.32723623167463212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2.2999999999999998</v>
      </c>
      <c r="B239" s="4">
        <f>IF('True_Odds_Calculator_3-way'!B240="","",'True_Odds_Calculator_3-way'!B240)</f>
        <v>3.57</v>
      </c>
      <c r="C239" s="4">
        <f>IF('True_Odds_Calculator_3-way'!C240="","",'True_Odds_Calculator_3-way'!C240)</f>
        <v>2.86</v>
      </c>
      <c r="D239" s="9">
        <f t="shared" si="52"/>
        <v>0.41110771051163481</v>
      </c>
      <c r="E239" s="9">
        <f t="shared" si="53"/>
        <v>0.26097065104207651</v>
      </c>
      <c r="F239" s="9">
        <f t="shared" si="54"/>
        <v>0.32792163844628863</v>
      </c>
      <c r="G239" s="9">
        <f t="shared" si="55"/>
        <v>1.1018865792457175</v>
      </c>
      <c r="H239" s="9">
        <f t="shared" si="56"/>
        <v>2.432452553019433</v>
      </c>
      <c r="I239" s="9">
        <f t="shared" si="57"/>
        <v>3.8318485086614937</v>
      </c>
      <c r="J239" s="9">
        <f t="shared" si="58"/>
        <v>3.0495090373970344</v>
      </c>
      <c r="K239" s="11">
        <f t="shared" si="59"/>
        <v>0.43478260869565222</v>
      </c>
      <c r="L239" s="11">
        <f t="shared" si="60"/>
        <v>0.28011204481792717</v>
      </c>
      <c r="M239" s="11">
        <f t="shared" si="61"/>
        <v>0.34965034965034969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-0.26462284518550505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0.24400152277390139</v>
      </c>
      <c r="Q239" s="11">
        <f>2*'OddsRatio_working_3-way'!K239*'OddsRatio_working_3-way'!L239*'OddsRatio_working_3-way'!M239</f>
        <v>8.5166325575532748E-2</v>
      </c>
      <c r="R239" s="11">
        <f t="shared" si="62"/>
        <v>0</v>
      </c>
      <c r="S239" s="11">
        <f t="shared" si="63"/>
        <v>-0.92207278099081824</v>
      </c>
      <c r="T239" s="11">
        <f t="shared" si="64"/>
        <v>-0.32184041221319998</v>
      </c>
      <c r="U239" s="11">
        <f>'OddsRatio_working_3-way'!S239-'OddsRatio_working_3-way'!R239^2/3</f>
        <v>-0.92207278099081824</v>
      </c>
      <c r="V239" s="11">
        <f>'OddsRatio_working_3-way'!S239*'OddsRatio_working_3-way'!R239/3-2*'OddsRatio_working_3-way'!R239^3/27-'OddsRatio_working_3-way'!T239</f>
        <v>0.32184041221319998</v>
      </c>
      <c r="W239" s="11">
        <f>'OddsRatio_working_3-way'!V239^2+4*'OddsRatio_working_3-way'!U239^3/27</f>
        <v>-1.2561426476731544E-2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0.17039856030076517</v>
      </c>
      <c r="Y239" s="11">
        <f>IF('OddsRatio_working_3-way'!W239&gt;=0,IF('OddsRatio_working_3-way'!V239+SQRT('OddsRatio_working_3-way'!W239)&gt;0,0,PI()),ACOS('OddsRatio_working_3-way'!V239/(2*'OddsRatio_working_3-way'!X239)))</f>
        <v>0.33510621010148012</v>
      </c>
      <c r="Z239" s="11">
        <f>'OddsRatio_working_3-way'!X239^(1/3)*COS('OddsRatio_working_3-way'!Y239/3)</f>
        <v>0.55094328962285877</v>
      </c>
      <c r="AA239" s="11">
        <f>'OddsRatio_working_3-way'!X239^(1/3)*COS(('OddsRatio_working_3-way'!Y239+2*PI())/3)</f>
        <v>-0.32899093070316776</v>
      </c>
      <c r="AB239" s="11">
        <f>'OddsRatio_working_3-way'!X239^(1/3)*COS(('OddsRatio_working_3-way'!Y239+4*PI())/3)</f>
        <v>-0.22195235891969115</v>
      </c>
      <c r="AC239" s="11">
        <f>'OddsRatio_working_3-way'!X239^(1/3)*SIN('OddsRatio_working_3-way'!Y239/3)</f>
        <v>6.1798748232863382E-2</v>
      </c>
      <c r="AD239" s="11">
        <f>'OddsRatio_working_3-way'!X239^(1/3)*SIN(('OddsRatio_working_3-way'!Y239+2*PI())/3)</f>
        <v>0.44623151074153156</v>
      </c>
      <c r="AE239" s="11">
        <f>'OddsRatio_working_3-way'!X239^(1/3)*SIN(('OddsRatio_working_3-way'!Y239+4*PI())/3)</f>
        <v>-0.5080302589743948</v>
      </c>
      <c r="AF239" s="11">
        <f>-'OddsRatio_working_3-way'!U239/(3*'OddsRatio_working_3-way'!X239^(1/3))*COS(('OddsRatio_working_3-way'!Y239)/3)</f>
        <v>0.55094328962285877</v>
      </c>
      <c r="AG239" s="11">
        <f>-'OddsRatio_working_3-way'!U239/(3*'OddsRatio_working_3-way'!X239^(1/3))*COS(('OddsRatio_working_3-way'!Y239+2*PI())/3)</f>
        <v>-0.32899093070316776</v>
      </c>
      <c r="AH239" s="11">
        <f>-'OddsRatio_working_3-way'!U239/(3*'OddsRatio_working_3-way'!X239^(1/3))*COS(('OddsRatio_working_3-way'!Y239+4*PI())/3)</f>
        <v>-0.22195235891969115</v>
      </c>
      <c r="AI239" s="11">
        <f>'OddsRatio_working_3-way'!U239/(3*'OddsRatio_working_3-way'!X239^(1/3))*SIN(('OddsRatio_working_3-way'!Y239)/3)</f>
        <v>-6.1798748232863382E-2</v>
      </c>
      <c r="AJ239" s="11">
        <f>'OddsRatio_working_3-way'!U239/(3*'OddsRatio_working_3-way'!X239^(1/3))*SIN(('OddsRatio_working_3-way'!Y239+2*PI())/3)</f>
        <v>-0.44623151074153156</v>
      </c>
      <c r="AK239" s="11">
        <f>'OddsRatio_working_3-way'!U239/(3*'OddsRatio_working_3-way'!X239^(1/3))*SIN(('OddsRatio_working_3-way'!Y239+4*PI())/3)</f>
        <v>0.5080302589743948</v>
      </c>
      <c r="AL239" s="11">
        <f>'OddsRatio_working_3-way'!Z239+'OddsRatio_working_3-way'!AF239</f>
        <v>1.1018865792457175</v>
      </c>
      <c r="AM239" s="11">
        <f>'OddsRatio_working_3-way'!AA239+'OddsRatio_working_3-way'!AG239</f>
        <v>-0.65798186140633552</v>
      </c>
      <c r="AN239" s="11">
        <f>'OddsRatio_working_3-way'!AB239+'OddsRatio_working_3-way'!AH239</f>
        <v>-0.44390471783938229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1.1018865792457175</v>
      </c>
      <c r="AS239" s="11">
        <f>IF(('OddsRatio_working_3-way'!X239=0),IF(Q239&gt;0,-Q239^(1/3),(-Q239)^(1/3)),'OddsRatio_working_3-way'!AM239-'OddsRatio_working_3-way'!R239/3)</f>
        <v>-0.65798186140633552</v>
      </c>
      <c r="AT239" s="11">
        <f>IF(('OddsRatio_working_3-way'!X239=0),IF(Q239&gt;0,-Q239^(1/3),(-Q239)^(1/3)),'OddsRatio_working_3-way'!AN239-'OddsRatio_working_3-way'!R239/3)</f>
        <v>-0.44390471783938229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1.83</v>
      </c>
      <c r="B240" s="4">
        <f>IF('True_Odds_Calculator_3-way'!B241="","",'True_Odds_Calculator_3-way'!B241)</f>
        <v>3.61</v>
      </c>
      <c r="C240" s="4">
        <f>IF('True_Odds_Calculator_3-way'!C241="","",'True_Odds_Calculator_3-way'!C241)</f>
        <v>4.8600000000000003</v>
      </c>
      <c r="D240" s="9">
        <f t="shared" si="52"/>
        <v>0.53450518235385125</v>
      </c>
      <c r="E240" s="9">
        <f t="shared" si="53"/>
        <v>0.26748127551640682</v>
      </c>
      <c r="F240" s="9">
        <f t="shared" si="54"/>
        <v>0.19801354212974176</v>
      </c>
      <c r="G240" s="9">
        <f t="shared" si="55"/>
        <v>1.0492641572235899</v>
      </c>
      <c r="H240" s="9">
        <f t="shared" si="56"/>
        <v>1.8708892504955799</v>
      </c>
      <c r="I240" s="9">
        <f t="shared" si="57"/>
        <v>3.7385794503535696</v>
      </c>
      <c r="J240" s="9">
        <f t="shared" si="58"/>
        <v>5.0501596468830572</v>
      </c>
      <c r="K240" s="11">
        <f t="shared" si="59"/>
        <v>0.54644808743169393</v>
      </c>
      <c r="L240" s="11">
        <f t="shared" si="60"/>
        <v>0.2770083102493075</v>
      </c>
      <c r="M240" s="11">
        <f t="shared" si="61"/>
        <v>0.20576131687242796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-0.26044219294601501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0.22736745427375754</v>
      </c>
      <c r="Q240" s="11">
        <f>2*'OddsRatio_working_3-way'!K240*'OddsRatio_working_3-way'!L240*'OddsRatio_working_3-way'!M240</f>
        <v>6.2292453225686988E-2</v>
      </c>
      <c r="R240" s="11">
        <f t="shared" si="62"/>
        <v>0</v>
      </c>
      <c r="S240" s="11">
        <f t="shared" si="63"/>
        <v>-0.87300545162007115</v>
      </c>
      <c r="T240" s="11">
        <f t="shared" si="64"/>
        <v>-0.23917957578632082</v>
      </c>
      <c r="U240" s="11">
        <f>'OddsRatio_working_3-way'!S240-'OddsRatio_working_3-way'!R240^2/3</f>
        <v>-0.87300545162007115</v>
      </c>
      <c r="V240" s="11">
        <f>'OddsRatio_working_3-way'!S240*'OddsRatio_working_3-way'!R240/3-2*'OddsRatio_working_3-way'!R240^3/27-'OddsRatio_working_3-way'!T240</f>
        <v>0.23917957578632082</v>
      </c>
      <c r="W240" s="11">
        <f>'OddsRatio_working_3-way'!V240^2+4*'OddsRatio_working_3-way'!U240^3/27</f>
        <v>-4.1363661132764032E-2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0.15697972051039619</v>
      </c>
      <c r="Y240" s="11">
        <f>IF('OddsRatio_working_3-way'!W240&gt;=0,IF('OddsRatio_working_3-way'!V240+SQRT('OddsRatio_working_3-way'!W240)&gt;0,0,PI()),ACOS('OddsRatio_working_3-way'!V240/(2*'OddsRatio_working_3-way'!X240)))</f>
        <v>0.70468322088640534</v>
      </c>
      <c r="Z240" s="11">
        <f>'OddsRatio_working_3-way'!X240^(1/3)*COS('OddsRatio_working_3-way'!Y240/3)</f>
        <v>0.52463207861179495</v>
      </c>
      <c r="AA240" s="11">
        <f>'OddsRatio_working_3-way'!X240^(1/3)*COS(('OddsRatio_working_3-way'!Y240+2*PI())/3)</f>
        <v>-0.3710462074912651</v>
      </c>
      <c r="AB240" s="11">
        <f>'OddsRatio_working_3-way'!X240^(1/3)*COS(('OddsRatio_working_3-way'!Y240+4*PI())/3)</f>
        <v>-0.15358587112052974</v>
      </c>
      <c r="AC240" s="11">
        <f>'OddsRatio_working_3-way'!X240^(1/3)*SIN('OddsRatio_working_3-way'!Y240/3)</f>
        <v>0.12555078374171064</v>
      </c>
      <c r="AD240" s="11">
        <f>'OddsRatio_working_3-way'!X240^(1/3)*SIN(('OddsRatio_working_3-way'!Y240+2*PI())/3)</f>
        <v>0.39156931584719384</v>
      </c>
      <c r="AE240" s="11">
        <f>'OddsRatio_working_3-way'!X240^(1/3)*SIN(('OddsRatio_working_3-way'!Y240+4*PI())/3)</f>
        <v>-0.51712009958890437</v>
      </c>
      <c r="AF240" s="11">
        <f>-'OddsRatio_working_3-way'!U240/(3*'OddsRatio_working_3-way'!X240^(1/3))*COS(('OddsRatio_working_3-way'!Y240)/3)</f>
        <v>0.52463207861179495</v>
      </c>
      <c r="AG240" s="11">
        <f>-'OddsRatio_working_3-way'!U240/(3*'OddsRatio_working_3-way'!X240^(1/3))*COS(('OddsRatio_working_3-way'!Y240+2*PI())/3)</f>
        <v>-0.3710462074912651</v>
      </c>
      <c r="AH240" s="11">
        <f>-'OddsRatio_working_3-way'!U240/(3*'OddsRatio_working_3-way'!X240^(1/3))*COS(('OddsRatio_working_3-way'!Y240+4*PI())/3)</f>
        <v>-0.15358587112052974</v>
      </c>
      <c r="AI240" s="11">
        <f>'OddsRatio_working_3-way'!U240/(3*'OddsRatio_working_3-way'!X240^(1/3))*SIN(('OddsRatio_working_3-way'!Y240)/3)</f>
        <v>-0.12555078374171064</v>
      </c>
      <c r="AJ240" s="11">
        <f>'OddsRatio_working_3-way'!U240/(3*'OddsRatio_working_3-way'!X240^(1/3))*SIN(('OddsRatio_working_3-way'!Y240+2*PI())/3)</f>
        <v>-0.39156931584719384</v>
      </c>
      <c r="AK240" s="11">
        <f>'OddsRatio_working_3-way'!U240/(3*'OddsRatio_working_3-way'!X240^(1/3))*SIN(('OddsRatio_working_3-way'!Y240+4*PI())/3)</f>
        <v>0.51712009958890437</v>
      </c>
      <c r="AL240" s="11">
        <f>'OddsRatio_working_3-way'!Z240+'OddsRatio_working_3-way'!AF240</f>
        <v>1.0492641572235899</v>
      </c>
      <c r="AM240" s="11">
        <f>'OddsRatio_working_3-way'!AA240+'OddsRatio_working_3-way'!AG240</f>
        <v>-0.7420924149825302</v>
      </c>
      <c r="AN240" s="11">
        <f>'OddsRatio_working_3-way'!AB240+'OddsRatio_working_3-way'!AH240</f>
        <v>-0.30717174224105948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1.0492641572235899</v>
      </c>
      <c r="AS240" s="11">
        <f>IF(('OddsRatio_working_3-way'!X240=0),IF(Q240&gt;0,-Q240^(1/3),(-Q240)^(1/3)),'OddsRatio_working_3-way'!AM240-'OddsRatio_working_3-way'!R240/3)</f>
        <v>-0.7420924149825302</v>
      </c>
      <c r="AT240" s="11">
        <f>IF(('OddsRatio_working_3-way'!X240=0),IF(Q240&gt;0,-Q240^(1/3),(-Q240)^(1/3)),'OddsRatio_working_3-way'!AN240-'OddsRatio_working_3-way'!R240/3)</f>
        <v>-0.30717174224105948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1.78</v>
      </c>
      <c r="B241" s="4">
        <f>IF('True_Odds_Calculator_3-way'!B242="","",'True_Odds_Calculator_3-way'!B242)</f>
        <v>3.4</v>
      </c>
      <c r="C241" s="4">
        <f>IF('True_Odds_Calculator_3-way'!C242="","",'True_Odds_Calculator_3-way'!C242)</f>
        <v>3.54</v>
      </c>
      <c r="D241" s="9">
        <f t="shared" si="52"/>
        <v>0.50800150666532529</v>
      </c>
      <c r="E241" s="9">
        <f t="shared" si="53"/>
        <v>0.2512566507289864</v>
      </c>
      <c r="F241" s="9">
        <f t="shared" si="54"/>
        <v>0.24074184260568807</v>
      </c>
      <c r="G241" s="9">
        <f t="shared" si="55"/>
        <v>1.2416642290838176</v>
      </c>
      <c r="H241" s="9">
        <f t="shared" si="56"/>
        <v>1.9684980986853775</v>
      </c>
      <c r="I241" s="9">
        <f t="shared" si="57"/>
        <v>3.9799941498011631</v>
      </c>
      <c r="J241" s="9">
        <f t="shared" si="58"/>
        <v>4.1538271418728963</v>
      </c>
      <c r="K241" s="11">
        <f t="shared" si="59"/>
        <v>0.5617977528089888</v>
      </c>
      <c r="L241" s="11">
        <f t="shared" si="60"/>
        <v>0.29411764705882354</v>
      </c>
      <c r="M241" s="11">
        <f t="shared" si="61"/>
        <v>0.2824858757062147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-0.22194091881658384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0.26698929428941642</v>
      </c>
      <c r="Q241" s="11">
        <f>2*'OddsRatio_working_3-way'!K241*'OddsRatio_working_3-way'!L241*'OddsRatio_working_3-way'!M241</f>
        <v>9.3352900101194555E-2</v>
      </c>
      <c r="R241" s="11">
        <f t="shared" si="62"/>
        <v>0</v>
      </c>
      <c r="S241" s="11">
        <f t="shared" si="63"/>
        <v>-1.2029746281714793</v>
      </c>
      <c r="T241" s="11">
        <f t="shared" si="64"/>
        <v>-0.4206204993606571</v>
      </c>
      <c r="U241" s="11">
        <f>'OddsRatio_working_3-way'!S241-'OddsRatio_working_3-way'!R241^2/3</f>
        <v>-1.2029746281714793</v>
      </c>
      <c r="V241" s="11">
        <f>'OddsRatio_working_3-way'!S241*'OddsRatio_working_3-way'!R241/3-2*'OddsRatio_working_3-way'!R241^3/27-'OddsRatio_working_3-way'!T241</f>
        <v>0.4206204993606571</v>
      </c>
      <c r="W241" s="11">
        <f>'OddsRatio_working_3-way'!V241^2+4*'OddsRatio_working_3-way'!U241^3/27</f>
        <v>-8.0986880600177974E-2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0.25392345553462886</v>
      </c>
      <c r="Y241" s="11">
        <f>IF('OddsRatio_working_3-way'!W241&gt;=0,IF('OddsRatio_working_3-way'!V241+SQRT('OddsRatio_working_3-way'!W241)&gt;0,0,PI()),ACOS('OddsRatio_working_3-way'!V241/(2*'OddsRatio_working_3-way'!X241)))</f>
        <v>0.5948319064936437</v>
      </c>
      <c r="Z241" s="11">
        <f>'OddsRatio_working_3-way'!X241^(1/3)*COS('OddsRatio_working_3-way'!Y241/3)</f>
        <v>0.6208321145419089</v>
      </c>
      <c r="AA241" s="11">
        <f>'OddsRatio_working_3-way'!X241^(1/3)*COS(('OddsRatio_working_3-way'!Y241+2*PI())/3)</f>
        <v>-0.41844045825488285</v>
      </c>
      <c r="AB241" s="11">
        <f>'OddsRatio_working_3-way'!X241^(1/3)*COS(('OddsRatio_working_3-way'!Y241+4*PI())/3)</f>
        <v>-0.20239165628702591</v>
      </c>
      <c r="AC241" s="11">
        <f>'OddsRatio_working_3-way'!X241^(1/3)*SIN('OddsRatio_working_3-way'!Y241/3)</f>
        <v>0.12473583397423831</v>
      </c>
      <c r="AD241" s="11">
        <f>'OddsRatio_working_3-way'!X241^(1/3)*SIN(('OddsRatio_working_3-way'!Y241+2*PI())/3)</f>
        <v>0.47528846569138433</v>
      </c>
      <c r="AE241" s="11">
        <f>'OddsRatio_working_3-way'!X241^(1/3)*SIN(('OddsRatio_working_3-way'!Y241+4*PI())/3)</f>
        <v>-0.60002429966562265</v>
      </c>
      <c r="AF241" s="11">
        <f>-'OddsRatio_working_3-way'!U241/(3*'OddsRatio_working_3-way'!X241^(1/3))*COS(('OddsRatio_working_3-way'!Y241)/3)</f>
        <v>0.62083211454190868</v>
      </c>
      <c r="AG241" s="11">
        <f>-'OddsRatio_working_3-way'!U241/(3*'OddsRatio_working_3-way'!X241^(1/3))*COS(('OddsRatio_working_3-way'!Y241+2*PI())/3)</f>
        <v>-0.41844045825488269</v>
      </c>
      <c r="AH241" s="11">
        <f>-'OddsRatio_working_3-way'!U241/(3*'OddsRatio_working_3-way'!X241^(1/3))*COS(('OddsRatio_working_3-way'!Y241+4*PI())/3)</f>
        <v>-0.20239165628702582</v>
      </c>
      <c r="AI241" s="11">
        <f>'OddsRatio_working_3-way'!U241/(3*'OddsRatio_working_3-way'!X241^(1/3))*SIN(('OddsRatio_working_3-way'!Y241)/3)</f>
        <v>-0.12473583397423826</v>
      </c>
      <c r="AJ241" s="11">
        <f>'OddsRatio_working_3-way'!U241/(3*'OddsRatio_working_3-way'!X241^(1/3))*SIN(('OddsRatio_working_3-way'!Y241+2*PI())/3)</f>
        <v>-0.47528846569138417</v>
      </c>
      <c r="AK241" s="11">
        <f>'OddsRatio_working_3-way'!U241/(3*'OddsRatio_working_3-way'!X241^(1/3))*SIN(('OddsRatio_working_3-way'!Y241+4*PI())/3)</f>
        <v>0.60002429966562243</v>
      </c>
      <c r="AL241" s="11">
        <f>'OddsRatio_working_3-way'!Z241+'OddsRatio_working_3-way'!AF241</f>
        <v>1.2416642290838176</v>
      </c>
      <c r="AM241" s="11">
        <f>'OddsRatio_working_3-way'!AA241+'OddsRatio_working_3-way'!AG241</f>
        <v>-0.83688091650976548</v>
      </c>
      <c r="AN241" s="11">
        <f>'OddsRatio_working_3-way'!AB241+'OddsRatio_working_3-way'!AH241</f>
        <v>-0.40478331257405176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1.2416642290838176</v>
      </c>
      <c r="AS241" s="11">
        <f>IF(('OddsRatio_working_3-way'!X241=0),IF(Q241&gt;0,-Q241^(1/3),(-Q241)^(1/3)),'OddsRatio_working_3-way'!AM241-'OddsRatio_working_3-way'!R241/3)</f>
        <v>-0.83688091650976548</v>
      </c>
      <c r="AT241" s="11">
        <f>IF(('OddsRatio_working_3-way'!X241=0),IF(Q241&gt;0,-Q241^(1/3),(-Q241)^(1/3)),'OddsRatio_working_3-way'!AN241-'OddsRatio_working_3-way'!R241/3)</f>
        <v>-0.40478331257405176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3.07</v>
      </c>
      <c r="B242" s="4">
        <f>IF('True_Odds_Calculator_3-way'!B243="","",'True_Odds_Calculator_3-way'!B243)</f>
        <v>3.39</v>
      </c>
      <c r="C242" s="4">
        <f>IF('True_Odds_Calculator_3-way'!C243="","",'True_Odds_Calculator_3-way'!C243)</f>
        <v>2.46</v>
      </c>
      <c r="D242" s="9">
        <f t="shared" si="52"/>
        <v>0.31680117350375903</v>
      </c>
      <c r="E242" s="9">
        <f t="shared" si="53"/>
        <v>0.28653834651476412</v>
      </c>
      <c r="F242" s="9">
        <f t="shared" si="54"/>
        <v>0.39666047998147691</v>
      </c>
      <c r="G242" s="9">
        <f t="shared" si="55"/>
        <v>1.0418135091434546</v>
      </c>
      <c r="H242" s="9">
        <f t="shared" si="56"/>
        <v>3.15655396392695</v>
      </c>
      <c r="I242" s="9">
        <f t="shared" si="57"/>
        <v>3.4899342868528564</v>
      </c>
      <c r="J242" s="9">
        <f t="shared" si="58"/>
        <v>2.5210477233494437</v>
      </c>
      <c r="K242" s="11">
        <f t="shared" si="59"/>
        <v>0.32573289902280134</v>
      </c>
      <c r="L242" s="11">
        <f t="shared" si="60"/>
        <v>0.29498525073746312</v>
      </c>
      <c r="M242" s="11">
        <f t="shared" si="61"/>
        <v>0.4065040650406504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-0.28212912465523143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0.23123231434095781</v>
      </c>
      <c r="Q242" s="11">
        <f>2*'OddsRatio_working_3-way'!K242*'OddsRatio_working_3-way'!L242*'OddsRatio_working_3-way'!M242</f>
        <v>7.8119025115188465E-2</v>
      </c>
      <c r="R242" s="11">
        <f t="shared" si="62"/>
        <v>0</v>
      </c>
      <c r="S242" s="11">
        <f t="shared" si="63"/>
        <v>-0.81959746135224165</v>
      </c>
      <c r="T242" s="11">
        <f t="shared" si="64"/>
        <v>-0.27689103424062222</v>
      </c>
      <c r="U242" s="11">
        <f>'OddsRatio_working_3-way'!S242-'OddsRatio_working_3-way'!R242^2/3</f>
        <v>-0.81959746135224165</v>
      </c>
      <c r="V242" s="11">
        <f>'OddsRatio_working_3-way'!S242*'OddsRatio_working_3-way'!R242/3-2*'OddsRatio_working_3-way'!R242^3/27-'OddsRatio_working_3-way'!T242</f>
        <v>0.27689103424062222</v>
      </c>
      <c r="W242" s="11">
        <f>'OddsRatio_working_3-way'!V242^2+4*'OddsRatio_working_3-way'!U242^3/27</f>
        <v>-4.8952659107035223E-3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0.14279698066971247</v>
      </c>
      <c r="Y242" s="11">
        <f>IF('OddsRatio_working_3-way'!W242&gt;=0,IF('OddsRatio_working_3-way'!V242+SQRT('OddsRatio_working_3-way'!W242)&gt;0,0,PI()),ACOS('OddsRatio_working_3-way'!V242/(2*'OddsRatio_working_3-way'!X242)))</f>
        <v>0.24750400538176542</v>
      </c>
      <c r="Z242" s="11">
        <f>'OddsRatio_working_3-way'!X242^(1/3)*COS('OddsRatio_working_3-way'!Y242/3)</f>
        <v>0.5209067545717273</v>
      </c>
      <c r="AA242" s="11">
        <f>'OddsRatio_working_3-way'!X242^(1/3)*COS(('OddsRatio_working_3-way'!Y242+2*PI())/3)</f>
        <v>-0.2977559257138615</v>
      </c>
      <c r="AB242" s="11">
        <f>'OddsRatio_working_3-way'!X242^(1/3)*COS(('OddsRatio_working_3-way'!Y242+4*PI())/3)</f>
        <v>-0.22315082885786588</v>
      </c>
      <c r="AC242" s="11">
        <f>'OddsRatio_working_3-way'!X242^(1/3)*SIN('OddsRatio_working_3-way'!Y242/3)</f>
        <v>4.3073272752727182E-2</v>
      </c>
      <c r="AD242" s="11">
        <f>'OddsRatio_working_3-way'!X242^(1/3)*SIN(('OddsRatio_working_3-way'!Y242+2*PI())/3)</f>
        <v>0.42958184608565803</v>
      </c>
      <c r="AE242" s="11">
        <f>'OddsRatio_working_3-way'!X242^(1/3)*SIN(('OddsRatio_working_3-way'!Y242+4*PI())/3)</f>
        <v>-0.47265511883838512</v>
      </c>
      <c r="AF242" s="11">
        <f>-'OddsRatio_working_3-way'!U242/(3*'OddsRatio_working_3-way'!X242^(1/3))*COS(('OddsRatio_working_3-way'!Y242)/3)</f>
        <v>0.5209067545717273</v>
      </c>
      <c r="AG242" s="11">
        <f>-'OddsRatio_working_3-way'!U242/(3*'OddsRatio_working_3-way'!X242^(1/3))*COS(('OddsRatio_working_3-way'!Y242+2*PI())/3)</f>
        <v>-0.2977559257138615</v>
      </c>
      <c r="AH242" s="11">
        <f>-'OddsRatio_working_3-way'!U242/(3*'OddsRatio_working_3-way'!X242^(1/3))*COS(('OddsRatio_working_3-way'!Y242+4*PI())/3)</f>
        <v>-0.22315082885786588</v>
      </c>
      <c r="AI242" s="11">
        <f>'OddsRatio_working_3-way'!U242/(3*'OddsRatio_working_3-way'!X242^(1/3))*SIN(('OddsRatio_working_3-way'!Y242)/3)</f>
        <v>-4.3073272752727182E-2</v>
      </c>
      <c r="AJ242" s="11">
        <f>'OddsRatio_working_3-way'!U242/(3*'OddsRatio_working_3-way'!X242^(1/3))*SIN(('OddsRatio_working_3-way'!Y242+2*PI())/3)</f>
        <v>-0.42958184608565803</v>
      </c>
      <c r="AK242" s="11">
        <f>'OddsRatio_working_3-way'!U242/(3*'OddsRatio_working_3-way'!X242^(1/3))*SIN(('OddsRatio_working_3-way'!Y242+4*PI())/3)</f>
        <v>0.47265511883838512</v>
      </c>
      <c r="AL242" s="11">
        <f>'OddsRatio_working_3-way'!Z242+'OddsRatio_working_3-way'!AF242</f>
        <v>1.0418135091434546</v>
      </c>
      <c r="AM242" s="11">
        <f>'OddsRatio_working_3-way'!AA242+'OddsRatio_working_3-way'!AG242</f>
        <v>-0.595511851427723</v>
      </c>
      <c r="AN242" s="11">
        <f>'OddsRatio_working_3-way'!AB242+'OddsRatio_working_3-way'!AH242</f>
        <v>-0.44630165771573177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1.0418135091434546</v>
      </c>
      <c r="AS242" s="11">
        <f>IF(('OddsRatio_working_3-way'!X242=0),IF(Q242&gt;0,-Q242^(1/3),(-Q242)^(1/3)),'OddsRatio_working_3-way'!AM242-'OddsRatio_working_3-way'!R242/3)</f>
        <v>-0.595511851427723</v>
      </c>
      <c r="AT242" s="11">
        <f>IF(('OddsRatio_working_3-way'!X242=0),IF(Q242&gt;0,-Q242^(1/3),(-Q242)^(1/3)),'OddsRatio_working_3-way'!AN242-'OddsRatio_working_3-way'!R242/3)</f>
        <v>-0.44630165771573177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3.54</v>
      </c>
      <c r="B243" s="4">
        <f>IF('True_Odds_Calculator_3-way'!B244="","",'True_Odds_Calculator_3-way'!B244)</f>
        <v>3.59</v>
      </c>
      <c r="C243" s="4">
        <f>IF('True_Odds_Calculator_3-way'!C244="","",'True_Odds_Calculator_3-way'!C244)</f>
        <v>2.14</v>
      </c>
      <c r="D243" s="9">
        <f t="shared" si="52"/>
        <v>0.27371412520289851</v>
      </c>
      <c r="E243" s="9">
        <f t="shared" si="53"/>
        <v>0.26985600309119884</v>
      </c>
      <c r="F243" s="9">
        <f t="shared" si="54"/>
        <v>0.45642987170590249</v>
      </c>
      <c r="G243" s="9">
        <f t="shared" si="55"/>
        <v>1.0446641019139939</v>
      </c>
      <c r="H243" s="9">
        <f t="shared" si="56"/>
        <v>3.6534468188615441</v>
      </c>
      <c r="I243" s="9">
        <f t="shared" si="57"/>
        <v>3.7056800239572447</v>
      </c>
      <c r="J243" s="9">
        <f t="shared" si="58"/>
        <v>2.1909170761819534</v>
      </c>
      <c r="K243" s="11">
        <f t="shared" si="59"/>
        <v>0.2824858757062147</v>
      </c>
      <c r="L243" s="11">
        <f t="shared" si="60"/>
        <v>0.2785515320334262</v>
      </c>
      <c r="M243" s="11">
        <f t="shared" si="61"/>
        <v>0.46728971962616822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-0.27575719201700333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0.23054518531199936</v>
      </c>
      <c r="Q243" s="11">
        <f>2*'OddsRatio_working_3-way'!K243*'OddsRatio_working_3-way'!L243*'OddsRatio_working_3-way'!M243</f>
        <v>7.3539134070813195E-2</v>
      </c>
      <c r="R243" s="11">
        <f t="shared" si="62"/>
        <v>0</v>
      </c>
      <c r="S243" s="11">
        <f t="shared" si="63"/>
        <v>-0.8360441431307577</v>
      </c>
      <c r="T243" s="11">
        <f t="shared" si="64"/>
        <v>-0.26668074741013004</v>
      </c>
      <c r="U243" s="11">
        <f>'OddsRatio_working_3-way'!S243-'OddsRatio_working_3-way'!R243^2/3</f>
        <v>-0.8360441431307577</v>
      </c>
      <c r="V243" s="11">
        <f>'OddsRatio_working_3-way'!S243*'OddsRatio_working_3-way'!R243/3-2*'OddsRatio_working_3-way'!R243^3/27-'OddsRatio_working_3-way'!T243</f>
        <v>0.26668074741013004</v>
      </c>
      <c r="W243" s="11">
        <f>'OddsRatio_working_3-way'!V243^2+4*'OddsRatio_working_3-way'!U243^3/27</f>
        <v>-1.5454655295553232E-2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0.14711668526613392</v>
      </c>
      <c r="Y243" s="11">
        <f>IF('OddsRatio_working_3-way'!W243&gt;=0,IF('OddsRatio_working_3-way'!V243+SQRT('OddsRatio_working_3-way'!W243)&gt;0,0,PI()),ACOS('OddsRatio_working_3-way'!V243/(2*'OddsRatio_working_3-way'!X243)))</f>
        <v>0.43621365953460334</v>
      </c>
      <c r="Z243" s="11">
        <f>'OddsRatio_working_3-way'!X243^(1/3)*COS('OddsRatio_working_3-way'!Y243/3)</f>
        <v>0.52233205095699697</v>
      </c>
      <c r="AA243" s="11">
        <f>'OddsRatio_working_3-way'!X243^(1/3)*COS(('OddsRatio_working_3-way'!Y243+2*PI())/3)</f>
        <v>-0.32740768299083906</v>
      </c>
      <c r="AB243" s="11">
        <f>'OddsRatio_working_3-way'!X243^(1/3)*COS(('OddsRatio_working_3-way'!Y243+4*PI())/3)</f>
        <v>-0.19492436796615811</v>
      </c>
      <c r="AC243" s="11">
        <f>'OddsRatio_working_3-way'!X243^(1/3)*SIN('OddsRatio_working_3-way'!Y243/3)</f>
        <v>7.6489277592633728E-2</v>
      </c>
      <c r="AD243" s="11">
        <f>'OddsRatio_working_3-way'!X243^(1/3)*SIN(('OddsRatio_working_3-way'!Y243+2*PI())/3)</f>
        <v>0.41410818654327053</v>
      </c>
      <c r="AE243" s="11">
        <f>'OddsRatio_working_3-way'!X243^(1/3)*SIN(('OddsRatio_working_3-way'!Y243+4*PI())/3)</f>
        <v>-0.4905974641359041</v>
      </c>
      <c r="AF243" s="11">
        <f>-'OddsRatio_working_3-way'!U243/(3*'OddsRatio_working_3-way'!X243^(1/3))*COS(('OddsRatio_working_3-way'!Y243)/3)</f>
        <v>0.52233205095699697</v>
      </c>
      <c r="AG243" s="11">
        <f>-'OddsRatio_working_3-way'!U243/(3*'OddsRatio_working_3-way'!X243^(1/3))*COS(('OddsRatio_working_3-way'!Y243+2*PI())/3)</f>
        <v>-0.32740768299083906</v>
      </c>
      <c r="AH243" s="11">
        <f>-'OddsRatio_working_3-way'!U243/(3*'OddsRatio_working_3-way'!X243^(1/3))*COS(('OddsRatio_working_3-way'!Y243+4*PI())/3)</f>
        <v>-0.19492436796615811</v>
      </c>
      <c r="AI243" s="11">
        <f>'OddsRatio_working_3-way'!U243/(3*'OddsRatio_working_3-way'!X243^(1/3))*SIN(('OddsRatio_working_3-way'!Y243)/3)</f>
        <v>-7.6489277592633728E-2</v>
      </c>
      <c r="AJ243" s="11">
        <f>'OddsRatio_working_3-way'!U243/(3*'OddsRatio_working_3-way'!X243^(1/3))*SIN(('OddsRatio_working_3-way'!Y243+2*PI())/3)</f>
        <v>-0.41410818654327053</v>
      </c>
      <c r="AK243" s="11">
        <f>'OddsRatio_working_3-way'!U243/(3*'OddsRatio_working_3-way'!X243^(1/3))*SIN(('OddsRatio_working_3-way'!Y243+4*PI())/3)</f>
        <v>0.4905974641359041</v>
      </c>
      <c r="AL243" s="11">
        <f>'OddsRatio_working_3-way'!Z243+'OddsRatio_working_3-way'!AF243</f>
        <v>1.0446641019139939</v>
      </c>
      <c r="AM243" s="11">
        <f>'OddsRatio_working_3-way'!AA243+'OddsRatio_working_3-way'!AG243</f>
        <v>-0.65481536598167811</v>
      </c>
      <c r="AN243" s="11">
        <f>'OddsRatio_working_3-way'!AB243+'OddsRatio_working_3-way'!AH243</f>
        <v>-0.38984873593231623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1.0446641019139939</v>
      </c>
      <c r="AS243" s="11">
        <f>IF(('OddsRatio_working_3-way'!X243=0),IF(Q243&gt;0,-Q243^(1/3),(-Q243)^(1/3)),'OddsRatio_working_3-way'!AM243-'OddsRatio_working_3-way'!R243/3)</f>
        <v>-0.65481536598167811</v>
      </c>
      <c r="AT243" s="11">
        <f>IF(('OddsRatio_working_3-way'!X243=0),IF(Q243&gt;0,-Q243^(1/3),(-Q243)^(1/3)),'OddsRatio_working_3-way'!AN243-'OddsRatio_working_3-way'!R243/3)</f>
        <v>-0.38984873593231623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1.95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3.91</v>
      </c>
      <c r="D244" s="9">
        <f t="shared" si="52"/>
        <v>0.49425362030193265</v>
      </c>
      <c r="E244" s="9">
        <f t="shared" si="53"/>
        <v>0.26387242317781506</v>
      </c>
      <c r="F244" s="9">
        <f t="shared" si="54"/>
        <v>0.24187395652025237</v>
      </c>
      <c r="G244" s="9">
        <f t="shared" si="55"/>
        <v>1.0771081654056029</v>
      </c>
      <c r="H244" s="9">
        <f t="shared" si="56"/>
        <v>2.0232527571353223</v>
      </c>
      <c r="I244" s="9">
        <f t="shared" si="57"/>
        <v>3.7897101484005113</v>
      </c>
      <c r="J244" s="9">
        <f t="shared" si="58"/>
        <v>4.1343847613303044</v>
      </c>
      <c r="K244" s="11">
        <f t="shared" si="59"/>
        <v>0.51282051282051289</v>
      </c>
      <c r="L244" s="11">
        <f t="shared" si="60"/>
        <v>0.2785515320334262</v>
      </c>
      <c r="M244" s="11">
        <f t="shared" si="61"/>
        <v>0.25575447570332482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-0.26158361724619228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0.23564264956595182</v>
      </c>
      <c r="Q244" s="11">
        <f>2*'OddsRatio_working_3-way'!K244*'OddsRatio_working_3-way'!L244*'OddsRatio_working_3-way'!M244</f>
        <v>7.3067488237504433E-2</v>
      </c>
      <c r="R244" s="11">
        <f t="shared" si="62"/>
        <v>0</v>
      </c>
      <c r="S244" s="11">
        <f t="shared" si="63"/>
        <v>-0.9008310690350847</v>
      </c>
      <c r="T244" s="11">
        <f t="shared" si="64"/>
        <v>-0.27932746326669289</v>
      </c>
      <c r="U244" s="11">
        <f>'OddsRatio_working_3-way'!S244-'OddsRatio_working_3-way'!R244^2/3</f>
        <v>-0.9008310690350847</v>
      </c>
      <c r="V244" s="11">
        <f>'OddsRatio_working_3-way'!S244*'OddsRatio_working_3-way'!R244/3-2*'OddsRatio_working_3-way'!R244^3/27-'OddsRatio_working_3-way'!T244</f>
        <v>0.27932746326669289</v>
      </c>
      <c r="W244" s="11">
        <f>'OddsRatio_working_3-way'!V244^2+4*'OddsRatio_working_3-way'!U244^3/27</f>
        <v>-3.0275629472958185E-2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0.16454441741363018</v>
      </c>
      <c r="Y244" s="11">
        <f>IF('OddsRatio_working_3-way'!W244&gt;=0,IF('OddsRatio_working_3-way'!V244+SQRT('OddsRatio_working_3-way'!W244)&gt;0,0,PI()),ACOS('OddsRatio_working_3-way'!V244/(2*'OddsRatio_working_3-way'!X244)))</f>
        <v>0.55710288770958161</v>
      </c>
      <c r="Z244" s="11">
        <f>'OddsRatio_working_3-way'!X244^(1/3)*COS('OddsRatio_working_3-way'!Y244/3)</f>
        <v>0.53855408270280147</v>
      </c>
      <c r="AA244" s="11">
        <f>'OddsRatio_working_3-way'!X244^(1/3)*COS(('OddsRatio_working_3-way'!Y244+2*PI())/3)</f>
        <v>-0.35689777098702508</v>
      </c>
      <c r="AB244" s="11">
        <f>'OddsRatio_working_3-way'!X244^(1/3)*COS(('OddsRatio_working_3-way'!Y244+4*PI())/3)</f>
        <v>-0.18165631171577651</v>
      </c>
      <c r="AC244" s="11">
        <f>'OddsRatio_working_3-way'!X244^(1/3)*SIN('OddsRatio_working_3-way'!Y244/3)</f>
        <v>0.10117570368343823</v>
      </c>
      <c r="AD244" s="11">
        <f>'OddsRatio_working_3-way'!X244^(1/3)*SIN(('OddsRatio_working_3-way'!Y244+2*PI())/3)</f>
        <v>0.41581366509073248</v>
      </c>
      <c r="AE244" s="11">
        <f>'OddsRatio_working_3-way'!X244^(1/3)*SIN(('OddsRatio_working_3-way'!Y244+4*PI())/3)</f>
        <v>-0.51698936877417079</v>
      </c>
      <c r="AF244" s="11">
        <f>-'OddsRatio_working_3-way'!U244/(3*'OddsRatio_working_3-way'!X244^(1/3))*COS(('OddsRatio_working_3-way'!Y244)/3)</f>
        <v>0.53855408270280147</v>
      </c>
      <c r="AG244" s="11">
        <f>-'OddsRatio_working_3-way'!U244/(3*'OddsRatio_working_3-way'!X244^(1/3))*COS(('OddsRatio_working_3-way'!Y244+2*PI())/3)</f>
        <v>-0.35689777098702508</v>
      </c>
      <c r="AH244" s="11">
        <f>-'OddsRatio_working_3-way'!U244/(3*'OddsRatio_working_3-way'!X244^(1/3))*COS(('OddsRatio_working_3-way'!Y244+4*PI())/3)</f>
        <v>-0.18165631171577651</v>
      </c>
      <c r="AI244" s="11">
        <f>'OddsRatio_working_3-way'!U244/(3*'OddsRatio_working_3-way'!X244^(1/3))*SIN(('OddsRatio_working_3-way'!Y244)/3)</f>
        <v>-0.10117570368343823</v>
      </c>
      <c r="AJ244" s="11">
        <f>'OddsRatio_working_3-way'!U244/(3*'OddsRatio_working_3-way'!X244^(1/3))*SIN(('OddsRatio_working_3-way'!Y244+2*PI())/3)</f>
        <v>-0.41581366509073248</v>
      </c>
      <c r="AK244" s="11">
        <f>'OddsRatio_working_3-way'!U244/(3*'OddsRatio_working_3-way'!X244^(1/3))*SIN(('OddsRatio_working_3-way'!Y244+4*PI())/3)</f>
        <v>0.51698936877417079</v>
      </c>
      <c r="AL244" s="11">
        <f>'OddsRatio_working_3-way'!Z244+'OddsRatio_working_3-way'!AF244</f>
        <v>1.0771081654056029</v>
      </c>
      <c r="AM244" s="11">
        <f>'OddsRatio_working_3-way'!AA244+'OddsRatio_working_3-way'!AG244</f>
        <v>-0.71379554197405015</v>
      </c>
      <c r="AN244" s="11">
        <f>'OddsRatio_working_3-way'!AB244+'OddsRatio_working_3-way'!AH244</f>
        <v>-0.36331262343155302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1.0771081654056029</v>
      </c>
      <c r="AS244" s="11">
        <f>IF(('OddsRatio_working_3-way'!X244=0),IF(Q244&gt;0,-Q244^(1/3),(-Q244)^(1/3)),'OddsRatio_working_3-way'!AM244-'OddsRatio_working_3-way'!R244/3)</f>
        <v>-0.71379554197405015</v>
      </c>
      <c r="AT244" s="11">
        <f>IF(('OddsRatio_working_3-way'!X244=0),IF(Q244&gt;0,-Q244^(1/3),(-Q244)^(1/3)),'OddsRatio_working_3-way'!AN244-'OddsRatio_working_3-way'!R244/3)</f>
        <v>-0.36331262343155302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3.92</v>
      </c>
      <c r="B245" s="4">
        <f>IF('True_Odds_Calculator_3-way'!B246="","",'True_Odds_Calculator_3-way'!B246)</f>
        <v>3.45</v>
      </c>
      <c r="C245" s="4">
        <f>IF('True_Odds_Calculator_3-way'!C246="","",'True_Odds_Calculator_3-way'!C246)</f>
        <v>2</v>
      </c>
      <c r="D245" s="9">
        <f t="shared" si="52"/>
        <v>0.2419723872872043</v>
      </c>
      <c r="E245" s="9">
        <f t="shared" si="53"/>
        <v>0.2755985191904532</v>
      </c>
      <c r="F245" s="9">
        <f t="shared" si="54"/>
        <v>0.48242909352234248</v>
      </c>
      <c r="G245" s="9">
        <f t="shared" si="55"/>
        <v>1.0728434777818547</v>
      </c>
      <c r="H245" s="9">
        <f t="shared" si="56"/>
        <v>4.1327029551230154</v>
      </c>
      <c r="I245" s="9">
        <f t="shared" si="57"/>
        <v>3.628466520565544</v>
      </c>
      <c r="J245" s="9">
        <f t="shared" si="58"/>
        <v>2.0728434777818547</v>
      </c>
      <c r="K245" s="11">
        <f t="shared" si="59"/>
        <v>0.25510204081632654</v>
      </c>
      <c r="L245" s="11">
        <f t="shared" si="60"/>
        <v>0.28985507246376813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-0.26449275362318825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0.23550724637681159</v>
      </c>
      <c r="Q245" s="11">
        <f>2*'OddsRatio_working_3-way'!K245*'OddsRatio_working_3-way'!L245*'OddsRatio_working_3-way'!M245</f>
        <v>7.3942620526471464E-2</v>
      </c>
      <c r="R245" s="11">
        <f t="shared" si="62"/>
        <v>0</v>
      </c>
      <c r="S245" s="11">
        <f t="shared" si="63"/>
        <v>-0.89041095890411004</v>
      </c>
      <c r="T245" s="11">
        <f t="shared" si="64"/>
        <v>-0.27956388034665941</v>
      </c>
      <c r="U245" s="11">
        <f>'OddsRatio_working_3-way'!S245-'OddsRatio_working_3-way'!R245^2/3</f>
        <v>-0.89041095890411004</v>
      </c>
      <c r="V245" s="11">
        <f>'OddsRatio_working_3-way'!S245*'OddsRatio_working_3-way'!R245/3-2*'OddsRatio_working_3-way'!R245^3/27-'OddsRatio_working_3-way'!T245</f>
        <v>0.27956388034665941</v>
      </c>
      <c r="W245" s="11">
        <f>'OddsRatio_working_3-way'!V245^2+4*'OddsRatio_working_3-way'!U245^3/27</f>
        <v>-2.6428631271018285E-2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0.16169770751737605</v>
      </c>
      <c r="Y245" s="11">
        <f>IF('OddsRatio_working_3-way'!W245&gt;=0,IF('OddsRatio_working_3-way'!V245+SQRT('OddsRatio_working_3-way'!W245)&gt;0,0,PI()),ACOS('OddsRatio_working_3-way'!V245/(2*'OddsRatio_working_3-way'!X245)))</f>
        <v>0.52671204226180546</v>
      </c>
      <c r="Z245" s="11">
        <f>'OddsRatio_working_3-way'!X245^(1/3)*COS('OddsRatio_working_3-way'!Y245/3)</f>
        <v>0.53642173889092737</v>
      </c>
      <c r="AA245" s="11">
        <f>'OddsRatio_working_3-way'!X245^(1/3)*COS(('OddsRatio_working_3-way'!Y245+2*PI())/3)</f>
        <v>-0.35062159847969054</v>
      </c>
      <c r="AB245" s="11">
        <f>'OddsRatio_working_3-way'!X245^(1/3)*COS(('OddsRatio_working_3-way'!Y245+4*PI())/3)</f>
        <v>-0.18580014041123696</v>
      </c>
      <c r="AC245" s="11">
        <f>'OddsRatio_working_3-way'!X245^(1/3)*SIN('OddsRatio_working_3-way'!Y245/3)</f>
        <v>9.5159713184048353E-2</v>
      </c>
      <c r="AD245" s="11">
        <f>'OddsRatio_working_3-way'!X245^(1/3)*SIN(('OddsRatio_working_3-way'!Y245+2*PI())/3)</f>
        <v>0.41697499642974195</v>
      </c>
      <c r="AE245" s="11">
        <f>'OddsRatio_working_3-way'!X245^(1/3)*SIN(('OddsRatio_working_3-way'!Y245+4*PI())/3)</f>
        <v>-0.51213470961379037</v>
      </c>
      <c r="AF245" s="11">
        <f>-'OddsRatio_working_3-way'!U245/(3*'OddsRatio_working_3-way'!X245^(1/3))*COS(('OddsRatio_working_3-way'!Y245)/3)</f>
        <v>0.53642173889092737</v>
      </c>
      <c r="AG245" s="11">
        <f>-'OddsRatio_working_3-way'!U245/(3*'OddsRatio_working_3-way'!X245^(1/3))*COS(('OddsRatio_working_3-way'!Y245+2*PI())/3)</f>
        <v>-0.35062159847969054</v>
      </c>
      <c r="AH245" s="11">
        <f>-'OddsRatio_working_3-way'!U245/(3*'OddsRatio_working_3-way'!X245^(1/3))*COS(('OddsRatio_working_3-way'!Y245+4*PI())/3)</f>
        <v>-0.18580014041123696</v>
      </c>
      <c r="AI245" s="11">
        <f>'OddsRatio_working_3-way'!U245/(3*'OddsRatio_working_3-way'!X245^(1/3))*SIN(('OddsRatio_working_3-way'!Y245)/3)</f>
        <v>-9.5159713184048353E-2</v>
      </c>
      <c r="AJ245" s="11">
        <f>'OddsRatio_working_3-way'!U245/(3*'OddsRatio_working_3-way'!X245^(1/3))*SIN(('OddsRatio_working_3-way'!Y245+2*PI())/3)</f>
        <v>-0.41697499642974195</v>
      </c>
      <c r="AK245" s="11">
        <f>'OddsRatio_working_3-way'!U245/(3*'OddsRatio_working_3-way'!X245^(1/3))*SIN(('OddsRatio_working_3-way'!Y245+4*PI())/3)</f>
        <v>0.51213470961379037</v>
      </c>
      <c r="AL245" s="11">
        <f>'OddsRatio_working_3-way'!Z245+'OddsRatio_working_3-way'!AF245</f>
        <v>1.0728434777818547</v>
      </c>
      <c r="AM245" s="11">
        <f>'OddsRatio_working_3-way'!AA245+'OddsRatio_working_3-way'!AG245</f>
        <v>-0.70124319695938109</v>
      </c>
      <c r="AN245" s="11">
        <f>'OddsRatio_working_3-way'!AB245+'OddsRatio_working_3-way'!AH245</f>
        <v>-0.37160028082247393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1.0728434777818547</v>
      </c>
      <c r="AS245" s="11">
        <f>IF(('OddsRatio_working_3-way'!X245=0),IF(Q245&gt;0,-Q245^(1/3),(-Q245)^(1/3)),'OddsRatio_working_3-way'!AM245-'OddsRatio_working_3-way'!R245/3)</f>
        <v>-0.70124319695938109</v>
      </c>
      <c r="AT245" s="11">
        <f>IF(('OddsRatio_working_3-way'!X245=0),IF(Q245&gt;0,-Q245^(1/3),(-Q245)^(1/3)),'OddsRatio_working_3-way'!AN245-'OddsRatio_working_3-way'!R245/3)</f>
        <v>-0.37160028082247393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1.45</v>
      </c>
      <c r="B246" s="4">
        <f>IF('True_Odds_Calculator_3-way'!B247="","",'True_Odds_Calculator_3-way'!B247)</f>
        <v>4.6500000000000004</v>
      </c>
      <c r="C246" s="4">
        <f>IF('True_Odds_Calculator_3-way'!C247="","",'True_Odds_Calculator_3-way'!C247)</f>
        <v>6.77</v>
      </c>
      <c r="D246" s="9">
        <f t="shared" si="52"/>
        <v>0.6669338937724304</v>
      </c>
      <c r="E246" s="9">
        <f t="shared" si="53"/>
        <v>0.19799311741076006</v>
      </c>
      <c r="F246" s="9">
        <f t="shared" si="54"/>
        <v>0.13507298881680962</v>
      </c>
      <c r="G246" s="9">
        <f t="shared" si="55"/>
        <v>1.1097755109451428</v>
      </c>
      <c r="H246" s="9">
        <f t="shared" si="56"/>
        <v>1.4993989799253142</v>
      </c>
      <c r="I246" s="9">
        <f t="shared" si="57"/>
        <v>5.0506806149497718</v>
      </c>
      <c r="J246" s="9">
        <f t="shared" si="58"/>
        <v>7.4034046981534738</v>
      </c>
      <c r="K246" s="11">
        <f t="shared" si="59"/>
        <v>0.68965517241379315</v>
      </c>
      <c r="L246" s="11">
        <f t="shared" si="60"/>
        <v>0.21505376344086019</v>
      </c>
      <c r="M246" s="11">
        <f t="shared" si="61"/>
        <v>0.14771048744460857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-0.20762113820871053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0.21622580809466613</v>
      </c>
      <c r="Q246" s="11">
        <f>2*'OddsRatio_working_3-way'!K246*'OddsRatio_working_3-way'!L246*'OddsRatio_working_3-way'!M246</f>
        <v>4.3814753413306214E-2</v>
      </c>
      <c r="R246" s="11">
        <f t="shared" si="62"/>
        <v>0</v>
      </c>
      <c r="S246" s="11">
        <f t="shared" si="63"/>
        <v>-1.0414440936033487</v>
      </c>
      <c r="T246" s="11">
        <f t="shared" si="64"/>
        <v>-0.21103223781222874</v>
      </c>
      <c r="U246" s="11">
        <f>'OddsRatio_working_3-way'!S246-'OddsRatio_working_3-way'!R246^2/3</f>
        <v>-1.0414440936033487</v>
      </c>
      <c r="V246" s="11">
        <f>'OddsRatio_working_3-way'!S246*'OddsRatio_working_3-way'!R246/3-2*'OddsRatio_working_3-way'!R246^3/27-'OddsRatio_working_3-way'!T246</f>
        <v>0.21103223781222874</v>
      </c>
      <c r="W246" s="11">
        <f>'OddsRatio_working_3-way'!V246^2+4*'OddsRatio_working_3-way'!U246^3/27</f>
        <v>-0.12280706933039753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0.20453708387871539</v>
      </c>
      <c r="Y246" s="11">
        <f>IF('OddsRatio_working_3-way'!W246&gt;=0,IF('OddsRatio_working_3-way'!V246+SQRT('OddsRatio_working_3-way'!W246)&gt;0,0,PI()),ACOS('OddsRatio_working_3-way'!V246/(2*'OddsRatio_working_3-way'!X246)))</f>
        <v>1.0287644439229386</v>
      </c>
      <c r="Z246" s="11">
        <f>'OddsRatio_working_3-way'!X246^(1/3)*COS('OddsRatio_working_3-way'!Y246/3)</f>
        <v>0.55488775547257141</v>
      </c>
      <c r="AA246" s="11">
        <f>'OddsRatio_working_3-way'!X246^(1/3)*COS(('OddsRatio_working_3-way'!Y246+2*PI())/3)</f>
        <v>-0.44901225337933948</v>
      </c>
      <c r="AB246" s="11">
        <f>'OddsRatio_working_3-way'!X246^(1/3)*COS(('OddsRatio_working_3-way'!Y246+4*PI())/3)</f>
        <v>-0.10587550209323189</v>
      </c>
      <c r="AC246" s="11">
        <f>'OddsRatio_working_3-way'!X246^(1/3)*SIN('OddsRatio_working_3-way'!Y246/3)</f>
        <v>0.19811009572388794</v>
      </c>
      <c r="AD246" s="11">
        <f>'OddsRatio_working_3-way'!X246^(1/3)*SIN(('OddsRatio_working_3-way'!Y246+2*PI())/3)</f>
        <v>0.3814918446262307</v>
      </c>
      <c r="AE246" s="11">
        <f>'OddsRatio_working_3-way'!X246^(1/3)*SIN(('OddsRatio_working_3-way'!Y246+4*PI())/3)</f>
        <v>-0.57960194035011847</v>
      </c>
      <c r="AF246" s="11">
        <f>-'OddsRatio_working_3-way'!U246/(3*'OddsRatio_working_3-way'!X246^(1/3))*COS(('OddsRatio_working_3-way'!Y246)/3)</f>
        <v>0.55488775547257141</v>
      </c>
      <c r="AG246" s="11">
        <f>-'OddsRatio_working_3-way'!U246/(3*'OddsRatio_working_3-way'!X246^(1/3))*COS(('OddsRatio_working_3-way'!Y246+2*PI())/3)</f>
        <v>-0.44901225337933948</v>
      </c>
      <c r="AH246" s="11">
        <f>-'OddsRatio_working_3-way'!U246/(3*'OddsRatio_working_3-way'!X246^(1/3))*COS(('OddsRatio_working_3-way'!Y246+4*PI())/3)</f>
        <v>-0.10587550209323189</v>
      </c>
      <c r="AI246" s="11">
        <f>'OddsRatio_working_3-way'!U246/(3*'OddsRatio_working_3-way'!X246^(1/3))*SIN(('OddsRatio_working_3-way'!Y246)/3)</f>
        <v>-0.19811009572388794</v>
      </c>
      <c r="AJ246" s="11">
        <f>'OddsRatio_working_3-way'!U246/(3*'OddsRatio_working_3-way'!X246^(1/3))*SIN(('OddsRatio_working_3-way'!Y246+2*PI())/3)</f>
        <v>-0.3814918446262307</v>
      </c>
      <c r="AK246" s="11">
        <f>'OddsRatio_working_3-way'!U246/(3*'OddsRatio_working_3-way'!X246^(1/3))*SIN(('OddsRatio_working_3-way'!Y246+4*PI())/3)</f>
        <v>0.57960194035011847</v>
      </c>
      <c r="AL246" s="11">
        <f>'OddsRatio_working_3-way'!Z246+'OddsRatio_working_3-way'!AF246</f>
        <v>1.1097755109451428</v>
      </c>
      <c r="AM246" s="11">
        <f>'OddsRatio_working_3-way'!AA246+'OddsRatio_working_3-way'!AG246</f>
        <v>-0.89802450675867895</v>
      </c>
      <c r="AN246" s="11">
        <f>'OddsRatio_working_3-way'!AB246+'OddsRatio_working_3-way'!AH246</f>
        <v>-0.21175100418646378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1.1097755109451428</v>
      </c>
      <c r="AS246" s="11">
        <f>IF(('OddsRatio_working_3-way'!X246=0),IF(Q246&gt;0,-Q246^(1/3),(-Q246)^(1/3)),'OddsRatio_working_3-way'!AM246-'OddsRatio_working_3-way'!R246/3)</f>
        <v>-0.89802450675867895</v>
      </c>
      <c r="AT246" s="11">
        <f>IF(('OddsRatio_working_3-way'!X246=0),IF(Q246&gt;0,-Q246^(1/3),(-Q246)^(1/3)),'OddsRatio_working_3-way'!AN246-'OddsRatio_working_3-way'!R246/3)</f>
        <v>-0.21175100418646378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1.31</v>
      </c>
      <c r="B247" s="4">
        <f>IF('True_Odds_Calculator_3-way'!B248="","",'True_Odds_Calculator_3-way'!B248)</f>
        <v>5.72</v>
      </c>
      <c r="C247" s="4">
        <f>IF('True_Odds_Calculator_3-way'!C248="","",'True_Odds_Calculator_3-way'!C248)</f>
        <v>9.07</v>
      </c>
      <c r="D247" s="9">
        <f t="shared" si="52"/>
        <v>0.7418319470653848</v>
      </c>
      <c r="E247" s="9">
        <f t="shared" si="53"/>
        <v>0.15876047746647681</v>
      </c>
      <c r="F247" s="9">
        <f t="shared" si="54"/>
        <v>9.9407575468138429E-2</v>
      </c>
      <c r="G247" s="9">
        <f t="shared" si="55"/>
        <v>1.1226264574494256</v>
      </c>
      <c r="H247" s="9">
        <f t="shared" si="56"/>
        <v>1.3480142018093222</v>
      </c>
      <c r="I247" s="9">
        <f t="shared" si="57"/>
        <v>6.2987968791612872</v>
      </c>
      <c r="J247" s="9">
        <f t="shared" si="58"/>
        <v>10.059595511616864</v>
      </c>
      <c r="K247" s="11">
        <f t="shared" si="59"/>
        <v>0.76335877862595414</v>
      </c>
      <c r="L247" s="11">
        <f t="shared" si="60"/>
        <v>0.17482517482517484</v>
      </c>
      <c r="M247" s="11">
        <f t="shared" si="61"/>
        <v>0.11025358324145534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-0.17374111954853777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0.19275101965289398</v>
      </c>
      <c r="Q247" s="11">
        <f>2*'OddsRatio_working_3-way'!K247*'OddsRatio_working_3-way'!L247*'OddsRatio_working_3-way'!M247</f>
        <v>2.9427636588228088E-2</v>
      </c>
      <c r="R247" s="11">
        <f t="shared" si="62"/>
        <v>0</v>
      </c>
      <c r="S247" s="11">
        <f t="shared" si="63"/>
        <v>-1.1094150892647232</v>
      </c>
      <c r="T247" s="11">
        <f t="shared" si="64"/>
        <v>-0.16937634950606462</v>
      </c>
      <c r="U247" s="11">
        <f>'OddsRatio_working_3-way'!S247-'OddsRatio_working_3-way'!R247^2/3</f>
        <v>-1.1094150892647232</v>
      </c>
      <c r="V247" s="11">
        <f>'OddsRatio_working_3-way'!S247*'OddsRatio_working_3-way'!R247/3-2*'OddsRatio_working_3-way'!R247^3/27-'OddsRatio_working_3-way'!T247</f>
        <v>0.16937634950606462</v>
      </c>
      <c r="W247" s="11">
        <f>'OddsRatio_working_3-way'!V247^2+4*'OddsRatio_working_3-way'!U247^3/27</f>
        <v>-0.17360352385919628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0.22488434340300173</v>
      </c>
      <c r="Y247" s="11">
        <f>IF('OddsRatio_working_3-way'!W247&gt;=0,IF('OddsRatio_working_3-way'!V247+SQRT('OddsRatio_working_3-way'!W247)&gt;0,0,PI()),ACOS('OddsRatio_working_3-way'!V247/(2*'OddsRatio_working_3-way'!X247)))</f>
        <v>1.184688688319143</v>
      </c>
      <c r="Z247" s="11">
        <f>'OddsRatio_working_3-way'!X247^(1/3)*COS('OddsRatio_working_3-way'!Y247/3)</f>
        <v>0.56131322872471279</v>
      </c>
      <c r="AA247" s="11">
        <f>'OddsRatio_working_3-way'!X247^(1/3)*COS(('OddsRatio_working_3-way'!Y247+2*PI())/3)</f>
        <v>-0.48326304752813587</v>
      </c>
      <c r="AB247" s="11">
        <f>'OddsRatio_working_3-way'!X247^(1/3)*COS(('OddsRatio_working_3-way'!Y247+4*PI())/3)</f>
        <v>-7.8050181196577098E-2</v>
      </c>
      <c r="AC247" s="11">
        <f>'OddsRatio_working_3-way'!X247^(1/3)*SIN('OddsRatio_working_3-way'!Y247/3)</f>
        <v>0.23394975745562541</v>
      </c>
      <c r="AD247" s="11">
        <f>'OddsRatio_working_3-way'!X247^(1/3)*SIN(('OddsRatio_working_3-way'!Y247+2*PI())/3)</f>
        <v>0.3691366368280537</v>
      </c>
      <c r="AE247" s="11">
        <f>'OddsRatio_working_3-way'!X247^(1/3)*SIN(('OddsRatio_working_3-way'!Y247+4*PI())/3)</f>
        <v>-0.60308639428367905</v>
      </c>
      <c r="AF247" s="11">
        <f>-'OddsRatio_working_3-way'!U247/(3*'OddsRatio_working_3-way'!X247^(1/3))*COS(('OddsRatio_working_3-way'!Y247)/3)</f>
        <v>0.56131322872471279</v>
      </c>
      <c r="AG247" s="11">
        <f>-'OddsRatio_working_3-way'!U247/(3*'OddsRatio_working_3-way'!X247^(1/3))*COS(('OddsRatio_working_3-way'!Y247+2*PI())/3)</f>
        <v>-0.48326304752813587</v>
      </c>
      <c r="AH247" s="11">
        <f>-'OddsRatio_working_3-way'!U247/(3*'OddsRatio_working_3-way'!X247^(1/3))*COS(('OddsRatio_working_3-way'!Y247+4*PI())/3)</f>
        <v>-7.8050181196577098E-2</v>
      </c>
      <c r="AI247" s="11">
        <f>'OddsRatio_working_3-way'!U247/(3*'OddsRatio_working_3-way'!X247^(1/3))*SIN(('OddsRatio_working_3-way'!Y247)/3)</f>
        <v>-0.23394975745562541</v>
      </c>
      <c r="AJ247" s="11">
        <f>'OddsRatio_working_3-way'!U247/(3*'OddsRatio_working_3-way'!X247^(1/3))*SIN(('OddsRatio_working_3-way'!Y247+2*PI())/3)</f>
        <v>-0.3691366368280537</v>
      </c>
      <c r="AK247" s="11">
        <f>'OddsRatio_working_3-way'!U247/(3*'OddsRatio_working_3-way'!X247^(1/3))*SIN(('OddsRatio_working_3-way'!Y247+4*PI())/3)</f>
        <v>0.60308639428367905</v>
      </c>
      <c r="AL247" s="11">
        <f>'OddsRatio_working_3-way'!Z247+'OddsRatio_working_3-way'!AF247</f>
        <v>1.1226264574494256</v>
      </c>
      <c r="AM247" s="11">
        <f>'OddsRatio_working_3-way'!AA247+'OddsRatio_working_3-way'!AG247</f>
        <v>-0.96652609505627174</v>
      </c>
      <c r="AN247" s="11">
        <f>'OddsRatio_working_3-way'!AB247+'OddsRatio_working_3-way'!AH247</f>
        <v>-0.1561003623931542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1.1226264574494256</v>
      </c>
      <c r="AS247" s="11">
        <f>IF(('OddsRatio_working_3-way'!X247=0),IF(Q247&gt;0,-Q247^(1/3),(-Q247)^(1/3)),'OddsRatio_working_3-way'!AM247-'OddsRatio_working_3-way'!R247/3)</f>
        <v>-0.96652609505627174</v>
      </c>
      <c r="AT247" s="11">
        <f>IF(('OddsRatio_working_3-way'!X247=0),IF(Q247&gt;0,-Q247^(1/3),(-Q247)^(1/3)),'OddsRatio_working_3-way'!AN247-'OddsRatio_working_3-way'!R247/3)</f>
        <v>-0.1561003623931542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3.67</v>
      </c>
      <c r="B248" s="4">
        <f>IF('True_Odds_Calculator_3-way'!B249="","",'True_Odds_Calculator_3-way'!B249)</f>
        <v>3.54</v>
      </c>
      <c r="C248" s="4">
        <f>IF('True_Odds_Calculator_3-way'!C249="","",'True_Odds_Calculator_3-way'!C249)</f>
        <v>2.09</v>
      </c>
      <c r="D248" s="9">
        <f t="shared" si="52"/>
        <v>0.26233317438261317</v>
      </c>
      <c r="E248" s="9">
        <f t="shared" si="53"/>
        <v>0.27210624070683637</v>
      </c>
      <c r="F248" s="9">
        <f t="shared" si="54"/>
        <v>0.46556058491055052</v>
      </c>
      <c r="G248" s="9">
        <f t="shared" si="55"/>
        <v>1.0531634461377903</v>
      </c>
      <c r="H248" s="9">
        <f t="shared" si="56"/>
        <v>3.8119464011878996</v>
      </c>
      <c r="I248" s="9">
        <f t="shared" si="57"/>
        <v>3.6750351531899876</v>
      </c>
      <c r="J248" s="9">
        <f t="shared" si="58"/>
        <v>2.147948156290191</v>
      </c>
      <c r="K248" s="11">
        <f t="shared" si="59"/>
        <v>0.27247956403269757</v>
      </c>
      <c r="L248" s="11">
        <f t="shared" si="60"/>
        <v>0.2824858757062147</v>
      </c>
      <c r="M248" s="11">
        <f t="shared" si="61"/>
        <v>0.47846889952153115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-0.27224246195483914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0.23201974068147957</v>
      </c>
      <c r="Q248" s="11">
        <f>2*'OddsRatio_working_3-way'!K248*'OddsRatio_working_3-way'!L248*'OddsRatio_working_3-way'!M248</f>
        <v>7.3657060533803054E-2</v>
      </c>
      <c r="R248" s="11">
        <f t="shared" si="62"/>
        <v>0</v>
      </c>
      <c r="S248" s="11">
        <f t="shared" si="63"/>
        <v>-0.85225404962715956</v>
      </c>
      <c r="T248" s="11">
        <f t="shared" si="64"/>
        <v>-0.27055684115147927</v>
      </c>
      <c r="U248" s="11">
        <f>'OddsRatio_working_3-way'!S248-'OddsRatio_working_3-way'!R248^2/3</f>
        <v>-0.85225404962715956</v>
      </c>
      <c r="V248" s="11">
        <f>'OddsRatio_working_3-way'!S248*'OddsRatio_working_3-way'!R248/3-2*'OddsRatio_working_3-way'!R248^3/27-'OddsRatio_working_3-way'!T248</f>
        <v>0.27055684115147927</v>
      </c>
      <c r="W248" s="11">
        <f>'OddsRatio_working_3-way'!V248^2+4*'OddsRatio_working_3-way'!U248^3/27</f>
        <v>-1.8506198655081088E-2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0.15141598573874876</v>
      </c>
      <c r="Y248" s="11">
        <f>IF('OddsRatio_working_3-way'!W248&gt;=0,IF('OddsRatio_working_3-way'!V248+SQRT('OddsRatio_working_3-way'!W248)&gt;0,0,PI()),ACOS('OddsRatio_working_3-way'!V248/(2*'OddsRatio_working_3-way'!X248)))</f>
        <v>0.4658895545865307</v>
      </c>
      <c r="Z248" s="11">
        <f>'OddsRatio_working_3-way'!X248^(1/3)*COS('OddsRatio_working_3-way'!Y248/3)</f>
        <v>0.52658172306889528</v>
      </c>
      <c r="AA248" s="11">
        <f>'OddsRatio_working_3-way'!X248^(1/3)*COS(('OddsRatio_working_3-way'!Y248+2*PI())/3)</f>
        <v>-0.33468609319689735</v>
      </c>
      <c r="AB248" s="11">
        <f>'OddsRatio_working_3-way'!X248^(1/3)*COS(('OddsRatio_working_3-way'!Y248+4*PI())/3)</f>
        <v>-0.1918956298719981</v>
      </c>
      <c r="AC248" s="11">
        <f>'OddsRatio_working_3-way'!X248^(1/3)*SIN('OddsRatio_working_3-way'!Y248/3)</f>
        <v>8.2440112438342081E-2</v>
      </c>
      <c r="AD248" s="11">
        <f>'OddsRatio_working_3-way'!X248^(1/3)*SIN(('OddsRatio_working_3-way'!Y248+2*PI())/3)</f>
        <v>0.41481309312707454</v>
      </c>
      <c r="AE248" s="11">
        <f>'OddsRatio_working_3-way'!X248^(1/3)*SIN(('OddsRatio_working_3-way'!Y248+4*PI())/3)</f>
        <v>-0.49725320556541647</v>
      </c>
      <c r="AF248" s="11">
        <f>-'OddsRatio_working_3-way'!U248/(3*'OddsRatio_working_3-way'!X248^(1/3))*COS(('OddsRatio_working_3-way'!Y248)/3)</f>
        <v>0.52658172306889517</v>
      </c>
      <c r="AG248" s="11">
        <f>-'OddsRatio_working_3-way'!U248/(3*'OddsRatio_working_3-way'!X248^(1/3))*COS(('OddsRatio_working_3-way'!Y248+2*PI())/3)</f>
        <v>-0.33468609319689729</v>
      </c>
      <c r="AH248" s="11">
        <f>-'OddsRatio_working_3-way'!U248/(3*'OddsRatio_working_3-way'!X248^(1/3))*COS(('OddsRatio_working_3-way'!Y248+4*PI())/3)</f>
        <v>-0.19189562987199804</v>
      </c>
      <c r="AI248" s="11">
        <f>'OddsRatio_working_3-way'!U248/(3*'OddsRatio_working_3-way'!X248^(1/3))*SIN(('OddsRatio_working_3-way'!Y248)/3)</f>
        <v>-8.2440112438342067E-2</v>
      </c>
      <c r="AJ248" s="11">
        <f>'OddsRatio_working_3-way'!U248/(3*'OddsRatio_working_3-way'!X248^(1/3))*SIN(('OddsRatio_working_3-way'!Y248+2*PI())/3)</f>
        <v>-0.41481309312707443</v>
      </c>
      <c r="AK248" s="11">
        <f>'OddsRatio_working_3-way'!U248/(3*'OddsRatio_working_3-way'!X248^(1/3))*SIN(('OddsRatio_working_3-way'!Y248+4*PI())/3)</f>
        <v>0.49725320556541641</v>
      </c>
      <c r="AL248" s="11">
        <f>'OddsRatio_working_3-way'!Z248+'OddsRatio_working_3-way'!AF248</f>
        <v>1.0531634461377903</v>
      </c>
      <c r="AM248" s="11">
        <f>'OddsRatio_working_3-way'!AA248+'OddsRatio_working_3-way'!AG248</f>
        <v>-0.6693721863937947</v>
      </c>
      <c r="AN248" s="11">
        <f>'OddsRatio_working_3-way'!AB248+'OddsRatio_working_3-way'!AH248</f>
        <v>-0.38379125974399614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1.0531634461377903</v>
      </c>
      <c r="AS248" s="11">
        <f>IF(('OddsRatio_working_3-way'!X248=0),IF(Q248&gt;0,-Q248^(1/3),(-Q248)^(1/3)),'OddsRatio_working_3-way'!AM248-'OddsRatio_working_3-way'!R248/3)</f>
        <v>-0.6693721863937947</v>
      </c>
      <c r="AT248" s="11">
        <f>IF(('OddsRatio_working_3-way'!X248=0),IF(Q248&gt;0,-Q248^(1/3),(-Q248)^(1/3)),'OddsRatio_working_3-way'!AN248-'OddsRatio_working_3-way'!R248/3)</f>
        <v>-0.38379125974399614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2.0099999999999998</v>
      </c>
      <c r="B249" s="4">
        <f>IF('True_Odds_Calculator_3-way'!B250="","",'True_Odds_Calculator_3-way'!B250)</f>
        <v>3.42</v>
      </c>
      <c r="C249" s="4">
        <f>IF('True_Odds_Calculator_3-way'!C250="","",'True_Odds_Calculator_3-way'!C250)</f>
        <v>4.09</v>
      </c>
      <c r="D249" s="9">
        <f t="shared" si="52"/>
        <v>0.48400543590146017</v>
      </c>
      <c r="E249" s="9">
        <f t="shared" si="53"/>
        <v>0.28134144814340967</v>
      </c>
      <c r="F249" s="9">
        <f t="shared" si="54"/>
        <v>0.23465311595513008</v>
      </c>
      <c r="G249" s="9">
        <f t="shared" si="55"/>
        <v>1.0555371265133264</v>
      </c>
      <c r="H249" s="9">
        <f t="shared" si="56"/>
        <v>2.0660924977784596</v>
      </c>
      <c r="I249" s="9">
        <f t="shared" si="57"/>
        <v>3.5543998461622501</v>
      </c>
      <c r="J249" s="9">
        <f t="shared" si="58"/>
        <v>4.2616097209261783</v>
      </c>
      <c r="K249" s="11">
        <f t="shared" si="59"/>
        <v>0.49751243781094534</v>
      </c>
      <c r="L249" s="11">
        <f t="shared" si="60"/>
        <v>0.29239766081871343</v>
      </c>
      <c r="M249" s="11">
        <f t="shared" si="61"/>
        <v>0.24449877750611249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-0.26862705304174439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0.23190073453490637</v>
      </c>
      <c r="Q249" s="11">
        <f>2*'OddsRatio_working_3-way'!K249*'OddsRatio_working_3-way'!L249*'OddsRatio_working_3-way'!M249</f>
        <v>7.1135194642609312E-2</v>
      </c>
      <c r="R249" s="11">
        <f t="shared" si="62"/>
        <v>0</v>
      </c>
      <c r="S249" s="11">
        <f t="shared" si="63"/>
        <v>-0.86328138550836575</v>
      </c>
      <c r="T249" s="11">
        <f t="shared" si="64"/>
        <v>-0.26481024095348643</v>
      </c>
      <c r="U249" s="11">
        <f>'OddsRatio_working_3-way'!S249-'OddsRatio_working_3-way'!R249^2/3</f>
        <v>-0.86328138550836575</v>
      </c>
      <c r="V249" s="11">
        <f>'OddsRatio_working_3-way'!S249*'OddsRatio_working_3-way'!R249/3-2*'OddsRatio_working_3-way'!R249^3/27-'OddsRatio_working_3-way'!T249</f>
        <v>0.26481024095348643</v>
      </c>
      <c r="W249" s="11">
        <f>'OddsRatio_working_3-way'!V249^2+4*'OddsRatio_working_3-way'!U249^3/27</f>
        <v>-2.5188803489809064E-2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0.15436423420246398</v>
      </c>
      <c r="Y249" s="11">
        <f>IF('OddsRatio_working_3-way'!W249&gt;=0,IF('OddsRatio_working_3-way'!V249+SQRT('OddsRatio_working_3-way'!W249)&gt;0,0,PI()),ACOS('OddsRatio_working_3-way'!V249/(2*'OddsRatio_working_3-way'!X249)))</f>
        <v>0.53992972857397947</v>
      </c>
      <c r="Z249" s="11">
        <f>'OddsRatio_working_3-way'!X249^(1/3)*COS('OddsRatio_working_3-way'!Y249/3)</f>
        <v>0.52776856325666321</v>
      </c>
      <c r="AA249" s="11">
        <f>'OddsRatio_working_3-way'!X249^(1/3)*COS(('OddsRatio_working_3-way'!Y249+2*PI())/3)</f>
        <v>-0.34704439289322558</v>
      </c>
      <c r="AB249" s="11">
        <f>'OddsRatio_working_3-way'!X249^(1/3)*COS(('OddsRatio_working_3-way'!Y249+4*PI())/3)</f>
        <v>-0.18072417036343774</v>
      </c>
      <c r="AC249" s="11">
        <f>'OddsRatio_working_3-way'!X249^(1/3)*SIN('OddsRatio_working_3-way'!Y249/3)</f>
        <v>9.6025025249251619E-2</v>
      </c>
      <c r="AD249" s="11">
        <f>'OddsRatio_working_3-way'!X249^(1/3)*SIN(('OddsRatio_working_3-way'!Y249+2*PI())/3)</f>
        <v>0.40904847047445908</v>
      </c>
      <c r="AE249" s="11">
        <f>'OddsRatio_working_3-way'!X249^(1/3)*SIN(('OddsRatio_working_3-way'!Y249+4*PI())/3)</f>
        <v>-0.50507349572371052</v>
      </c>
      <c r="AF249" s="11">
        <f>-'OddsRatio_working_3-way'!U249/(3*'OddsRatio_working_3-way'!X249^(1/3))*COS(('OddsRatio_working_3-way'!Y249)/3)</f>
        <v>0.52776856325666321</v>
      </c>
      <c r="AG249" s="11">
        <f>-'OddsRatio_working_3-way'!U249/(3*'OddsRatio_working_3-way'!X249^(1/3))*COS(('OddsRatio_working_3-way'!Y249+2*PI())/3)</f>
        <v>-0.34704439289322558</v>
      </c>
      <c r="AH249" s="11">
        <f>-'OddsRatio_working_3-way'!U249/(3*'OddsRatio_working_3-way'!X249^(1/3))*COS(('OddsRatio_working_3-way'!Y249+4*PI())/3)</f>
        <v>-0.18072417036343774</v>
      </c>
      <c r="AI249" s="11">
        <f>'OddsRatio_working_3-way'!U249/(3*'OddsRatio_working_3-way'!X249^(1/3))*SIN(('OddsRatio_working_3-way'!Y249)/3)</f>
        <v>-9.6025025249251619E-2</v>
      </c>
      <c r="AJ249" s="11">
        <f>'OddsRatio_working_3-way'!U249/(3*'OddsRatio_working_3-way'!X249^(1/3))*SIN(('OddsRatio_working_3-way'!Y249+2*PI())/3)</f>
        <v>-0.40904847047445908</v>
      </c>
      <c r="AK249" s="11">
        <f>'OddsRatio_working_3-way'!U249/(3*'OddsRatio_working_3-way'!X249^(1/3))*SIN(('OddsRatio_working_3-way'!Y249+4*PI())/3)</f>
        <v>0.50507349572371052</v>
      </c>
      <c r="AL249" s="11">
        <f>'OddsRatio_working_3-way'!Z249+'OddsRatio_working_3-way'!AF249</f>
        <v>1.0555371265133264</v>
      </c>
      <c r="AM249" s="11">
        <f>'OddsRatio_working_3-way'!AA249+'OddsRatio_working_3-way'!AG249</f>
        <v>-0.69408878578645117</v>
      </c>
      <c r="AN249" s="11">
        <f>'OddsRatio_working_3-way'!AB249+'OddsRatio_working_3-way'!AH249</f>
        <v>-0.36144834072687548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1.0555371265133264</v>
      </c>
      <c r="AS249" s="11">
        <f>IF(('OddsRatio_working_3-way'!X249=0),IF(Q249&gt;0,-Q249^(1/3),(-Q249)^(1/3)),'OddsRatio_working_3-way'!AM249-'OddsRatio_working_3-way'!R249/3)</f>
        <v>-0.69408878578645117</v>
      </c>
      <c r="AT249" s="11">
        <f>IF(('OddsRatio_working_3-way'!X249=0),IF(Q249&gt;0,-Q249^(1/3),(-Q249)^(1/3)),'OddsRatio_working_3-way'!AN249-'OddsRatio_working_3-way'!R249/3)</f>
        <v>-0.36144834072687548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1.69</v>
      </c>
      <c r="B250" s="4">
        <f>IF('True_Odds_Calculator_3-way'!B251="","",'True_Odds_Calculator_3-way'!B251)</f>
        <v>4.0199999999999996</v>
      </c>
      <c r="C250" s="4">
        <f>IF('True_Odds_Calculator_3-way'!C251="","",'True_Odds_Calculator_3-way'!C251)</f>
        <v>5.28</v>
      </c>
      <c r="D250" s="9">
        <f t="shared" si="52"/>
        <v>0.57918030243617802</v>
      </c>
      <c r="E250" s="9">
        <f t="shared" si="53"/>
        <v>0.23922899816377519</v>
      </c>
      <c r="F250" s="9">
        <f t="shared" si="54"/>
        <v>0.18159069940004666</v>
      </c>
      <c r="G250" s="9">
        <f t="shared" si="55"/>
        <v>1.0530116737264528</v>
      </c>
      <c r="H250" s="9">
        <f t="shared" si="56"/>
        <v>1.7265780548712526</v>
      </c>
      <c r="I250" s="9">
        <f t="shared" si="57"/>
        <v>4.180095254653887</v>
      </c>
      <c r="J250" s="9">
        <f t="shared" si="58"/>
        <v>5.5068899635492183</v>
      </c>
      <c r="K250" s="11">
        <f t="shared" si="59"/>
        <v>0.59171597633136097</v>
      </c>
      <c r="L250" s="11">
        <f t="shared" si="60"/>
        <v>0.24875621890547267</v>
      </c>
      <c r="M250" s="11">
        <f t="shared" si="61"/>
        <v>0.18939393939393939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-0.2486297667124302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0.22274096613935879</v>
      </c>
      <c r="Q250" s="11">
        <f>2*'OddsRatio_working_3-way'!K250*'OddsRatio_working_3-way'!L250*'OddsRatio_working_3-way'!M250</f>
        <v>5.5754935203844509E-2</v>
      </c>
      <c r="R250" s="11">
        <f t="shared" si="62"/>
        <v>0</v>
      </c>
      <c r="S250" s="11">
        <f t="shared" si="63"/>
        <v>-0.89587409055885536</v>
      </c>
      <c r="T250" s="11">
        <f t="shared" si="64"/>
        <v>-0.22424883368181614</v>
      </c>
      <c r="U250" s="11">
        <f>'OddsRatio_working_3-way'!S250-'OddsRatio_working_3-way'!R250^2/3</f>
        <v>-0.89587409055885536</v>
      </c>
      <c r="V250" s="11">
        <f>'OddsRatio_working_3-way'!S250*'OddsRatio_working_3-way'!R250/3-2*'OddsRatio_working_3-way'!R250^3/27-'OddsRatio_working_3-way'!T250</f>
        <v>0.22424883368181614</v>
      </c>
      <c r="W250" s="11">
        <f>'OddsRatio_working_3-way'!V250^2+4*'OddsRatio_working_3-way'!U250^3/27</f>
        <v>-5.623393203970304E-2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0.16318813640041199</v>
      </c>
      <c r="Y250" s="11">
        <f>IF('OddsRatio_working_3-way'!W250&gt;=0,IF('OddsRatio_working_3-way'!V250+SQRT('OddsRatio_working_3-way'!W250)&gt;0,0,PI()),ACOS('OddsRatio_working_3-way'!V250/(2*'OddsRatio_working_3-way'!X250)))</f>
        <v>0.81332438945227337</v>
      </c>
      <c r="Z250" s="11">
        <f>'OddsRatio_working_3-way'!X250^(1/3)*COS('OddsRatio_working_3-way'!Y250/3)</f>
        <v>0.52650583686322638</v>
      </c>
      <c r="AA250" s="11">
        <f>'OddsRatio_working_3-way'!X250^(1/3)*COS(('OddsRatio_working_3-way'!Y250+2*PI())/3)</f>
        <v>-0.38998975384827128</v>
      </c>
      <c r="AB250" s="11">
        <f>'OddsRatio_working_3-way'!X250^(1/3)*COS(('OddsRatio_working_3-way'!Y250+4*PI())/3)</f>
        <v>-0.13651608301495541</v>
      </c>
      <c r="AC250" s="11">
        <f>'OddsRatio_working_3-way'!X250^(1/3)*SIN('OddsRatio_working_3-way'!Y250/3)</f>
        <v>0.14634309208809773</v>
      </c>
      <c r="AD250" s="11">
        <f>'OddsRatio_working_3-way'!X250^(1/3)*SIN(('OddsRatio_working_3-way'!Y250+2*PI())/3)</f>
        <v>0.38279588392029051</v>
      </c>
      <c r="AE250" s="11">
        <f>'OddsRatio_working_3-way'!X250^(1/3)*SIN(('OddsRatio_working_3-way'!Y250+4*PI())/3)</f>
        <v>-0.52913897600838811</v>
      </c>
      <c r="AF250" s="11">
        <f>-'OddsRatio_working_3-way'!U250/(3*'OddsRatio_working_3-way'!X250^(1/3))*COS(('OddsRatio_working_3-way'!Y250)/3)</f>
        <v>0.52650583686322638</v>
      </c>
      <c r="AG250" s="11">
        <f>-'OddsRatio_working_3-way'!U250/(3*'OddsRatio_working_3-way'!X250^(1/3))*COS(('OddsRatio_working_3-way'!Y250+2*PI())/3)</f>
        <v>-0.38998975384827128</v>
      </c>
      <c r="AH250" s="11">
        <f>-'OddsRatio_working_3-way'!U250/(3*'OddsRatio_working_3-way'!X250^(1/3))*COS(('OddsRatio_working_3-way'!Y250+4*PI())/3)</f>
        <v>-0.13651608301495541</v>
      </c>
      <c r="AI250" s="11">
        <f>'OddsRatio_working_3-way'!U250/(3*'OddsRatio_working_3-way'!X250^(1/3))*SIN(('OddsRatio_working_3-way'!Y250)/3)</f>
        <v>-0.14634309208809773</v>
      </c>
      <c r="AJ250" s="11">
        <f>'OddsRatio_working_3-way'!U250/(3*'OddsRatio_working_3-way'!X250^(1/3))*SIN(('OddsRatio_working_3-way'!Y250+2*PI())/3)</f>
        <v>-0.38279588392029051</v>
      </c>
      <c r="AK250" s="11">
        <f>'OddsRatio_working_3-way'!U250/(3*'OddsRatio_working_3-way'!X250^(1/3))*SIN(('OddsRatio_working_3-way'!Y250+4*PI())/3)</f>
        <v>0.52913897600838811</v>
      </c>
      <c r="AL250" s="11">
        <f>'OddsRatio_working_3-way'!Z250+'OddsRatio_working_3-way'!AF250</f>
        <v>1.0530116737264528</v>
      </c>
      <c r="AM250" s="11">
        <f>'OddsRatio_working_3-way'!AA250+'OddsRatio_working_3-way'!AG250</f>
        <v>-0.77997950769654256</v>
      </c>
      <c r="AN250" s="11">
        <f>'OddsRatio_working_3-way'!AB250+'OddsRatio_working_3-way'!AH250</f>
        <v>-0.27303216602991082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1.0530116737264528</v>
      </c>
      <c r="AS250" s="11">
        <f>IF(('OddsRatio_working_3-way'!X250=0),IF(Q250&gt;0,-Q250^(1/3),(-Q250)^(1/3)),'OddsRatio_working_3-way'!AM250-'OddsRatio_working_3-way'!R250/3)</f>
        <v>-0.77997950769654256</v>
      </c>
      <c r="AT250" s="11">
        <f>IF(('OddsRatio_working_3-way'!X250=0),IF(Q250&gt;0,-Q250^(1/3),(-Q250)^(1/3)),'OddsRatio_working_3-way'!AN250-'OddsRatio_working_3-way'!R250/3)</f>
        <v>-0.27303216602991082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3.01</v>
      </c>
      <c r="B251" s="4">
        <f>IF('True_Odds_Calculator_3-way'!B252="","",'True_Odds_Calculator_3-way'!B252)</f>
        <v>3.5</v>
      </c>
      <c r="C251" s="4">
        <f>IF('True_Odds_Calculator_3-way'!C252="","",'True_Odds_Calculator_3-way'!C252)</f>
        <v>2.44</v>
      </c>
      <c r="D251" s="9">
        <f t="shared" si="52"/>
        <v>0.32300370370522707</v>
      </c>
      <c r="E251" s="9">
        <f t="shared" si="53"/>
        <v>0.2772471410452666</v>
      </c>
      <c r="F251" s="9">
        <f t="shared" si="54"/>
        <v>0.39974915524950638</v>
      </c>
      <c r="G251" s="9">
        <f t="shared" si="55"/>
        <v>1.0427560857505518</v>
      </c>
      <c r="H251" s="9">
        <f t="shared" si="56"/>
        <v>3.0959397323586084</v>
      </c>
      <c r="I251" s="9">
        <f t="shared" si="57"/>
        <v>3.6068902143763797</v>
      </c>
      <c r="J251" s="9">
        <f t="shared" si="58"/>
        <v>2.5015687634807948</v>
      </c>
      <c r="K251" s="11">
        <f t="shared" si="59"/>
        <v>0.33222591362126247</v>
      </c>
      <c r="L251" s="11">
        <f t="shared" si="60"/>
        <v>0.2857142857142857</v>
      </c>
      <c r="M251" s="11">
        <f t="shared" si="61"/>
        <v>0.4098360655737705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-0.28149727294654037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0.23146887424432216</v>
      </c>
      <c r="Q251" s="11">
        <f>2*'OddsRatio_working_3-way'!K251*'OddsRatio_working_3-way'!L251*'OddsRatio_working_3-way'!M251</f>
        <v>7.7804663611536873E-2</v>
      </c>
      <c r="R251" s="11">
        <f t="shared" si="62"/>
        <v>0</v>
      </c>
      <c r="S251" s="11">
        <f t="shared" si="63"/>
        <v>-0.82227750138197897</v>
      </c>
      <c r="T251" s="11">
        <f t="shared" si="64"/>
        <v>-0.2763957987838585</v>
      </c>
      <c r="U251" s="11">
        <f>'OddsRatio_working_3-way'!S251-'OddsRatio_working_3-way'!R251^2/3</f>
        <v>-0.82227750138197897</v>
      </c>
      <c r="V251" s="11">
        <f>'OddsRatio_working_3-way'!S251*'OddsRatio_working_3-way'!R251/3-2*'OddsRatio_working_3-way'!R251^3/27-'OddsRatio_working_3-way'!T251</f>
        <v>0.2763957987838585</v>
      </c>
      <c r="W251" s="11">
        <f>'OddsRatio_working_3-way'!V251^2+4*'OddsRatio_working_3-way'!U251^3/27</f>
        <v>-5.9720213260426869E-3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0.14349796070973439</v>
      </c>
      <c r="Y251" s="11">
        <f>IF('OddsRatio_working_3-way'!W251&gt;=0,IF('OddsRatio_working_3-way'!V251+SQRT('OddsRatio_working_3-way'!W251)&gt;0,0,PI()),ACOS('OddsRatio_working_3-way'!V251/(2*'OddsRatio_working_3-way'!X251)))</f>
        <v>0.27263300979876837</v>
      </c>
      <c r="Z251" s="11">
        <f>'OddsRatio_working_3-way'!X251^(1/3)*COS('OddsRatio_working_3-way'!Y251/3)</f>
        <v>0.521378042875276</v>
      </c>
      <c r="AA251" s="11">
        <f>'OddsRatio_working_3-way'!X251^(1/3)*COS(('OddsRatio_working_3-way'!Y251+2*PI())/3)</f>
        <v>-0.30183604625298704</v>
      </c>
      <c r="AB251" s="11">
        <f>'OddsRatio_working_3-way'!X251^(1/3)*COS(('OddsRatio_working_3-way'!Y251+4*PI())/3)</f>
        <v>-0.2195419966222891</v>
      </c>
      <c r="AC251" s="11">
        <f>'OddsRatio_working_3-way'!X251^(1/3)*SIN('OddsRatio_working_3-way'!Y251/3)</f>
        <v>4.7512491706987812E-2</v>
      </c>
      <c r="AD251" s="11">
        <f>'OddsRatio_working_3-way'!X251^(1/3)*SIN(('OddsRatio_working_3-way'!Y251+2*PI())/3)</f>
        <v>0.42777038425190733</v>
      </c>
      <c r="AE251" s="11">
        <f>'OddsRatio_working_3-way'!X251^(1/3)*SIN(('OddsRatio_working_3-way'!Y251+4*PI())/3)</f>
        <v>-0.47528287595889518</v>
      </c>
      <c r="AF251" s="11">
        <f>-'OddsRatio_working_3-way'!U251/(3*'OddsRatio_working_3-way'!X251^(1/3))*COS(('OddsRatio_working_3-way'!Y251)/3)</f>
        <v>0.52137804287527578</v>
      </c>
      <c r="AG251" s="11">
        <f>-'OddsRatio_working_3-way'!U251/(3*'OddsRatio_working_3-way'!X251^(1/3))*COS(('OddsRatio_working_3-way'!Y251+2*PI())/3)</f>
        <v>-0.30183604625298693</v>
      </c>
      <c r="AH251" s="11">
        <f>-'OddsRatio_working_3-way'!U251/(3*'OddsRatio_working_3-way'!X251^(1/3))*COS(('OddsRatio_working_3-way'!Y251+4*PI())/3)</f>
        <v>-0.21954199662228902</v>
      </c>
      <c r="AI251" s="11">
        <f>'OddsRatio_working_3-way'!U251/(3*'OddsRatio_working_3-way'!X251^(1/3))*SIN(('OddsRatio_working_3-way'!Y251)/3)</f>
        <v>-4.7512491706987792E-2</v>
      </c>
      <c r="AJ251" s="11">
        <f>'OddsRatio_working_3-way'!U251/(3*'OddsRatio_working_3-way'!X251^(1/3))*SIN(('OddsRatio_working_3-way'!Y251+2*PI())/3)</f>
        <v>-0.42777038425190717</v>
      </c>
      <c r="AK251" s="11">
        <f>'OddsRatio_working_3-way'!U251/(3*'OddsRatio_working_3-way'!X251^(1/3))*SIN(('OddsRatio_working_3-way'!Y251+4*PI())/3)</f>
        <v>0.47528287595889496</v>
      </c>
      <c r="AL251" s="11">
        <f>'OddsRatio_working_3-way'!Z251+'OddsRatio_working_3-way'!AF251</f>
        <v>1.0427560857505518</v>
      </c>
      <c r="AM251" s="11">
        <f>'OddsRatio_working_3-way'!AA251+'OddsRatio_working_3-way'!AG251</f>
        <v>-0.60367209250597398</v>
      </c>
      <c r="AN251" s="11">
        <f>'OddsRatio_working_3-way'!AB251+'OddsRatio_working_3-way'!AH251</f>
        <v>-0.43908399324457814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1.0427560857505518</v>
      </c>
      <c r="AS251" s="11">
        <f>IF(('OddsRatio_working_3-way'!X251=0),IF(Q251&gt;0,-Q251^(1/3),(-Q251)^(1/3)),'OddsRatio_working_3-way'!AM251-'OddsRatio_working_3-way'!R251/3)</f>
        <v>-0.60367209250597398</v>
      </c>
      <c r="AT251" s="11">
        <f>IF(('OddsRatio_working_3-way'!X251=0),IF(Q251&gt;0,-Q251^(1/3),(-Q251)^(1/3)),'OddsRatio_working_3-way'!AN251-'OddsRatio_working_3-way'!R251/3)</f>
        <v>-0.43908399324457814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1.85</v>
      </c>
      <c r="B252" s="4">
        <f>IF('True_Odds_Calculator_3-way'!B253="","",'True_Odds_Calculator_3-way'!B253)</f>
        <v>4.04</v>
      </c>
      <c r="C252" s="4">
        <f>IF('True_Odds_Calculator_3-way'!C253="","",'True_Odds_Calculator_3-way'!C253)</f>
        <v>4.12</v>
      </c>
      <c r="D252" s="9">
        <f t="shared" si="52"/>
        <v>0.52806872656514148</v>
      </c>
      <c r="E252" s="9">
        <f t="shared" si="53"/>
        <v>0.23830708265736519</v>
      </c>
      <c r="F252" s="9">
        <f t="shared" si="54"/>
        <v>0.23362419077749361</v>
      </c>
      <c r="G252" s="9">
        <f t="shared" si="55"/>
        <v>1.0514034157560541</v>
      </c>
      <c r="H252" s="9">
        <f t="shared" si="56"/>
        <v>1.893692903392646</v>
      </c>
      <c r="I252" s="9">
        <f t="shared" si="57"/>
        <v>4.1962663838984042</v>
      </c>
      <c r="J252" s="9">
        <f t="shared" si="58"/>
        <v>4.280378657158888</v>
      </c>
      <c r="K252" s="11">
        <f t="shared" si="59"/>
        <v>0.54054054054054046</v>
      </c>
      <c r="L252" s="11">
        <f t="shared" si="60"/>
        <v>0.24752475247524752</v>
      </c>
      <c r="M252" s="11">
        <f t="shared" si="61"/>
        <v>0.24271844660194175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-0.26181636793960172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0.22765002818833435</v>
      </c>
      <c r="Q252" s="11">
        <f>2*'OddsRatio_working_3-way'!K252*'OddsRatio_working_3-way'!L252*'OddsRatio_working_3-way'!M252</f>
        <v>6.495007936899698E-2</v>
      </c>
      <c r="R252" s="11">
        <f t="shared" si="62"/>
        <v>0</v>
      </c>
      <c r="S252" s="11">
        <f t="shared" si="63"/>
        <v>-0.86950265936333981</v>
      </c>
      <c r="T252" s="11">
        <f t="shared" si="64"/>
        <v>-0.24807493847741513</v>
      </c>
      <c r="U252" s="11">
        <f>'OddsRatio_working_3-way'!S252-'OddsRatio_working_3-way'!R252^2/3</f>
        <v>-0.86950265936333981</v>
      </c>
      <c r="V252" s="11">
        <f>'OddsRatio_working_3-way'!S252*'OddsRatio_working_3-way'!R252/3-2*'OddsRatio_working_3-way'!R252^3/27-'OddsRatio_working_3-way'!T252</f>
        <v>0.24807493847741513</v>
      </c>
      <c r="W252" s="11">
        <f>'OddsRatio_working_3-way'!V252^2+4*'OddsRatio_working_3-way'!U252^3/27</f>
        <v>-3.5847615132143698E-2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0.15603588548208791</v>
      </c>
      <c r="Y252" s="11">
        <f>IF('OddsRatio_working_3-way'!W252&gt;=0,IF('OddsRatio_working_3-way'!V252+SQRT('OddsRatio_working_3-way'!W252)&gt;0,0,PI()),ACOS('OddsRatio_working_3-way'!V252/(2*'OddsRatio_working_3-way'!X252)))</f>
        <v>0.65190558343839267</v>
      </c>
      <c r="Z252" s="11">
        <f>'OddsRatio_working_3-way'!X252^(1/3)*COS('OddsRatio_working_3-way'!Y252/3)</f>
        <v>0.52570170787802706</v>
      </c>
      <c r="AA252" s="11">
        <f>'OddsRatio_working_3-way'!X252^(1/3)*COS(('OddsRatio_working_3-way'!Y252+2*PI())/3)</f>
        <v>-0.36336926315557988</v>
      </c>
      <c r="AB252" s="11">
        <f>'OddsRatio_working_3-way'!X252^(1/3)*COS(('OddsRatio_working_3-way'!Y252+4*PI())/3)</f>
        <v>-0.16233244472244734</v>
      </c>
      <c r="AC252" s="11">
        <f>'OddsRatio_working_3-way'!X252^(1/3)*SIN('OddsRatio_working_3-way'!Y252/3)</f>
        <v>0.11606866123939498</v>
      </c>
      <c r="AD252" s="11">
        <f>'OddsRatio_working_3-way'!X252^(1/3)*SIN(('OddsRatio_working_3-way'!Y252+2*PI())/3)</f>
        <v>0.39723670321553989</v>
      </c>
      <c r="AE252" s="11">
        <f>'OddsRatio_working_3-way'!X252^(1/3)*SIN(('OddsRatio_working_3-way'!Y252+4*PI())/3)</f>
        <v>-0.51330536445493491</v>
      </c>
      <c r="AF252" s="11">
        <f>-'OddsRatio_working_3-way'!U252/(3*'OddsRatio_working_3-way'!X252^(1/3))*COS(('OddsRatio_working_3-way'!Y252)/3)</f>
        <v>0.52570170787802706</v>
      </c>
      <c r="AG252" s="11">
        <f>-'OddsRatio_working_3-way'!U252/(3*'OddsRatio_working_3-way'!X252^(1/3))*COS(('OddsRatio_working_3-way'!Y252+2*PI())/3)</f>
        <v>-0.36336926315557988</v>
      </c>
      <c r="AH252" s="11">
        <f>-'OddsRatio_working_3-way'!U252/(3*'OddsRatio_working_3-way'!X252^(1/3))*COS(('OddsRatio_working_3-way'!Y252+4*PI())/3)</f>
        <v>-0.16233244472244734</v>
      </c>
      <c r="AI252" s="11">
        <f>'OddsRatio_working_3-way'!U252/(3*'OddsRatio_working_3-way'!X252^(1/3))*SIN(('OddsRatio_working_3-way'!Y252)/3)</f>
        <v>-0.11606866123939498</v>
      </c>
      <c r="AJ252" s="11">
        <f>'OddsRatio_working_3-way'!U252/(3*'OddsRatio_working_3-way'!X252^(1/3))*SIN(('OddsRatio_working_3-way'!Y252+2*PI())/3)</f>
        <v>-0.39723670321553989</v>
      </c>
      <c r="AK252" s="11">
        <f>'OddsRatio_working_3-way'!U252/(3*'OddsRatio_working_3-way'!X252^(1/3))*SIN(('OddsRatio_working_3-way'!Y252+4*PI())/3)</f>
        <v>0.51330536445493491</v>
      </c>
      <c r="AL252" s="11">
        <f>'OddsRatio_working_3-way'!Z252+'OddsRatio_working_3-way'!AF252</f>
        <v>1.0514034157560541</v>
      </c>
      <c r="AM252" s="11">
        <f>'OddsRatio_working_3-way'!AA252+'OddsRatio_working_3-way'!AG252</f>
        <v>-0.72673852631115976</v>
      </c>
      <c r="AN252" s="11">
        <f>'OddsRatio_working_3-way'!AB252+'OddsRatio_working_3-way'!AH252</f>
        <v>-0.32466488944489469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1.0514034157560541</v>
      </c>
      <c r="AS252" s="11">
        <f>IF(('OddsRatio_working_3-way'!X252=0),IF(Q252&gt;0,-Q252^(1/3),(-Q252)^(1/3)),'OddsRatio_working_3-way'!AM252-'OddsRatio_working_3-way'!R252/3)</f>
        <v>-0.72673852631115976</v>
      </c>
      <c r="AT252" s="11">
        <f>IF(('OddsRatio_working_3-way'!X252=0),IF(Q252&gt;0,-Q252^(1/3),(-Q252)^(1/3)),'OddsRatio_working_3-way'!AN252-'OddsRatio_working_3-way'!R252/3)</f>
        <v>-0.32466488944489469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1.3</v>
      </c>
      <c r="B253" s="4">
        <f>IF('True_Odds_Calculator_3-way'!B254="","",'True_Odds_Calculator_3-way'!B254)</f>
        <v>5.82</v>
      </c>
      <c r="C253" s="4">
        <f>IF('True_Odds_Calculator_3-way'!C254="","",'True_Odds_Calculator_3-way'!C254)</f>
        <v>10.45</v>
      </c>
      <c r="D253" s="9">
        <f t="shared" si="52"/>
        <v>0.75266319541305327</v>
      </c>
      <c r="E253" s="9">
        <f t="shared" si="53"/>
        <v>0.15924185684601619</v>
      </c>
      <c r="F253" s="9">
        <f t="shared" si="54"/>
        <v>8.809494774093056E-2</v>
      </c>
      <c r="G253" s="9">
        <f t="shared" si="55"/>
        <v>1.095385054449713</v>
      </c>
      <c r="H253" s="9">
        <f t="shared" si="56"/>
        <v>1.328615516334914</v>
      </c>
      <c r="I253" s="9">
        <f t="shared" si="57"/>
        <v>6.2797559624476165</v>
      </c>
      <c r="J253" s="9">
        <f t="shared" si="58"/>
        <v>11.351388764549789</v>
      </c>
      <c r="K253" s="11">
        <f t="shared" si="59"/>
        <v>0.76923076923076916</v>
      </c>
      <c r="L253" s="11">
        <f t="shared" si="60"/>
        <v>0.1718213058419244</v>
      </c>
      <c r="M253" s="11">
        <f t="shared" si="61"/>
        <v>9.569377990430622E-2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-0.17282934103335623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0.18427945720403668</v>
      </c>
      <c r="Q253" s="11">
        <f>2*'OddsRatio_working_3-way'!K253*'OddsRatio_working_3-way'!L253*'OddsRatio_working_3-way'!M253</f>
        <v>2.5295738806319377E-2</v>
      </c>
      <c r="R253" s="11">
        <f t="shared" si="62"/>
        <v>0</v>
      </c>
      <c r="S253" s="11">
        <f t="shared" si="63"/>
        <v>-1.0662509970947038</v>
      </c>
      <c r="T253" s="11">
        <f t="shared" si="64"/>
        <v>-0.14636252533901217</v>
      </c>
      <c r="U253" s="11">
        <f>'OddsRatio_working_3-way'!S253-'OddsRatio_working_3-way'!R253^2/3</f>
        <v>-1.0662509970947038</v>
      </c>
      <c r="V253" s="11">
        <f>'OddsRatio_working_3-way'!S253*'OddsRatio_working_3-way'!R253/3-2*'OddsRatio_working_3-way'!R253^3/27-'OddsRatio_working_3-way'!T253</f>
        <v>0.14636252533901217</v>
      </c>
      <c r="W253" s="11">
        <f>'OddsRatio_working_3-way'!V253^2+4*'OddsRatio_working_3-way'!U253^3/27</f>
        <v>-0.15816487986557135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0.21188845455167227</v>
      </c>
      <c r="Y253" s="11">
        <f>IF('OddsRatio_working_3-way'!W253&gt;=0,IF('OddsRatio_working_3-way'!V253+SQRT('OddsRatio_working_3-way'!W253)&gt;0,0,PI()),ACOS('OddsRatio_working_3-way'!V253/(2*'OddsRatio_working_3-way'!X253)))</f>
        <v>1.2181565355589727</v>
      </c>
      <c r="Z253" s="11">
        <f>'OddsRatio_working_3-way'!X253^(1/3)*COS('OddsRatio_working_3-way'!Y253/3)</f>
        <v>0.54769252722485662</v>
      </c>
      <c r="AA253" s="11">
        <f>'OddsRatio_working_3-way'!X253^(1/3)*COS(('OddsRatio_working_3-way'!Y253+2*PI())/3)</f>
        <v>-0.47777620498988577</v>
      </c>
      <c r="AB253" s="11">
        <f>'OddsRatio_working_3-way'!X253^(1/3)*COS(('OddsRatio_working_3-way'!Y253+4*PI())/3)</f>
        <v>-6.9916322234971018E-2</v>
      </c>
      <c r="AC253" s="11">
        <f>'OddsRatio_working_3-way'!X253^(1/3)*SIN('OddsRatio_working_3-way'!Y253/3)</f>
        <v>0.23547801310019945</v>
      </c>
      <c r="AD253" s="11">
        <f>'OddsRatio_working_3-way'!X253^(1/3)*SIN(('OddsRatio_working_3-way'!Y253+2*PI())/3)</f>
        <v>0.35657663548952651</v>
      </c>
      <c r="AE253" s="11">
        <f>'OddsRatio_working_3-way'!X253^(1/3)*SIN(('OddsRatio_working_3-way'!Y253+4*PI())/3)</f>
        <v>-0.59205464858972578</v>
      </c>
      <c r="AF253" s="11">
        <f>-'OddsRatio_working_3-way'!U253/(3*'OddsRatio_working_3-way'!X253^(1/3))*COS(('OddsRatio_working_3-way'!Y253)/3)</f>
        <v>0.54769252722485651</v>
      </c>
      <c r="AG253" s="11">
        <f>-'OddsRatio_working_3-way'!U253/(3*'OddsRatio_working_3-way'!X253^(1/3))*COS(('OddsRatio_working_3-way'!Y253+2*PI())/3)</f>
        <v>-0.47777620498988571</v>
      </c>
      <c r="AH253" s="11">
        <f>-'OddsRatio_working_3-way'!U253/(3*'OddsRatio_working_3-way'!X253^(1/3))*COS(('OddsRatio_working_3-way'!Y253+4*PI())/3)</f>
        <v>-6.9916322234971004E-2</v>
      </c>
      <c r="AI253" s="11">
        <f>'OddsRatio_working_3-way'!U253/(3*'OddsRatio_working_3-way'!X253^(1/3))*SIN(('OddsRatio_working_3-way'!Y253)/3)</f>
        <v>-0.23547801310019939</v>
      </c>
      <c r="AJ253" s="11">
        <f>'OddsRatio_working_3-way'!U253/(3*'OddsRatio_working_3-way'!X253^(1/3))*SIN(('OddsRatio_working_3-way'!Y253+2*PI())/3)</f>
        <v>-0.35657663548952645</v>
      </c>
      <c r="AK253" s="11">
        <f>'OddsRatio_working_3-way'!U253/(3*'OddsRatio_working_3-way'!X253^(1/3))*SIN(('OddsRatio_working_3-way'!Y253+4*PI())/3)</f>
        <v>0.59205464858972567</v>
      </c>
      <c r="AL253" s="11">
        <f>'OddsRatio_working_3-way'!Z253+'OddsRatio_working_3-way'!AF253</f>
        <v>1.095385054449713</v>
      </c>
      <c r="AM253" s="11">
        <f>'OddsRatio_working_3-way'!AA253+'OddsRatio_working_3-way'!AG253</f>
        <v>-0.95555240997977142</v>
      </c>
      <c r="AN253" s="11">
        <f>'OddsRatio_working_3-way'!AB253+'OddsRatio_working_3-way'!AH253</f>
        <v>-0.13983264446994204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1.095385054449713</v>
      </c>
      <c r="AS253" s="11">
        <f>IF(('OddsRatio_working_3-way'!X253=0),IF(Q253&gt;0,-Q253^(1/3),(-Q253)^(1/3)),'OddsRatio_working_3-way'!AM253-'OddsRatio_working_3-way'!R253/3)</f>
        <v>-0.95555240997977142</v>
      </c>
      <c r="AT253" s="11">
        <f>IF(('OddsRatio_working_3-way'!X253=0),IF(Q253&gt;0,-Q253^(1/3),(-Q253)^(1/3)),'OddsRatio_working_3-way'!AN253-'OddsRatio_working_3-way'!R253/3)</f>
        <v>-0.13983264446994204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1.65</v>
      </c>
      <c r="B254" s="4">
        <f>IF('True_Odds_Calculator_3-way'!B255="","",'True_Odds_Calculator_3-way'!B255)</f>
        <v>4.28</v>
      </c>
      <c r="C254" s="4">
        <f>IF('True_Odds_Calculator_3-way'!C255="","",'True_Odds_Calculator_3-way'!C255)</f>
        <v>5.13</v>
      </c>
      <c r="D254" s="9">
        <f t="shared" si="52"/>
        <v>0.59147332718218137</v>
      </c>
      <c r="E254" s="9">
        <f t="shared" si="53"/>
        <v>0.22294830412179392</v>
      </c>
      <c r="F254" s="9">
        <f t="shared" si="54"/>
        <v>0.18557836869602459</v>
      </c>
      <c r="G254" s="9">
        <f t="shared" si="55"/>
        <v>1.062605099303638</v>
      </c>
      <c r="H254" s="9">
        <f t="shared" si="56"/>
        <v>1.6906933145473644</v>
      </c>
      <c r="I254" s="9">
        <f t="shared" si="57"/>
        <v>4.4853447257159322</v>
      </c>
      <c r="J254" s="9">
        <f t="shared" si="58"/>
        <v>5.3885590601240247</v>
      </c>
      <c r="K254" s="11">
        <f t="shared" si="59"/>
        <v>0.60606060606060608</v>
      </c>
      <c r="L254" s="11">
        <f t="shared" si="60"/>
        <v>0.23364485981308411</v>
      </c>
      <c r="M254" s="11">
        <f t="shared" si="61"/>
        <v>0.19493177387914232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-0.24304806826531677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0.22247948137438217</v>
      </c>
      <c r="Q254" s="11">
        <f>2*'OddsRatio_working_3-way'!K254*'OddsRatio_working_3-way'!L254*'OddsRatio_working_3-way'!M254</f>
        <v>5.5205826643767296E-2</v>
      </c>
      <c r="R254" s="11">
        <f t="shared" si="62"/>
        <v>0</v>
      </c>
      <c r="S254" s="11">
        <f t="shared" si="63"/>
        <v>-0.9153723498494073</v>
      </c>
      <c r="T254" s="11">
        <f t="shared" si="64"/>
        <v>-0.22713954090556016</v>
      </c>
      <c r="U254" s="11">
        <f>'OddsRatio_working_3-way'!S254-'OddsRatio_working_3-way'!R254^2/3</f>
        <v>-0.9153723498494073</v>
      </c>
      <c r="V254" s="11">
        <f>'OddsRatio_working_3-way'!S254*'OddsRatio_working_3-way'!R254/3-2*'OddsRatio_working_3-way'!R254^3/27-'OddsRatio_working_3-way'!T254</f>
        <v>0.22713954090556016</v>
      </c>
      <c r="W254" s="11">
        <f>'OddsRatio_working_3-way'!V254^2+4*'OddsRatio_working_3-way'!U254^3/27</f>
        <v>-6.203673672588407E-2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0.16854458443441064</v>
      </c>
      <c r="Y254" s="11">
        <f>IF('OddsRatio_working_3-way'!W254&gt;=0,IF('OddsRatio_working_3-way'!V254+SQRT('OddsRatio_working_3-way'!W254)&gt;0,0,PI()),ACOS('OddsRatio_working_3-way'!V254/(2*'OddsRatio_working_3-way'!X254)))</f>
        <v>0.83142126787442394</v>
      </c>
      <c r="Z254" s="11">
        <f>'OddsRatio_working_3-way'!X254^(1/3)*COS('OddsRatio_working_3-way'!Y254/3)</f>
        <v>0.531302549651819</v>
      </c>
      <c r="AA254" s="11">
        <f>'OddsRatio_working_3-way'!X254^(1/3)*COS(('OddsRatio_working_3-way'!Y254+2*PI())/3)</f>
        <v>-0.39653782116455777</v>
      </c>
      <c r="AB254" s="11">
        <f>'OddsRatio_working_3-way'!X254^(1/3)*COS(('OddsRatio_working_3-way'!Y254+4*PI())/3)</f>
        <v>-0.1347647284872614</v>
      </c>
      <c r="AC254" s="11">
        <f>'OddsRatio_working_3-way'!X254^(1/3)*SIN('OddsRatio_working_3-way'!Y254/3)</f>
        <v>0.15113476552383798</v>
      </c>
      <c r="AD254" s="11">
        <f>'OddsRatio_working_3-way'!X254^(1/3)*SIN(('OddsRatio_working_3-way'!Y254+2*PI())/3)</f>
        <v>0.38455412233199937</v>
      </c>
      <c r="AE254" s="11">
        <f>'OddsRatio_working_3-way'!X254^(1/3)*SIN(('OddsRatio_working_3-way'!Y254+4*PI())/3)</f>
        <v>-0.53568888785583724</v>
      </c>
      <c r="AF254" s="11">
        <f>-'OddsRatio_working_3-way'!U254/(3*'OddsRatio_working_3-way'!X254^(1/3))*COS(('OddsRatio_working_3-way'!Y254)/3)</f>
        <v>0.531302549651819</v>
      </c>
      <c r="AG254" s="11">
        <f>-'OddsRatio_working_3-way'!U254/(3*'OddsRatio_working_3-way'!X254^(1/3))*COS(('OddsRatio_working_3-way'!Y254+2*PI())/3)</f>
        <v>-0.39653782116455777</v>
      </c>
      <c r="AH254" s="11">
        <f>-'OddsRatio_working_3-way'!U254/(3*'OddsRatio_working_3-way'!X254^(1/3))*COS(('OddsRatio_working_3-way'!Y254+4*PI())/3)</f>
        <v>-0.1347647284872614</v>
      </c>
      <c r="AI254" s="11">
        <f>'OddsRatio_working_3-way'!U254/(3*'OddsRatio_working_3-way'!X254^(1/3))*SIN(('OddsRatio_working_3-way'!Y254)/3)</f>
        <v>-0.15113476552383798</v>
      </c>
      <c r="AJ254" s="11">
        <f>'OddsRatio_working_3-way'!U254/(3*'OddsRatio_working_3-way'!X254^(1/3))*SIN(('OddsRatio_working_3-way'!Y254+2*PI())/3)</f>
        <v>-0.38455412233199937</v>
      </c>
      <c r="AK254" s="11">
        <f>'OddsRatio_working_3-way'!U254/(3*'OddsRatio_working_3-way'!X254^(1/3))*SIN(('OddsRatio_working_3-way'!Y254+4*PI())/3)</f>
        <v>0.53568888785583724</v>
      </c>
      <c r="AL254" s="11">
        <f>'OddsRatio_working_3-way'!Z254+'OddsRatio_working_3-way'!AF254</f>
        <v>1.062605099303638</v>
      </c>
      <c r="AM254" s="11">
        <f>'OddsRatio_working_3-way'!AA254+'OddsRatio_working_3-way'!AG254</f>
        <v>-0.79307564232911554</v>
      </c>
      <c r="AN254" s="11">
        <f>'OddsRatio_working_3-way'!AB254+'OddsRatio_working_3-way'!AH254</f>
        <v>-0.2695294569745228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1.062605099303638</v>
      </c>
      <c r="AS254" s="11">
        <f>IF(('OddsRatio_working_3-way'!X254=0),IF(Q254&gt;0,-Q254^(1/3),(-Q254)^(1/3)),'OddsRatio_working_3-way'!AM254-'OddsRatio_working_3-way'!R254/3)</f>
        <v>-0.79307564232911554</v>
      </c>
      <c r="AT254" s="11">
        <f>IF(('OddsRatio_working_3-way'!X254=0),IF(Q254&gt;0,-Q254^(1/3),(-Q254)^(1/3)),'OddsRatio_working_3-way'!AN254-'OddsRatio_working_3-way'!R254/3)</f>
        <v>-0.2695294569745228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2.34</v>
      </c>
      <c r="B255" s="4">
        <f>IF('True_Odds_Calculator_3-way'!B256="","",'True_Odds_Calculator_3-way'!B256)</f>
        <v>3.27</v>
      </c>
      <c r="C255" s="4">
        <f>IF('True_Odds_Calculator_3-way'!C256="","",'True_Odds_Calculator_3-way'!C256)</f>
        <v>3.33</v>
      </c>
      <c r="D255" s="9">
        <f t="shared" si="52"/>
        <v>0.4150274654298105</v>
      </c>
      <c r="E255" s="9">
        <f t="shared" si="53"/>
        <v>0.29518555428794341</v>
      </c>
      <c r="F255" s="9">
        <f t="shared" si="54"/>
        <v>0.28978698028224636</v>
      </c>
      <c r="G255" s="9">
        <f t="shared" si="55"/>
        <v>1.0518500676517821</v>
      </c>
      <c r="H255" s="9">
        <f t="shared" si="56"/>
        <v>2.4094790906533876</v>
      </c>
      <c r="I255" s="9">
        <f t="shared" si="57"/>
        <v>3.3876996535695452</v>
      </c>
      <c r="J255" s="9">
        <f t="shared" si="58"/>
        <v>3.4508106576286526</v>
      </c>
      <c r="K255" s="11">
        <f t="shared" si="59"/>
        <v>0.42735042735042739</v>
      </c>
      <c r="L255" s="11">
        <f t="shared" si="60"/>
        <v>0.3058103975535168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-0.27814978783378386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0.233119499174545</v>
      </c>
      <c r="Q255" s="11">
        <f>2*'OddsRatio_working_3-way'!K255*'OddsRatio_working_3-way'!L255*'OddsRatio_working_3-way'!M255</f>
        <v>7.8491413863483184E-2</v>
      </c>
      <c r="R255" s="11">
        <f t="shared" si="62"/>
        <v>0</v>
      </c>
      <c r="S255" s="11">
        <f t="shared" si="63"/>
        <v>-0.83810777275822346</v>
      </c>
      <c r="T255" s="11">
        <f t="shared" si="64"/>
        <v>-0.28219116927886317</v>
      </c>
      <c r="U255" s="11">
        <f>'OddsRatio_working_3-way'!S255-'OddsRatio_working_3-way'!R255^2/3</f>
        <v>-0.83810777275822346</v>
      </c>
      <c r="V255" s="11">
        <f>'OddsRatio_working_3-way'!S255*'OddsRatio_working_3-way'!R255/3-2*'OddsRatio_working_3-way'!R255^3/27-'OddsRatio_working_3-way'!T255</f>
        <v>0.28219116927886317</v>
      </c>
      <c r="W255" s="11">
        <f>'OddsRatio_working_3-way'!V255^2+4*'OddsRatio_working_3-way'!U255^3/27</f>
        <v>-7.5840772432142906E-3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0.14766171919474111</v>
      </c>
      <c r="Y255" s="11">
        <f>IF('OddsRatio_working_3-way'!W255&gt;=0,IF('OddsRatio_working_3-way'!V255+SQRT('OddsRatio_working_3-way'!W255)&gt;0,0,PI()),ACOS('OddsRatio_working_3-way'!V255/(2*'OddsRatio_working_3-way'!X255)))</f>
        <v>0.29933571607119869</v>
      </c>
      <c r="Z255" s="11">
        <f>'OddsRatio_working_3-way'!X255^(1/3)*COS('OddsRatio_working_3-way'!Y255/3)</f>
        <v>0.52592503382589106</v>
      </c>
      <c r="AA255" s="11">
        <f>'OddsRatio_working_3-way'!X255^(1/3)*COS(('OddsRatio_working_3-way'!Y255+2*PI())/3)</f>
        <v>-0.30855952652961188</v>
      </c>
      <c r="AB255" s="11">
        <f>'OddsRatio_working_3-way'!X255^(1/3)*COS(('OddsRatio_working_3-way'!Y255+4*PI())/3)</f>
        <v>-0.21736550729627929</v>
      </c>
      <c r="AC255" s="11">
        <f>'OddsRatio_working_3-way'!X255^(1/3)*SIN('OddsRatio_working_3-way'!Y255/3)</f>
        <v>5.2650891552848612E-2</v>
      </c>
      <c r="AD255" s="11">
        <f>'OddsRatio_working_3-way'!X255^(1/3)*SIN(('OddsRatio_working_3-way'!Y255+2*PI())/3)</f>
        <v>0.42913899400298761</v>
      </c>
      <c r="AE255" s="11">
        <f>'OddsRatio_working_3-way'!X255^(1/3)*SIN(('OddsRatio_working_3-way'!Y255+4*PI())/3)</f>
        <v>-0.48178988555583613</v>
      </c>
      <c r="AF255" s="11">
        <f>-'OddsRatio_working_3-way'!U255/(3*'OddsRatio_working_3-way'!X255^(1/3))*COS(('OddsRatio_working_3-way'!Y255)/3)</f>
        <v>0.52592503382589106</v>
      </c>
      <c r="AG255" s="11">
        <f>-'OddsRatio_working_3-way'!U255/(3*'OddsRatio_working_3-way'!X255^(1/3))*COS(('OddsRatio_working_3-way'!Y255+2*PI())/3)</f>
        <v>-0.30855952652961188</v>
      </c>
      <c r="AH255" s="11">
        <f>-'OddsRatio_working_3-way'!U255/(3*'OddsRatio_working_3-way'!X255^(1/3))*COS(('OddsRatio_working_3-way'!Y255+4*PI())/3)</f>
        <v>-0.21736550729627929</v>
      </c>
      <c r="AI255" s="11">
        <f>'OddsRatio_working_3-way'!U255/(3*'OddsRatio_working_3-way'!X255^(1/3))*SIN(('OddsRatio_working_3-way'!Y255)/3)</f>
        <v>-5.2650891552848612E-2</v>
      </c>
      <c r="AJ255" s="11">
        <f>'OddsRatio_working_3-way'!U255/(3*'OddsRatio_working_3-way'!X255^(1/3))*SIN(('OddsRatio_working_3-way'!Y255+2*PI())/3)</f>
        <v>-0.42913899400298761</v>
      </c>
      <c r="AK255" s="11">
        <f>'OddsRatio_working_3-way'!U255/(3*'OddsRatio_working_3-way'!X255^(1/3))*SIN(('OddsRatio_working_3-way'!Y255+4*PI())/3)</f>
        <v>0.48178988555583613</v>
      </c>
      <c r="AL255" s="11">
        <f>'OddsRatio_working_3-way'!Z255+'OddsRatio_working_3-way'!AF255</f>
        <v>1.0518500676517821</v>
      </c>
      <c r="AM255" s="11">
        <f>'OddsRatio_working_3-way'!AA255+'OddsRatio_working_3-way'!AG255</f>
        <v>-0.61711905305922377</v>
      </c>
      <c r="AN255" s="11">
        <f>'OddsRatio_working_3-way'!AB255+'OddsRatio_working_3-way'!AH255</f>
        <v>-0.43473101459255858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1.0518500676517821</v>
      </c>
      <c r="AS255" s="11">
        <f>IF(('OddsRatio_working_3-way'!X255=0),IF(Q255&gt;0,-Q255^(1/3),(-Q255)^(1/3)),'OddsRatio_working_3-way'!AM255-'OddsRatio_working_3-way'!R255/3)</f>
        <v>-0.61711905305922377</v>
      </c>
      <c r="AT255" s="11">
        <f>IF(('OddsRatio_working_3-way'!X255=0),IF(Q255&gt;0,-Q255^(1/3),(-Q255)^(1/3)),'OddsRatio_working_3-way'!AN255-'OddsRatio_working_3-way'!R255/3)</f>
        <v>-0.43473101459255858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</v>
      </c>
      <c r="B256" s="4">
        <f>IF('True_Odds_Calculator_3-way'!B257="","",'True_Odds_Calculator_3-way'!B257)</f>
        <v>3.32</v>
      </c>
      <c r="C256" s="4">
        <f>IF('True_Odds_Calculator_3-way'!C257="","",'True_Odds_Calculator_3-way'!C257)</f>
        <v>2.54</v>
      </c>
      <c r="D256" s="9">
        <f t="shared" si="52"/>
        <v>0.32399125858150801</v>
      </c>
      <c r="E256" s="9">
        <f t="shared" si="53"/>
        <v>0.29236829489182875</v>
      </c>
      <c r="F256" s="9">
        <f t="shared" si="54"/>
        <v>0.38364044652666307</v>
      </c>
      <c r="G256" s="9">
        <f t="shared" si="55"/>
        <v>1.0432515129855351</v>
      </c>
      <c r="H256" s="9">
        <f t="shared" si="56"/>
        <v>3.0865030259710702</v>
      </c>
      <c r="I256" s="9">
        <f t="shared" si="57"/>
        <v>3.420343510126441</v>
      </c>
      <c r="J256" s="9">
        <f t="shared" si="58"/>
        <v>2.6066073299977246</v>
      </c>
      <c r="K256" s="11">
        <f t="shared" si="59"/>
        <v>0.33333333333333331</v>
      </c>
      <c r="L256" s="11">
        <f t="shared" si="60"/>
        <v>0.30120481927710846</v>
      </c>
      <c r="M256" s="11">
        <f t="shared" si="61"/>
        <v>0.39370078740157477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-0.28245264522657554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0.23163520222622769</v>
      </c>
      <c r="Q256" s="11">
        <f>2*'OddsRatio_working_3-way'!K256*'OddsRatio_working_3-way'!L256*'OddsRatio_working_3-way'!M256</f>
        <v>7.9056383012364409E-2</v>
      </c>
      <c r="R256" s="11">
        <f t="shared" si="62"/>
        <v>0</v>
      </c>
      <c r="S256" s="11">
        <f t="shared" si="63"/>
        <v>-0.82008508732646657</v>
      </c>
      <c r="T256" s="11">
        <f t="shared" si="64"/>
        <v>-0.27989252127183162</v>
      </c>
      <c r="U256" s="11">
        <f>'OddsRatio_working_3-way'!S256-'OddsRatio_working_3-way'!R256^2/3</f>
        <v>-0.82008508732646657</v>
      </c>
      <c r="V256" s="11">
        <f>'OddsRatio_working_3-way'!S256*'OddsRatio_working_3-way'!R256/3-2*'OddsRatio_working_3-way'!R256^3/27-'OddsRatio_working_3-way'!T256</f>
        <v>0.27989252127183162</v>
      </c>
      <c r="W256" s="11">
        <f>'OddsRatio_working_3-way'!V256^2+4*'OddsRatio_working_3-way'!U256^3/27</f>
        <v>-3.3697551976681062E-3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0.14292443690773354</v>
      </c>
      <c r="Y256" s="11">
        <f>IF('OddsRatio_working_3-way'!W256&gt;=0,IF('OddsRatio_working_3-way'!V256+SQRT('OddsRatio_working_3-way'!W256)&gt;0,0,PI()),ACOS('OddsRatio_working_3-way'!V256/(2*'OddsRatio_working_3-way'!X256)))</f>
        <v>0.20450031502892974</v>
      </c>
      <c r="Z256" s="11">
        <f>'OddsRatio_working_3-way'!X256^(1/3)*COS('OddsRatio_working_3-way'!Y256/3)</f>
        <v>0.52162575649276754</v>
      </c>
      <c r="AA256" s="11">
        <f>'OddsRatio_working_3-way'!X256^(1/3)*COS(('OddsRatio_working_3-way'!Y256+2*PI())/3)</f>
        <v>-0.29165439983867403</v>
      </c>
      <c r="AB256" s="11">
        <f>'OddsRatio_working_3-way'!X256^(1/3)*COS(('OddsRatio_working_3-way'!Y256+4*PI())/3)</f>
        <v>-0.22997135665409363</v>
      </c>
      <c r="AC256" s="11">
        <f>'OddsRatio_working_3-way'!X256^(1/3)*SIN('OddsRatio_working_3-way'!Y256/3)</f>
        <v>3.5612721587052858E-2</v>
      </c>
      <c r="AD256" s="11">
        <f>'OddsRatio_working_3-way'!X256^(1/3)*SIN(('OddsRatio_working_3-way'!Y256+2*PI())/3)</f>
        <v>0.43393479559748582</v>
      </c>
      <c r="AE256" s="11">
        <f>'OddsRatio_working_3-way'!X256^(1/3)*SIN(('OddsRatio_working_3-way'!Y256+4*PI())/3)</f>
        <v>-0.46954751718453858</v>
      </c>
      <c r="AF256" s="11">
        <f>-'OddsRatio_working_3-way'!U256/(3*'OddsRatio_working_3-way'!X256^(1/3))*COS(('OddsRatio_working_3-way'!Y256)/3)</f>
        <v>0.52162575649276743</v>
      </c>
      <c r="AG256" s="11">
        <f>-'OddsRatio_working_3-way'!U256/(3*'OddsRatio_working_3-way'!X256^(1/3))*COS(('OddsRatio_working_3-way'!Y256+2*PI())/3)</f>
        <v>-0.29165439983867397</v>
      </c>
      <c r="AH256" s="11">
        <f>-'OddsRatio_working_3-way'!U256/(3*'OddsRatio_working_3-way'!X256^(1/3))*COS(('OddsRatio_working_3-way'!Y256+4*PI())/3)</f>
        <v>-0.22997135665409357</v>
      </c>
      <c r="AI256" s="11">
        <f>'OddsRatio_working_3-way'!U256/(3*'OddsRatio_working_3-way'!X256^(1/3))*SIN(('OddsRatio_working_3-way'!Y256)/3)</f>
        <v>-3.5612721587052851E-2</v>
      </c>
      <c r="AJ256" s="11">
        <f>'OddsRatio_working_3-way'!U256/(3*'OddsRatio_working_3-way'!X256^(1/3))*SIN(('OddsRatio_working_3-way'!Y256+2*PI())/3)</f>
        <v>-0.43393479559748571</v>
      </c>
      <c r="AK256" s="11">
        <f>'OddsRatio_working_3-way'!U256/(3*'OddsRatio_working_3-way'!X256^(1/3))*SIN(('OddsRatio_working_3-way'!Y256+4*PI())/3)</f>
        <v>0.46954751718453852</v>
      </c>
      <c r="AL256" s="11">
        <f>'OddsRatio_working_3-way'!Z256+'OddsRatio_working_3-way'!AF256</f>
        <v>1.0432515129855351</v>
      </c>
      <c r="AM256" s="11">
        <f>'OddsRatio_working_3-way'!AA256+'OddsRatio_working_3-way'!AG256</f>
        <v>-0.58330879967734806</v>
      </c>
      <c r="AN256" s="11">
        <f>'OddsRatio_working_3-way'!AB256+'OddsRatio_working_3-way'!AH256</f>
        <v>-0.4599427133081872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1.0432515129855351</v>
      </c>
      <c r="AS256" s="11">
        <f>IF(('OddsRatio_working_3-way'!X256=0),IF(Q256&gt;0,-Q256^(1/3),(-Q256)^(1/3)),'OddsRatio_working_3-way'!AM256-'OddsRatio_working_3-way'!R256/3)</f>
        <v>-0.58330879967734806</v>
      </c>
      <c r="AT256" s="11">
        <f>IF(('OddsRatio_working_3-way'!X256=0),IF(Q256&gt;0,-Q256^(1/3),(-Q256)^(1/3)),'OddsRatio_working_3-way'!AN256-'OddsRatio_working_3-way'!R256/3)</f>
        <v>-0.4599427133081872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1.41</v>
      </c>
      <c r="B257" s="4">
        <f>IF('True_Odds_Calculator_3-way'!B258="","",'True_Odds_Calculator_3-way'!B258)</f>
        <v>4.93</v>
      </c>
      <c r="C257" s="4">
        <f>IF('True_Odds_Calculator_3-way'!C258="","",'True_Odds_Calculator_3-way'!C258)</f>
        <v>8.0399999999999991</v>
      </c>
      <c r="D257" s="9">
        <f t="shared" si="52"/>
        <v>0.69309125115068326</v>
      </c>
      <c r="E257" s="9">
        <f t="shared" si="53"/>
        <v>0.19067558816549426</v>
      </c>
      <c r="F257" s="9">
        <f t="shared" si="54"/>
        <v>0.11623316068382222</v>
      </c>
      <c r="G257" s="9">
        <f t="shared" si="55"/>
        <v>1.0800279512689759</v>
      </c>
      <c r="H257" s="9">
        <f t="shared" si="56"/>
        <v>1.4428114600202802</v>
      </c>
      <c r="I257" s="9">
        <f t="shared" si="57"/>
        <v>5.2445098484870734</v>
      </c>
      <c r="J257" s="9">
        <f t="shared" si="58"/>
        <v>8.6033967769335877</v>
      </c>
      <c r="K257" s="11">
        <f t="shared" si="59"/>
        <v>0.70921985815602839</v>
      </c>
      <c r="L257" s="11">
        <f t="shared" si="60"/>
        <v>0.20283975659229211</v>
      </c>
      <c r="M257" s="11">
        <f t="shared" si="61"/>
        <v>0.12437810945273634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-0.20296772578349442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0.20361988197490249</v>
      </c>
      <c r="Q257" s="11">
        <f>2*'OddsRatio_working_3-way'!K257*'OddsRatio_working_3-way'!L257*'OddsRatio_working_3-way'!M257</f>
        <v>3.5785568009648945E-2</v>
      </c>
      <c r="R257" s="11">
        <f t="shared" si="62"/>
        <v>0</v>
      </c>
      <c r="S257" s="11">
        <f t="shared" si="63"/>
        <v>-1.003213102915208</v>
      </c>
      <c r="T257" s="11">
        <f t="shared" si="64"/>
        <v>-0.17631161738404358</v>
      </c>
      <c r="U257" s="11">
        <f>'OddsRatio_working_3-way'!S257-'OddsRatio_working_3-way'!R257^2/3</f>
        <v>-1.003213102915208</v>
      </c>
      <c r="V257" s="11">
        <f>'OddsRatio_working_3-way'!S257*'OddsRatio_working_3-way'!R257/3-2*'OddsRatio_working_3-way'!R257^3/27-'OddsRatio_working_3-way'!T257</f>
        <v>0.17631161738404358</v>
      </c>
      <c r="W257" s="11">
        <f>'OddsRatio_working_3-way'!V257^2+4*'OddsRatio_working_3-way'!U257^3/27</f>
        <v>-0.11849500083598963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0.19337837732058294</v>
      </c>
      <c r="Y257" s="11">
        <f>IF('OddsRatio_working_3-way'!W257&gt;=0,IF('OddsRatio_working_3-way'!V257+SQRT('OddsRatio_working_3-way'!W257)&gt;0,0,PI()),ACOS('OddsRatio_working_3-way'!V257/(2*'OddsRatio_working_3-way'!X257)))</f>
        <v>1.0974445104442225</v>
      </c>
      <c r="Z257" s="11">
        <f>'OddsRatio_working_3-way'!X257^(1/3)*COS('OddsRatio_working_3-way'!Y257/3)</f>
        <v>0.54001397563448783</v>
      </c>
      <c r="AA257" s="11">
        <f>'OddsRatio_working_3-way'!X257^(1/3)*COS(('OddsRatio_working_3-way'!Y257+2*PI())/3)</f>
        <v>-0.44914926456502341</v>
      </c>
      <c r="AB257" s="11">
        <f>'OddsRatio_working_3-way'!X257^(1/3)*COS(('OddsRatio_working_3-way'!Y257+4*PI())/3)</f>
        <v>-9.0864711069464352E-2</v>
      </c>
      <c r="AC257" s="11">
        <f>'OddsRatio_working_3-way'!X257^(1/3)*SIN('OddsRatio_working_3-way'!Y257/3)</f>
        <v>0.20685568340714591</v>
      </c>
      <c r="AD257" s="11">
        <f>'OddsRatio_working_3-way'!X257^(1/3)*SIN(('OddsRatio_working_3-way'!Y257+2*PI())/3)</f>
        <v>0.36423797959452447</v>
      </c>
      <c r="AE257" s="11">
        <f>'OddsRatio_working_3-way'!X257^(1/3)*SIN(('OddsRatio_working_3-way'!Y257+4*PI())/3)</f>
        <v>-0.5710936630016703</v>
      </c>
      <c r="AF257" s="11">
        <f>-'OddsRatio_working_3-way'!U257/(3*'OddsRatio_working_3-way'!X257^(1/3))*COS(('OddsRatio_working_3-way'!Y257)/3)</f>
        <v>0.54001397563448794</v>
      </c>
      <c r="AG257" s="11">
        <f>-'OddsRatio_working_3-way'!U257/(3*'OddsRatio_working_3-way'!X257^(1/3))*COS(('OddsRatio_working_3-way'!Y257+2*PI())/3)</f>
        <v>-0.44914926456502346</v>
      </c>
      <c r="AH257" s="11">
        <f>-'OddsRatio_working_3-way'!U257/(3*'OddsRatio_working_3-way'!X257^(1/3))*COS(('OddsRatio_working_3-way'!Y257+4*PI())/3)</f>
        <v>-9.0864711069464379E-2</v>
      </c>
      <c r="AI257" s="11">
        <f>'OddsRatio_working_3-way'!U257/(3*'OddsRatio_working_3-way'!X257^(1/3))*SIN(('OddsRatio_working_3-way'!Y257)/3)</f>
        <v>-0.20685568340714594</v>
      </c>
      <c r="AJ257" s="11">
        <f>'OddsRatio_working_3-way'!U257/(3*'OddsRatio_working_3-way'!X257^(1/3))*SIN(('OddsRatio_working_3-way'!Y257+2*PI())/3)</f>
        <v>-0.36423797959452453</v>
      </c>
      <c r="AK257" s="11">
        <f>'OddsRatio_working_3-way'!U257/(3*'OddsRatio_working_3-way'!X257^(1/3))*SIN(('OddsRatio_working_3-way'!Y257+4*PI())/3)</f>
        <v>0.57109366300167042</v>
      </c>
      <c r="AL257" s="11">
        <f>'OddsRatio_working_3-way'!Z257+'OddsRatio_working_3-way'!AF257</f>
        <v>1.0800279512689759</v>
      </c>
      <c r="AM257" s="11">
        <f>'OddsRatio_working_3-way'!AA257+'OddsRatio_working_3-way'!AG257</f>
        <v>-0.89829852913004693</v>
      </c>
      <c r="AN257" s="11">
        <f>'OddsRatio_working_3-way'!AB257+'OddsRatio_working_3-way'!AH257</f>
        <v>-0.18172942213892873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1.0800279512689759</v>
      </c>
      <c r="AS257" s="11">
        <f>IF(('OddsRatio_working_3-way'!X257=0),IF(Q257&gt;0,-Q257^(1/3),(-Q257)^(1/3)),'OddsRatio_working_3-way'!AM257-'OddsRatio_working_3-way'!R257/3)</f>
        <v>-0.89829852913004693</v>
      </c>
      <c r="AT257" s="11">
        <f>IF(('OddsRatio_working_3-way'!X257=0),IF(Q257&gt;0,-Q257^(1/3),(-Q257)^(1/3)),'OddsRatio_working_3-way'!AN257-'OddsRatio_working_3-way'!R257/3)</f>
        <v>-0.18172942213892873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2.44</v>
      </c>
      <c r="B258" s="4">
        <f>IF('True_Odds_Calculator_3-way'!B259="","",'True_Odds_Calculator_3-way'!B259)</f>
        <v>3.21</v>
      </c>
      <c r="C258" s="4">
        <f>IF('True_Odds_Calculator_3-way'!C259="","",'True_Odds_Calculator_3-way'!C259)</f>
        <v>3.21</v>
      </c>
      <c r="D258" s="9">
        <f t="shared" si="52"/>
        <v>0.39794112585837205</v>
      </c>
      <c r="E258" s="9">
        <f t="shared" si="53"/>
        <v>0.30102943707081387</v>
      </c>
      <c r="F258" s="9">
        <f t="shared" si="54"/>
        <v>0.30102943707081387</v>
      </c>
      <c r="G258" s="9">
        <f t="shared" si="55"/>
        <v>1.0506489860134032</v>
      </c>
      <c r="H258" s="9">
        <f t="shared" si="56"/>
        <v>2.5129345398592999</v>
      </c>
      <c r="I258" s="9">
        <f t="shared" si="57"/>
        <v>3.3219342590896219</v>
      </c>
      <c r="J258" s="9">
        <f t="shared" si="58"/>
        <v>3.3219342590896219</v>
      </c>
      <c r="K258" s="11">
        <f t="shared" si="59"/>
        <v>0.4098360655737705</v>
      </c>
      <c r="L258" s="11">
        <f t="shared" si="60"/>
        <v>0.3115264797507788</v>
      </c>
      <c r="M258" s="11">
        <f t="shared" si="61"/>
        <v>0.3115264797507788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-0.27973521919732403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0.23307609051370767</v>
      </c>
      <c r="Q258" s="11">
        <f>2*'OddsRatio_working_3-way'!K258*'OddsRatio_working_3-way'!L258*'OddsRatio_working_3-way'!M258</f>
        <v>7.9548153758944584E-2</v>
      </c>
      <c r="R258" s="11">
        <f t="shared" si="62"/>
        <v>0</v>
      </c>
      <c r="S258" s="11">
        <f t="shared" si="63"/>
        <v>-0.83320252338085754</v>
      </c>
      <c r="T258" s="11">
        <f t="shared" si="64"/>
        <v>-0.2843694619047295</v>
      </c>
      <c r="U258" s="11">
        <f>'OddsRatio_working_3-way'!S258-'OddsRatio_working_3-way'!R258^2/3</f>
        <v>-0.83320252338085754</v>
      </c>
      <c r="V258" s="11">
        <f>'OddsRatio_working_3-way'!S258*'OddsRatio_working_3-way'!R258/3-2*'OddsRatio_working_3-way'!R258^3/27-'OddsRatio_working_3-way'!T258</f>
        <v>0.2843694619047295</v>
      </c>
      <c r="W258" s="11">
        <f>'OddsRatio_working_3-way'!V258^2+4*'OddsRatio_working_3-way'!U258^3/27</f>
        <v>-4.827524061236807E-3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0.14636727342990835</v>
      </c>
      <c r="Y258" s="11">
        <f>IF('OddsRatio_working_3-way'!W258&gt;=0,IF('OddsRatio_working_3-way'!V258+SQRT('OddsRatio_working_3-way'!W258)&gt;0,0,PI()),ACOS('OddsRatio_working_3-way'!V258/(2*'OddsRatio_working_3-way'!X258)))</f>
        <v>0.2396364269702207</v>
      </c>
      <c r="Z258" s="11">
        <f>'OddsRatio_working_3-way'!X258^(1/3)*COS('OddsRatio_working_3-way'!Y258/3)</f>
        <v>0.52532449300670159</v>
      </c>
      <c r="AA258" s="11">
        <f>'OddsRatio_working_3-way'!X258^(1/3)*COS(('OddsRatio_working_3-way'!Y258+2*PI())/3)</f>
        <v>-0.29908014911529907</v>
      </c>
      <c r="AB258" s="11">
        <f>'OddsRatio_working_3-way'!X258^(1/3)*COS(('OddsRatio_working_3-way'!Y258+4*PI())/3)</f>
        <v>-0.22624434389140263</v>
      </c>
      <c r="AC258" s="11">
        <f>'OddsRatio_working_3-way'!X258^(1/3)*SIN('OddsRatio_working_3-way'!Y258/3)</f>
        <v>4.2051771752659756E-2</v>
      </c>
      <c r="AD258" s="11">
        <f>'OddsRatio_working_3-way'!X258^(1/3)*SIN(('OddsRatio_working_3-way'!Y258+2*PI())/3)</f>
        <v>0.43391847029765435</v>
      </c>
      <c r="AE258" s="11">
        <f>'OddsRatio_working_3-way'!X258^(1/3)*SIN(('OddsRatio_working_3-way'!Y258+4*PI())/3)</f>
        <v>-0.47597024205031413</v>
      </c>
      <c r="AF258" s="11">
        <f>-'OddsRatio_working_3-way'!U258/(3*'OddsRatio_working_3-way'!X258^(1/3))*COS(('OddsRatio_working_3-way'!Y258)/3)</f>
        <v>0.52532449300670148</v>
      </c>
      <c r="AG258" s="11">
        <f>-'OddsRatio_working_3-way'!U258/(3*'OddsRatio_working_3-way'!X258^(1/3))*COS(('OddsRatio_working_3-way'!Y258+2*PI())/3)</f>
        <v>-0.29908014911529901</v>
      </c>
      <c r="AH258" s="11">
        <f>-'OddsRatio_working_3-way'!U258/(3*'OddsRatio_working_3-way'!X258^(1/3))*COS(('OddsRatio_working_3-way'!Y258+4*PI())/3)</f>
        <v>-0.22624434389140258</v>
      </c>
      <c r="AI258" s="11">
        <f>'OddsRatio_working_3-way'!U258/(3*'OddsRatio_working_3-way'!X258^(1/3))*SIN(('OddsRatio_working_3-way'!Y258)/3)</f>
        <v>-4.2051771752659742E-2</v>
      </c>
      <c r="AJ258" s="11">
        <f>'OddsRatio_working_3-way'!U258/(3*'OddsRatio_working_3-way'!X258^(1/3))*SIN(('OddsRatio_working_3-way'!Y258+2*PI())/3)</f>
        <v>-0.43391847029765424</v>
      </c>
      <c r="AK258" s="11">
        <f>'OddsRatio_working_3-way'!U258/(3*'OddsRatio_working_3-way'!X258^(1/3))*SIN(('OddsRatio_working_3-way'!Y258+4*PI())/3)</f>
        <v>0.47597024205031402</v>
      </c>
      <c r="AL258" s="11">
        <f>'OddsRatio_working_3-way'!Z258+'OddsRatio_working_3-way'!AF258</f>
        <v>1.0506489860134032</v>
      </c>
      <c r="AM258" s="11">
        <f>'OddsRatio_working_3-way'!AA258+'OddsRatio_working_3-way'!AG258</f>
        <v>-0.59816029823059802</v>
      </c>
      <c r="AN258" s="11">
        <f>'OddsRatio_working_3-way'!AB258+'OddsRatio_working_3-way'!AH258</f>
        <v>-0.45248868778280521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1.0506489860134032</v>
      </c>
      <c r="AS258" s="11">
        <f>IF(('OddsRatio_working_3-way'!X258=0),IF(Q258&gt;0,-Q258^(1/3),(-Q258)^(1/3)),'OddsRatio_working_3-way'!AM258-'OddsRatio_working_3-way'!R258/3)</f>
        <v>-0.59816029823059802</v>
      </c>
      <c r="AT258" s="11">
        <f>IF(('OddsRatio_working_3-way'!X258=0),IF(Q258&gt;0,-Q258^(1/3),(-Q258)^(1/3)),'OddsRatio_working_3-way'!AN258-'OddsRatio_working_3-way'!R258/3)</f>
        <v>-0.45248868778280521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4.75</v>
      </c>
      <c r="C259" s="4">
        <f>IF('True_Odds_Calculator_3-way'!C260="","",'True_Odds_Calculator_3-way'!C260)</f>
        <v>6.94</v>
      </c>
      <c r="D259" s="9">
        <f t="shared" si="52"/>
        <v>0.66765917252674278</v>
      </c>
      <c r="E259" s="9">
        <f t="shared" si="53"/>
        <v>0.1977101570187699</v>
      </c>
      <c r="F259" s="9">
        <f t="shared" si="54"/>
        <v>0.13463067045448718</v>
      </c>
      <c r="G259" s="9">
        <f t="shared" si="55"/>
        <v>1.0821090901668593</v>
      </c>
      <c r="H259" s="9">
        <f t="shared" si="56"/>
        <v>1.4977701814767557</v>
      </c>
      <c r="I259" s="9">
        <f t="shared" si="57"/>
        <v>5.0579090881257232</v>
      </c>
      <c r="J259" s="9">
        <f t="shared" si="58"/>
        <v>7.4277279955911446</v>
      </c>
      <c r="K259" s="11">
        <f t="shared" si="59"/>
        <v>0.68493150684931503</v>
      </c>
      <c r="L259" s="11">
        <f t="shared" si="60"/>
        <v>0.21052631578947367</v>
      </c>
      <c r="M259" s="11">
        <f t="shared" si="61"/>
        <v>0.14409221902017291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-0.21289703275994265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0.21089200044048378</v>
      </c>
      <c r="Q259" s="11">
        <f>2*'OddsRatio_working_3-way'!K259*'OddsRatio_working_3-way'!L259*'OddsRatio_working_3-way'!M259</f>
        <v>4.1555073978420447E-2</v>
      </c>
      <c r="R259" s="11">
        <f t="shared" si="62"/>
        <v>0</v>
      </c>
      <c r="S259" s="11">
        <f t="shared" si="63"/>
        <v>-0.99058215000243954</v>
      </c>
      <c r="T259" s="11">
        <f t="shared" si="64"/>
        <v>-0.19518860098570234</v>
      </c>
      <c r="U259" s="11">
        <f>'OddsRatio_working_3-way'!S259-'OddsRatio_working_3-way'!R259^2/3</f>
        <v>-0.99058215000243954</v>
      </c>
      <c r="V259" s="11">
        <f>'OddsRatio_working_3-way'!S259*'OddsRatio_working_3-way'!R259/3-2*'OddsRatio_working_3-way'!R259^3/27-'OddsRatio_working_3-way'!T259</f>
        <v>0.19518860098570234</v>
      </c>
      <c r="W259" s="11">
        <f>'OddsRatio_working_3-way'!V259^2+4*'OddsRatio_working_3-way'!U259^3/27</f>
        <v>-0.10590314373093022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0.18973780177239719</v>
      </c>
      <c r="Y259" s="11">
        <f>IF('OddsRatio_working_3-way'!W259&gt;=0,IF('OddsRatio_working_3-way'!V259+SQRT('OddsRatio_working_3-way'!W259)&gt;0,0,PI()),ACOS('OddsRatio_working_3-way'!V259/(2*'OddsRatio_working_3-way'!X259)))</f>
        <v>1.0305304355742808</v>
      </c>
      <c r="Z259" s="11">
        <f>'OddsRatio_working_3-way'!X259^(1/3)*COS('OddsRatio_working_3-way'!Y259/3)</f>
        <v>0.54105454508342965</v>
      </c>
      <c r="AA259" s="11">
        <f>'OddsRatio_working_3-way'!X259^(1/3)*COS(('OddsRatio_working_3-way'!Y259+2*PI())/3)</f>
        <v>-0.4381295455991891</v>
      </c>
      <c r="AB259" s="11">
        <f>'OddsRatio_working_3-way'!X259^(1/3)*COS(('OddsRatio_working_3-way'!Y259+4*PI())/3)</f>
        <v>-0.10292499948424069</v>
      </c>
      <c r="AC259" s="11">
        <f>'OddsRatio_working_3-way'!X259^(1/3)*SIN('OddsRatio_working_3-way'!Y259/3)</f>
        <v>0.19353043493305191</v>
      </c>
      <c r="AD259" s="11">
        <f>'OddsRatio_working_3-way'!X259^(1/3)*SIN(('OddsRatio_working_3-way'!Y259+2*PI())/3)</f>
        <v>0.37180176340875704</v>
      </c>
      <c r="AE259" s="11">
        <f>'OddsRatio_working_3-way'!X259^(1/3)*SIN(('OddsRatio_working_3-way'!Y259+4*PI())/3)</f>
        <v>-0.56533219834180881</v>
      </c>
      <c r="AF259" s="11">
        <f>-'OddsRatio_working_3-way'!U259/(3*'OddsRatio_working_3-way'!X259^(1/3))*COS(('OddsRatio_working_3-way'!Y259)/3)</f>
        <v>0.54105454508342954</v>
      </c>
      <c r="AG259" s="11">
        <f>-'OddsRatio_working_3-way'!U259/(3*'OddsRatio_working_3-way'!X259^(1/3))*COS(('OddsRatio_working_3-way'!Y259+2*PI())/3)</f>
        <v>-0.43812954559918899</v>
      </c>
      <c r="AH259" s="11">
        <f>-'OddsRatio_working_3-way'!U259/(3*'OddsRatio_working_3-way'!X259^(1/3))*COS(('OddsRatio_working_3-way'!Y259+4*PI())/3)</f>
        <v>-0.10292499948424066</v>
      </c>
      <c r="AI259" s="11">
        <f>'OddsRatio_working_3-way'!U259/(3*'OddsRatio_working_3-way'!X259^(1/3))*SIN(('OddsRatio_working_3-way'!Y259)/3)</f>
        <v>-0.19353043493305186</v>
      </c>
      <c r="AJ259" s="11">
        <f>'OddsRatio_working_3-way'!U259/(3*'OddsRatio_working_3-way'!X259^(1/3))*SIN(('OddsRatio_working_3-way'!Y259+2*PI())/3)</f>
        <v>-0.37180176340875692</v>
      </c>
      <c r="AK259" s="11">
        <f>'OddsRatio_working_3-way'!U259/(3*'OddsRatio_working_3-way'!X259^(1/3))*SIN(('OddsRatio_working_3-way'!Y259+4*PI())/3)</f>
        <v>0.5653321983418087</v>
      </c>
      <c r="AL259" s="11">
        <f>'OddsRatio_working_3-way'!Z259+'OddsRatio_working_3-way'!AF259</f>
        <v>1.0821090901668593</v>
      </c>
      <c r="AM259" s="11">
        <f>'OddsRatio_working_3-way'!AA259+'OddsRatio_working_3-way'!AG259</f>
        <v>-0.87625909119837808</v>
      </c>
      <c r="AN259" s="11">
        <f>'OddsRatio_working_3-way'!AB259+'OddsRatio_working_3-way'!AH259</f>
        <v>-0.20584999896848136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1.0821090901668593</v>
      </c>
      <c r="AS259" s="11">
        <f>IF(('OddsRatio_working_3-way'!X259=0),IF(Q259&gt;0,-Q259^(1/3),(-Q259)^(1/3)),'OddsRatio_working_3-way'!AM259-'OddsRatio_working_3-way'!R259/3)</f>
        <v>-0.87625909119837808</v>
      </c>
      <c r="AT259" s="11">
        <f>IF(('OddsRatio_working_3-way'!X259=0),IF(Q259&gt;0,-Q259^(1/3),(-Q259)^(1/3)),'OddsRatio_working_3-way'!AN259-'OddsRatio_working_3-way'!R259/3)</f>
        <v>-0.20584999896848136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1.75</v>
      </c>
      <c r="B260" s="4">
        <f>IF('True_Odds_Calculator_3-way'!B261="","",'True_Odds_Calculator_3-way'!B261)</f>
        <v>3.71</v>
      </c>
      <c r="C260" s="4">
        <f>IF('True_Odds_Calculator_3-way'!C261="","",'True_Odds_Calculator_3-way'!C261)</f>
        <v>5.0999999999999996</v>
      </c>
      <c r="D260" s="9">
        <f t="shared" ref="D260:D323" si="65">(K260/(AR260+K260-(AR260*K260)))</f>
        <v>0.55610619866773026</v>
      </c>
      <c r="E260" s="9">
        <f t="shared" ref="E260:E323" si="66">(L260/(AR260+L260-(AR260*L260)))</f>
        <v>0.25745151173628517</v>
      </c>
      <c r="F260" s="9">
        <f t="shared" ref="F260:F323" si="67">(M260/(AR260+M260-(AR260*M260)))</f>
        <v>0.18644228959598466</v>
      </c>
      <c r="G260" s="9">
        <f t="shared" ref="G260:G323" si="68">AR260</f>
        <v>1.0642902438316302</v>
      </c>
      <c r="H260" s="9">
        <f t="shared" ref="H260:H323" si="69">IF(A260="","",1/D260)</f>
        <v>1.7982176828737226</v>
      </c>
      <c r="I260" s="9">
        <f t="shared" ref="I260:I323" si="70">IF(B260="","",1/E260)</f>
        <v>3.8842265607837181</v>
      </c>
      <c r="J260" s="9">
        <f t="shared" ref="J260:J323" si="71">IF(C260="","",1/F260)</f>
        <v>5.3635899997096832</v>
      </c>
      <c r="K260" s="11">
        <f t="shared" ref="K260:K323" si="72">1/A260</f>
        <v>0.5714285714285714</v>
      </c>
      <c r="L260" s="11">
        <f t="shared" ref="L260:L323" si="73">1/B260</f>
        <v>0.26954177897574122</v>
      </c>
      <c r="M260" s="11">
        <f t="shared" ref="M260:M323" si="74">1/C260</f>
        <v>0.19607843137254904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-0.25167047951255983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0.22831774219121614</v>
      </c>
      <c r="Q260" s="11">
        <f>2*'OddsRatio_working_3-way'!K260*'OddsRatio_working_3-way'!L260*'OddsRatio_working_3-way'!M260</f>
        <v>6.0401519098205327E-2</v>
      </c>
      <c r="R260" s="11">
        <f t="shared" ref="R260:R323" si="75">O260/N260</f>
        <v>0</v>
      </c>
      <c r="S260" s="11">
        <f t="shared" ref="S260:S323" si="76">P260/N260</f>
        <v>-0.90720907209072077</v>
      </c>
      <c r="T260" s="11">
        <f t="shared" ref="T260:T323" si="77">Q260/N260</f>
        <v>-0.24000240002400017</v>
      </c>
      <c r="U260" s="11">
        <f>'OddsRatio_working_3-way'!S260-'OddsRatio_working_3-way'!R260^2/3</f>
        <v>-0.90720907209072077</v>
      </c>
      <c r="V260" s="11">
        <f>'OddsRatio_working_3-way'!S260*'OddsRatio_working_3-way'!R260/3-2*'OddsRatio_working_3-way'!R260^3/27-'OddsRatio_working_3-way'!T260</f>
        <v>0.24000240002400017</v>
      </c>
      <c r="W260" s="11">
        <f>'OddsRatio_working_3-way'!V260^2+4*'OddsRatio_working_3-way'!U260^3/27</f>
        <v>-5.3014957728827403E-2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0.16629500123733995</v>
      </c>
      <c r="Y260" s="11">
        <f>IF('OddsRatio_working_3-way'!W260&gt;=0,IF('OddsRatio_working_3-way'!V260+SQRT('OddsRatio_working_3-way'!W260)&gt;0,0,PI()),ACOS('OddsRatio_working_3-way'!V260/(2*'OddsRatio_working_3-way'!X260)))</f>
        <v>0.76466199197704521</v>
      </c>
      <c r="Z260" s="11">
        <f>'OddsRatio_working_3-way'!X260^(1/3)*COS('OddsRatio_working_3-way'!Y260/3)</f>
        <v>0.5321451219158152</v>
      </c>
      <c r="AA260" s="11">
        <f>'OddsRatio_working_3-way'!X260^(1/3)*COS(('OddsRatio_working_3-way'!Y260+2*PI())/3)</f>
        <v>-0.38614939027389938</v>
      </c>
      <c r="AB260" s="11">
        <f>'OddsRatio_working_3-way'!X260^(1/3)*COS(('OddsRatio_working_3-way'!Y260+4*PI())/3)</f>
        <v>-0.14599573164191595</v>
      </c>
      <c r="AC260" s="11">
        <f>'OddsRatio_working_3-way'!X260^(1/3)*SIN('OddsRatio_working_3-way'!Y260/3)</f>
        <v>0.13865277945804941</v>
      </c>
      <c r="AD260" s="11">
        <f>'OddsRatio_working_3-way'!X260^(1/3)*SIN(('OddsRatio_working_3-way'!Y260+2*PI())/3)</f>
        <v>0.39152480435003861</v>
      </c>
      <c r="AE260" s="11">
        <f>'OddsRatio_working_3-way'!X260^(1/3)*SIN(('OddsRatio_working_3-way'!Y260+4*PI())/3)</f>
        <v>-0.53017758380808777</v>
      </c>
      <c r="AF260" s="11">
        <f>-'OddsRatio_working_3-way'!U260/(3*'OddsRatio_working_3-way'!X260^(1/3))*COS(('OddsRatio_working_3-way'!Y260)/3)</f>
        <v>0.53214512191581509</v>
      </c>
      <c r="AG260" s="11">
        <f>-'OddsRatio_working_3-way'!U260/(3*'OddsRatio_working_3-way'!X260^(1/3))*COS(('OddsRatio_working_3-way'!Y260+2*PI())/3)</f>
        <v>-0.38614939027389933</v>
      </c>
      <c r="AH260" s="11">
        <f>-'OddsRatio_working_3-way'!U260/(3*'OddsRatio_working_3-way'!X260^(1/3))*COS(('OddsRatio_working_3-way'!Y260+4*PI())/3)</f>
        <v>-0.14599573164191593</v>
      </c>
      <c r="AI260" s="11">
        <f>'OddsRatio_working_3-way'!U260/(3*'OddsRatio_working_3-way'!X260^(1/3))*SIN(('OddsRatio_working_3-way'!Y260)/3)</f>
        <v>-0.13865277945804938</v>
      </c>
      <c r="AJ260" s="11">
        <f>'OddsRatio_working_3-way'!U260/(3*'OddsRatio_working_3-way'!X260^(1/3))*SIN(('OddsRatio_working_3-way'!Y260+2*PI())/3)</f>
        <v>-0.39152480435003856</v>
      </c>
      <c r="AK260" s="11">
        <f>'OddsRatio_working_3-way'!U260/(3*'OddsRatio_working_3-way'!X260^(1/3))*SIN(('OddsRatio_working_3-way'!Y260+4*PI())/3)</f>
        <v>0.53017758380808766</v>
      </c>
      <c r="AL260" s="11">
        <f>'OddsRatio_working_3-way'!Z260+'OddsRatio_working_3-way'!AF260</f>
        <v>1.0642902438316302</v>
      </c>
      <c r="AM260" s="11">
        <f>'OddsRatio_working_3-way'!AA260+'OddsRatio_working_3-way'!AG260</f>
        <v>-0.77229878054779877</v>
      </c>
      <c r="AN260" s="11">
        <f>'OddsRatio_working_3-way'!AB260+'OddsRatio_working_3-way'!AH260</f>
        <v>-0.29199146328383185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1.0642902438316302</v>
      </c>
      <c r="AS260" s="11">
        <f>IF(('OddsRatio_working_3-way'!X260=0),IF(Q260&gt;0,-Q260^(1/3),(-Q260)^(1/3)),'OddsRatio_working_3-way'!AM260-'OddsRatio_working_3-way'!R260/3)</f>
        <v>-0.77229878054779877</v>
      </c>
      <c r="AT260" s="11">
        <f>IF(('OddsRatio_working_3-way'!X260=0),IF(Q260&gt;0,-Q260^(1/3),(-Q260)^(1/3)),'OddsRatio_working_3-way'!AN260-'OddsRatio_working_3-way'!R260/3)</f>
        <v>-0.29199146328383185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2.0699999999999998</v>
      </c>
      <c r="B261" s="4">
        <f>IF('True_Odds_Calculator_3-way'!B262="","",'True_Odds_Calculator_3-way'!B262)</f>
        <v>3.45</v>
      </c>
      <c r="C261" s="4">
        <f>IF('True_Odds_Calculator_3-way'!C262="","",'True_Odds_Calculator_3-way'!C262)</f>
        <v>3.82</v>
      </c>
      <c r="D261" s="9">
        <f t="shared" si="65"/>
        <v>0.4696347112872436</v>
      </c>
      <c r="E261" s="9">
        <f t="shared" si="66"/>
        <v>0.27887674017555691</v>
      </c>
      <c r="F261" s="9">
        <f t="shared" si="67"/>
        <v>0.25148854853719965</v>
      </c>
      <c r="G261" s="9">
        <f t="shared" si="68"/>
        <v>1.0554341112595167</v>
      </c>
      <c r="H261" s="9">
        <f t="shared" si="69"/>
        <v>2.1293144990476822</v>
      </c>
      <c r="I261" s="9">
        <f t="shared" si="70"/>
        <v>3.5858135725858156</v>
      </c>
      <c r="J261" s="9">
        <f t="shared" si="71"/>
        <v>3.9763241937518363</v>
      </c>
      <c r="K261" s="11">
        <f t="shared" si="72"/>
        <v>0.48309178743961356</v>
      </c>
      <c r="L261" s="11">
        <f t="shared" si="73"/>
        <v>0.28985507246376813</v>
      </c>
      <c r="M261" s="11">
        <f t="shared" si="74"/>
        <v>0.26178010471204188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-0.27098557102812881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0.23240017697603377</v>
      </c>
      <c r="Q261" s="11">
        <f>2*'OddsRatio_working_3-way'!K261*'OddsRatio_working_3-way'!L261*'OddsRatio_working_3-way'!M261</f>
        <v>7.3312358667518562E-2</v>
      </c>
      <c r="R261" s="11">
        <f t="shared" si="75"/>
        <v>0</v>
      </c>
      <c r="S261" s="11">
        <f t="shared" si="76"/>
        <v>-0.85761089084669451</v>
      </c>
      <c r="T261" s="11">
        <f t="shared" si="77"/>
        <v>-0.27053971320085007</v>
      </c>
      <c r="U261" s="11">
        <f>'OddsRatio_working_3-way'!S261-'OddsRatio_working_3-way'!R261^2/3</f>
        <v>-0.85761089084669451</v>
      </c>
      <c r="V261" s="11">
        <f>'OddsRatio_working_3-way'!S261*'OddsRatio_working_3-way'!R261/3-2*'OddsRatio_working_3-way'!R261^3/27-'OddsRatio_working_3-way'!T261</f>
        <v>0.27053971320085007</v>
      </c>
      <c r="W261" s="11">
        <f>'OddsRatio_working_3-way'!V261^2+4*'OddsRatio_working_3-way'!U261^3/27</f>
        <v>-2.0255635019387958E-2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0.15284581400727512</v>
      </c>
      <c r="Y261" s="11">
        <f>IF('OddsRatio_working_3-way'!W261&gt;=0,IF('OddsRatio_working_3-way'!V261+SQRT('OddsRatio_working_3-way'!W261)&gt;0,0,PI()),ACOS('OddsRatio_working_3-way'!V261/(2*'OddsRatio_working_3-way'!X261)))</f>
        <v>0.48428389022734408</v>
      </c>
      <c r="Z261" s="11">
        <f>'OddsRatio_working_3-way'!X261^(1/3)*COS('OddsRatio_working_3-way'!Y261/3)</f>
        <v>0.52771705562975846</v>
      </c>
      <c r="AA261" s="11">
        <f>'OddsRatio_working_3-way'!X261^(1/3)*COS(('OddsRatio_working_3-way'!Y261+2*PI())/3)</f>
        <v>-0.33828133755603013</v>
      </c>
      <c r="AB261" s="11">
        <f>'OddsRatio_working_3-way'!X261^(1/3)*COS(('OddsRatio_working_3-way'!Y261+4*PI())/3)</f>
        <v>-0.18943571807372836</v>
      </c>
      <c r="AC261" s="11">
        <f>'OddsRatio_working_3-way'!X261^(1/3)*SIN('OddsRatio_working_3-way'!Y261/3)</f>
        <v>8.5936058475803601E-2</v>
      </c>
      <c r="AD261" s="11">
        <f>'OddsRatio_working_3-way'!X261^(1/3)*SIN(('OddsRatio_working_3-way'!Y261+2*PI())/3)</f>
        <v>0.4140483469477948</v>
      </c>
      <c r="AE261" s="11">
        <f>'OddsRatio_working_3-way'!X261^(1/3)*SIN(('OddsRatio_working_3-way'!Y261+4*PI())/3)</f>
        <v>-0.49998440542359829</v>
      </c>
      <c r="AF261" s="11">
        <f>-'OddsRatio_working_3-way'!U261/(3*'OddsRatio_working_3-way'!X261^(1/3))*COS(('OddsRatio_working_3-way'!Y261)/3)</f>
        <v>0.52771705562975835</v>
      </c>
      <c r="AG261" s="11">
        <f>-'OddsRatio_working_3-way'!U261/(3*'OddsRatio_working_3-way'!X261^(1/3))*COS(('OddsRatio_working_3-way'!Y261+2*PI())/3)</f>
        <v>-0.33828133755603007</v>
      </c>
      <c r="AH261" s="11">
        <f>-'OddsRatio_working_3-way'!U261/(3*'OddsRatio_working_3-way'!X261^(1/3))*COS(('OddsRatio_working_3-way'!Y261+4*PI())/3)</f>
        <v>-0.1894357180737283</v>
      </c>
      <c r="AI261" s="11">
        <f>'OddsRatio_working_3-way'!U261/(3*'OddsRatio_working_3-way'!X261^(1/3))*SIN(('OddsRatio_working_3-way'!Y261)/3)</f>
        <v>-8.5936058475803587E-2</v>
      </c>
      <c r="AJ261" s="11">
        <f>'OddsRatio_working_3-way'!U261/(3*'OddsRatio_working_3-way'!X261^(1/3))*SIN(('OddsRatio_working_3-way'!Y261+2*PI())/3)</f>
        <v>-0.41404834694779474</v>
      </c>
      <c r="AK261" s="11">
        <f>'OddsRatio_working_3-way'!U261/(3*'OddsRatio_working_3-way'!X261^(1/3))*SIN(('OddsRatio_working_3-way'!Y261+4*PI())/3)</f>
        <v>0.49998440542359823</v>
      </c>
      <c r="AL261" s="11">
        <f>'OddsRatio_working_3-way'!Z261+'OddsRatio_working_3-way'!AF261</f>
        <v>1.0554341112595167</v>
      </c>
      <c r="AM261" s="11">
        <f>'OddsRatio_working_3-way'!AA261+'OddsRatio_working_3-way'!AG261</f>
        <v>-0.67656267511206014</v>
      </c>
      <c r="AN261" s="11">
        <f>'OddsRatio_working_3-way'!AB261+'OddsRatio_working_3-way'!AH261</f>
        <v>-0.37887143614745666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1.0554341112595167</v>
      </c>
      <c r="AS261" s="11">
        <f>IF(('OddsRatio_working_3-way'!X261=0),IF(Q261&gt;0,-Q261^(1/3),(-Q261)^(1/3)),'OddsRatio_working_3-way'!AM261-'OddsRatio_working_3-way'!R261/3)</f>
        <v>-0.67656267511206014</v>
      </c>
      <c r="AT261" s="11">
        <f>IF(('OddsRatio_working_3-way'!X261=0),IF(Q261&gt;0,-Q261^(1/3),(-Q261)^(1/3)),'OddsRatio_working_3-way'!AN261-'OddsRatio_working_3-way'!R261/3)</f>
        <v>-0.37887143614745666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4.93</v>
      </c>
      <c r="B262" s="4">
        <f>IF('True_Odds_Calculator_3-way'!B263="","",'True_Odds_Calculator_3-way'!B263)</f>
        <v>4.09</v>
      </c>
      <c r="C262" s="4">
        <f>IF('True_Odds_Calculator_3-way'!C263="","",'True_Odds_Calculator_3-way'!C263)</f>
        <v>1.7</v>
      </c>
      <c r="D262" s="9">
        <f t="shared" si="65"/>
        <v>0.19316913585130555</v>
      </c>
      <c r="E262" s="9">
        <f t="shared" si="66"/>
        <v>0.23342359459213882</v>
      </c>
      <c r="F262" s="9">
        <f t="shared" si="67"/>
        <v>0.57340726955655574</v>
      </c>
      <c r="G262" s="9">
        <f t="shared" si="68"/>
        <v>1.0628016397822626</v>
      </c>
      <c r="H262" s="9">
        <f t="shared" si="69"/>
        <v>5.1768104443442926</v>
      </c>
      <c r="I262" s="9">
        <f t="shared" si="70"/>
        <v>4.2840570669271916</v>
      </c>
      <c r="J262" s="9">
        <f t="shared" si="71"/>
        <v>1.743961147847584</v>
      </c>
      <c r="K262" s="11">
        <f t="shared" si="72"/>
        <v>0.20283975659229211</v>
      </c>
      <c r="L262" s="11">
        <f t="shared" si="73"/>
        <v>0.24449877750611249</v>
      </c>
      <c r="M262" s="11">
        <f t="shared" si="74"/>
        <v>0.58823529411764708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-0.24798757464272592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0.22521543519236228</v>
      </c>
      <c r="Q262" s="11">
        <f>2*'OddsRatio_working_3-way'!K262*'OddsRatio_working_3-way'!L262*'OddsRatio_working_3-way'!M262</f>
        <v>5.8345967666415109E-2</v>
      </c>
      <c r="R262" s="11">
        <f t="shared" si="75"/>
        <v>0</v>
      </c>
      <c r="S262" s="11">
        <f t="shared" si="76"/>
        <v>-0.90817225627868126</v>
      </c>
      <c r="T262" s="11">
        <f t="shared" si="77"/>
        <v>-0.23527778660069468</v>
      </c>
      <c r="U262" s="11">
        <f>'OddsRatio_working_3-way'!S262-'OddsRatio_working_3-way'!R262^2/3</f>
        <v>-0.90817225627868126</v>
      </c>
      <c r="V262" s="11">
        <f>'OddsRatio_working_3-way'!S262*'OddsRatio_working_3-way'!R262/3-2*'OddsRatio_working_3-way'!R262^3/27-'OddsRatio_working_3-way'!T262</f>
        <v>0.23527778660069468</v>
      </c>
      <c r="W262" s="11">
        <f>'OddsRatio_working_3-way'!V262^2+4*'OddsRatio_working_3-way'!U262^3/27</f>
        <v>-5.5613170559521467E-2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0.16655990470941942</v>
      </c>
      <c r="Y262" s="11">
        <f>IF('OddsRatio_working_3-way'!W262&gt;=0,IF('OddsRatio_working_3-way'!V262+SQRT('OddsRatio_working_3-way'!W262)&gt;0,0,PI()),ACOS('OddsRatio_working_3-way'!V262/(2*'OddsRatio_working_3-way'!X262)))</f>
        <v>0.78655855219926651</v>
      </c>
      <c r="Z262" s="11">
        <f>'OddsRatio_working_3-way'!X262^(1/3)*COS('OddsRatio_working_3-way'!Y262/3)</f>
        <v>0.5314008198911313</v>
      </c>
      <c r="AA262" s="11">
        <f>'OddsRatio_working_3-way'!X262^(1/3)*COS(('OddsRatio_working_3-way'!Y262+2*PI())/3)</f>
        <v>-0.38920320559791266</v>
      </c>
      <c r="AB262" s="11">
        <f>'OddsRatio_working_3-way'!X262^(1/3)*COS(('OddsRatio_working_3-way'!Y262+4*PI())/3)</f>
        <v>-0.14219761429321884</v>
      </c>
      <c r="AC262" s="11">
        <f>'OddsRatio_working_3-way'!X262^(1/3)*SIN('OddsRatio_working_3-way'!Y262/3)</f>
        <v>0.14260874463110773</v>
      </c>
      <c r="AD262" s="11">
        <f>'OddsRatio_working_3-way'!X262^(1/3)*SIN(('OddsRatio_working_3-way'!Y262+2*PI())/3)</f>
        <v>0.38890223730204493</v>
      </c>
      <c r="AE262" s="11">
        <f>'OddsRatio_working_3-way'!X262^(1/3)*SIN(('OddsRatio_working_3-way'!Y262+4*PI())/3)</f>
        <v>-0.5315109819331526</v>
      </c>
      <c r="AF262" s="11">
        <f>-'OddsRatio_working_3-way'!U262/(3*'OddsRatio_working_3-way'!X262^(1/3))*COS(('OddsRatio_working_3-way'!Y262)/3)</f>
        <v>0.5314008198911313</v>
      </c>
      <c r="AG262" s="11">
        <f>-'OddsRatio_working_3-way'!U262/(3*'OddsRatio_working_3-way'!X262^(1/3))*COS(('OddsRatio_working_3-way'!Y262+2*PI())/3)</f>
        <v>-0.38920320559791255</v>
      </c>
      <c r="AH262" s="11">
        <f>-'OddsRatio_working_3-way'!U262/(3*'OddsRatio_working_3-way'!X262^(1/3))*COS(('OddsRatio_working_3-way'!Y262+4*PI())/3)</f>
        <v>-0.14219761429321881</v>
      </c>
      <c r="AI262" s="11">
        <f>'OddsRatio_working_3-way'!U262/(3*'OddsRatio_working_3-way'!X262^(1/3))*SIN(('OddsRatio_working_3-way'!Y262)/3)</f>
        <v>-0.1426087446311077</v>
      </c>
      <c r="AJ262" s="11">
        <f>'OddsRatio_working_3-way'!U262/(3*'OddsRatio_working_3-way'!X262^(1/3))*SIN(('OddsRatio_working_3-way'!Y262+2*PI())/3)</f>
        <v>-0.38890223730204482</v>
      </c>
      <c r="AK262" s="11">
        <f>'OddsRatio_working_3-way'!U262/(3*'OddsRatio_working_3-way'!X262^(1/3))*SIN(('OddsRatio_working_3-way'!Y262+4*PI())/3)</f>
        <v>0.53151098193315249</v>
      </c>
      <c r="AL262" s="11">
        <f>'OddsRatio_working_3-way'!Z262+'OddsRatio_working_3-way'!AF262</f>
        <v>1.0628016397822626</v>
      </c>
      <c r="AM262" s="11">
        <f>'OddsRatio_working_3-way'!AA262+'OddsRatio_working_3-way'!AG262</f>
        <v>-0.77840641119582521</v>
      </c>
      <c r="AN262" s="11">
        <f>'OddsRatio_working_3-way'!AB262+'OddsRatio_working_3-way'!AH262</f>
        <v>-0.28439522858643762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1.0628016397822626</v>
      </c>
      <c r="AS262" s="11">
        <f>IF(('OddsRatio_working_3-way'!X262=0),IF(Q262&gt;0,-Q262^(1/3),(-Q262)^(1/3)),'OddsRatio_working_3-way'!AM262-'OddsRatio_working_3-way'!R262/3)</f>
        <v>-0.77840641119582521</v>
      </c>
      <c r="AT262" s="11">
        <f>IF(('OddsRatio_working_3-way'!X262=0),IF(Q262&gt;0,-Q262^(1/3),(-Q262)^(1/3)),'OddsRatio_working_3-way'!AN262-'OddsRatio_working_3-way'!R262/3)</f>
        <v>-0.28439522858643762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2.2999999999999998</v>
      </c>
      <c r="B263" s="4">
        <f>IF('True_Odds_Calculator_3-way'!B264="","",'True_Odds_Calculator_3-way'!B264)</f>
        <v>3.51</v>
      </c>
      <c r="C263" s="4">
        <f>IF('True_Odds_Calculator_3-way'!C264="","",'True_Odds_Calculator_3-way'!C264)</f>
        <v>3.19</v>
      </c>
      <c r="D263" s="9">
        <f t="shared" si="65"/>
        <v>0.42246965374155493</v>
      </c>
      <c r="E263" s="9">
        <f t="shared" si="66"/>
        <v>0.27476852604520757</v>
      </c>
      <c r="F263" s="9">
        <f t="shared" si="67"/>
        <v>0.30276182021323716</v>
      </c>
      <c r="G263" s="9">
        <f t="shared" si="68"/>
        <v>1.0515645527957087</v>
      </c>
      <c r="H263" s="9">
        <f t="shared" si="69"/>
        <v>2.3670339186344216</v>
      </c>
      <c r="I263" s="9">
        <f t="shared" si="70"/>
        <v>3.6394270275172285</v>
      </c>
      <c r="J263" s="9">
        <f t="shared" si="71"/>
        <v>3.3029263706226013</v>
      </c>
      <c r="K263" s="11">
        <f t="shared" si="72"/>
        <v>0.43478260869565222</v>
      </c>
      <c r="L263" s="11">
        <f t="shared" si="73"/>
        <v>0.28490028490028491</v>
      </c>
      <c r="M263" s="11">
        <f t="shared" si="74"/>
        <v>0.31347962382445144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-0.27748247088576905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0.23298374122961832</v>
      </c>
      <c r="Q263" s="11">
        <f>2*'OddsRatio_working_3-way'!K263*'OddsRatio_working_3-way'!L263*'OddsRatio_working_3-way'!M263</f>
        <v>7.7661247076539444E-2</v>
      </c>
      <c r="R263" s="11">
        <f t="shared" si="75"/>
        <v>0</v>
      </c>
      <c r="S263" s="11">
        <f t="shared" si="76"/>
        <v>-0.8396340874646836</v>
      </c>
      <c r="T263" s="11">
        <f t="shared" si="77"/>
        <v>-0.27987802915489451</v>
      </c>
      <c r="U263" s="11">
        <f>'OddsRatio_working_3-way'!S263-'OddsRatio_working_3-way'!R263^2/3</f>
        <v>-0.8396340874646836</v>
      </c>
      <c r="V263" s="11">
        <f>'OddsRatio_working_3-way'!S263*'OddsRatio_working_3-way'!R263/3-2*'OddsRatio_working_3-way'!R263^3/27-'OddsRatio_working_3-way'!T263</f>
        <v>0.27987802915489451</v>
      </c>
      <c r="W263" s="11">
        <f>'OddsRatio_working_3-way'!V263^2+4*'OddsRatio_working_3-way'!U263^3/27</f>
        <v>-9.3615886043791063E-3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0.1480652726063805</v>
      </c>
      <c r="Y263" s="11">
        <f>IF('OddsRatio_working_3-way'!W263&gt;=0,IF('OddsRatio_working_3-way'!V263+SQRT('OddsRatio_working_3-way'!W263)&gt;0,0,PI()),ACOS('OddsRatio_working_3-way'!V263/(2*'OddsRatio_working_3-way'!X263)))</f>
        <v>0.33284364559384616</v>
      </c>
      <c r="Z263" s="11">
        <f>'OddsRatio_working_3-way'!X263^(1/3)*COS('OddsRatio_working_3-way'!Y263/3)</f>
        <v>0.52578227639785435</v>
      </c>
      <c r="AA263" s="11">
        <f>'OddsRatio_working_3-way'!X263^(1/3)*COS(('OddsRatio_working_3-way'!Y263+2*PI())/3)</f>
        <v>-0.3136185492859192</v>
      </c>
      <c r="AB263" s="11">
        <f>'OddsRatio_working_3-way'!X263^(1/3)*COS(('OddsRatio_working_3-way'!Y263+4*PI())/3)</f>
        <v>-0.21216372711193526</v>
      </c>
      <c r="AC263" s="11">
        <f>'OddsRatio_working_3-way'!X263^(1/3)*SIN('OddsRatio_working_3-way'!Y263/3)</f>
        <v>5.8574968892735391E-2</v>
      </c>
      <c r="AD263" s="11">
        <f>'OddsRatio_working_3-way'!X263^(1/3)*SIN(('OddsRatio_working_3-way'!Y263+2*PI())/3)</f>
        <v>0.42605332377378546</v>
      </c>
      <c r="AE263" s="11">
        <f>'OddsRatio_working_3-way'!X263^(1/3)*SIN(('OddsRatio_working_3-way'!Y263+4*PI())/3)</f>
        <v>-0.48462829266652074</v>
      </c>
      <c r="AF263" s="11">
        <f>-'OddsRatio_working_3-way'!U263/(3*'OddsRatio_working_3-way'!X263^(1/3))*COS(('OddsRatio_working_3-way'!Y263)/3)</f>
        <v>0.52578227639785424</v>
      </c>
      <c r="AG263" s="11">
        <f>-'OddsRatio_working_3-way'!U263/(3*'OddsRatio_working_3-way'!X263^(1/3))*COS(('OddsRatio_working_3-way'!Y263+2*PI())/3)</f>
        <v>-0.31361854928591915</v>
      </c>
      <c r="AH263" s="11">
        <f>-'OddsRatio_working_3-way'!U263/(3*'OddsRatio_working_3-way'!X263^(1/3))*COS(('OddsRatio_working_3-way'!Y263+4*PI())/3)</f>
        <v>-0.21216372711193521</v>
      </c>
      <c r="AI263" s="11">
        <f>'OddsRatio_working_3-way'!U263/(3*'OddsRatio_working_3-way'!X263^(1/3))*SIN(('OddsRatio_working_3-way'!Y263)/3)</f>
        <v>-5.8574968892735377E-2</v>
      </c>
      <c r="AJ263" s="11">
        <f>'OddsRatio_working_3-way'!U263/(3*'OddsRatio_working_3-way'!X263^(1/3))*SIN(('OddsRatio_working_3-way'!Y263+2*PI())/3)</f>
        <v>-0.42605332377378541</v>
      </c>
      <c r="AK263" s="11">
        <f>'OddsRatio_working_3-way'!U263/(3*'OddsRatio_working_3-way'!X263^(1/3))*SIN(('OddsRatio_working_3-way'!Y263+4*PI())/3)</f>
        <v>0.48462829266652063</v>
      </c>
      <c r="AL263" s="11">
        <f>'OddsRatio_working_3-way'!Z263+'OddsRatio_working_3-way'!AF263</f>
        <v>1.0515645527957087</v>
      </c>
      <c r="AM263" s="11">
        <f>'OddsRatio_working_3-way'!AA263+'OddsRatio_working_3-way'!AG263</f>
        <v>-0.62723709857183829</v>
      </c>
      <c r="AN263" s="11">
        <f>'OddsRatio_working_3-way'!AB263+'OddsRatio_working_3-way'!AH263</f>
        <v>-0.42432745422387047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1.0515645527957087</v>
      </c>
      <c r="AS263" s="11">
        <f>IF(('OddsRatio_working_3-way'!X263=0),IF(Q263&gt;0,-Q263^(1/3),(-Q263)^(1/3)),'OddsRatio_working_3-way'!AM263-'OddsRatio_working_3-way'!R263/3)</f>
        <v>-0.62723709857183829</v>
      </c>
      <c r="AT263" s="11">
        <f>IF(('OddsRatio_working_3-way'!X263=0),IF(Q263&gt;0,-Q263^(1/3),(-Q263)^(1/3)),'OddsRatio_working_3-way'!AN263-'OddsRatio_working_3-way'!R263/3)</f>
        <v>-0.42432745422387047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1.27</v>
      </c>
      <c r="B264" s="4">
        <f>IF('True_Odds_Calculator_3-way'!B265="","",'True_Odds_Calculator_3-way'!B265)</f>
        <v>5.87</v>
      </c>
      <c r="C264" s="4">
        <f>IF('True_Odds_Calculator_3-way'!C265="","",'True_Odds_Calculator_3-way'!C265)</f>
        <v>9.7799999999999994</v>
      </c>
      <c r="D264" s="9">
        <f t="shared" si="65"/>
        <v>0.76089393556592677</v>
      </c>
      <c r="E264" s="9">
        <f t="shared" si="66"/>
        <v>0.14996947059914881</v>
      </c>
      <c r="F264" s="9">
        <f t="shared" si="67"/>
        <v>8.9136593834924296E-2</v>
      </c>
      <c r="G264" s="9">
        <f t="shared" si="68"/>
        <v>1.1638652577298187</v>
      </c>
      <c r="H264" s="9">
        <f t="shared" si="69"/>
        <v>1.314243619587051</v>
      </c>
      <c r="I264" s="9">
        <f t="shared" si="70"/>
        <v>6.6680238051442169</v>
      </c>
      <c r="J264" s="9">
        <f t="shared" si="71"/>
        <v>11.218736962867808</v>
      </c>
      <c r="K264" s="11">
        <f t="shared" si="72"/>
        <v>0.78740157480314954</v>
      </c>
      <c r="L264" s="11">
        <f t="shared" si="73"/>
        <v>0.17035775127768313</v>
      </c>
      <c r="M264" s="11">
        <f t="shared" si="74"/>
        <v>0.10224948875255624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-0.15834580574377433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0.19092313558003227</v>
      </c>
      <c r="Q264" s="11">
        <f>2*'OddsRatio_working_3-way'!K264*'OddsRatio_working_3-way'!L264*'OddsRatio_working_3-way'!M264</f>
        <v>2.7431484997131075E-2</v>
      </c>
      <c r="R264" s="11">
        <f t="shared" si="75"/>
        <v>0</v>
      </c>
      <c r="S264" s="11">
        <f t="shared" si="76"/>
        <v>-1.2057353504454209</v>
      </c>
      <c r="T264" s="11">
        <f t="shared" si="77"/>
        <v>-0.17323783770767542</v>
      </c>
      <c r="U264" s="11">
        <f>'OddsRatio_working_3-way'!S264-'OddsRatio_working_3-way'!R264^2/3</f>
        <v>-1.2057353504454209</v>
      </c>
      <c r="V264" s="11">
        <f>'OddsRatio_working_3-way'!S264*'OddsRatio_working_3-way'!R264/3-2*'OddsRatio_working_3-way'!R264^3/27-'OddsRatio_working_3-way'!T264</f>
        <v>0.17323783770767542</v>
      </c>
      <c r="W264" s="11">
        <f>'OddsRatio_working_3-way'!V264^2+4*'OddsRatio_working_3-way'!U264^3/27</f>
        <v>-0.2296768474182615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0.25479805524762761</v>
      </c>
      <c r="Y264" s="11">
        <f>IF('OddsRatio_working_3-way'!W264&gt;=0,IF('OddsRatio_working_3-way'!V264+SQRT('OddsRatio_working_3-way'!W264)&gt;0,0,PI()),ACOS('OddsRatio_working_3-way'!V264/(2*'OddsRatio_working_3-way'!X264)))</f>
        <v>1.223931260867781</v>
      </c>
      <c r="Z264" s="11">
        <f>'OddsRatio_working_3-way'!X264^(1/3)*COS('OddsRatio_working_3-way'!Y264/3)</f>
        <v>0.58193262886490926</v>
      </c>
      <c r="AA264" s="11">
        <f>'OddsRatio_working_3-way'!X264^(1/3)*COS(('OddsRatio_working_3-way'!Y264+2*PI())/3)</f>
        <v>-0.50879571834326054</v>
      </c>
      <c r="AB264" s="11">
        <f>'OddsRatio_working_3-way'!X264^(1/3)*COS(('OddsRatio_working_3-way'!Y264+4*PI())/3)</f>
        <v>-7.3136910521648585E-2</v>
      </c>
      <c r="AC264" s="11">
        <f>'OddsRatio_working_3-way'!X264^(1/3)*SIN('OddsRatio_working_3-way'!Y264/3)</f>
        <v>0.2515277299706391</v>
      </c>
      <c r="AD264" s="11">
        <f>'OddsRatio_working_3-way'!X264^(1/3)*SIN(('OddsRatio_working_3-way'!Y264+2*PI())/3)</f>
        <v>0.37820457490275339</v>
      </c>
      <c r="AE264" s="11">
        <f>'OddsRatio_working_3-way'!X264^(1/3)*SIN(('OddsRatio_working_3-way'!Y264+4*PI())/3)</f>
        <v>-0.62973230487339249</v>
      </c>
      <c r="AF264" s="11">
        <f>-'OddsRatio_working_3-way'!U264/(3*'OddsRatio_working_3-way'!X264^(1/3))*COS(('OddsRatio_working_3-way'!Y264)/3)</f>
        <v>0.58193262886490937</v>
      </c>
      <c r="AG264" s="11">
        <f>-'OddsRatio_working_3-way'!U264/(3*'OddsRatio_working_3-way'!X264^(1/3))*COS(('OddsRatio_working_3-way'!Y264+2*PI())/3)</f>
        <v>-0.50879571834326065</v>
      </c>
      <c r="AH264" s="11">
        <f>-'OddsRatio_working_3-way'!U264/(3*'OddsRatio_working_3-way'!X264^(1/3))*COS(('OddsRatio_working_3-way'!Y264+4*PI())/3)</f>
        <v>-7.3136910521648599E-2</v>
      </c>
      <c r="AI264" s="11">
        <f>'OddsRatio_working_3-way'!U264/(3*'OddsRatio_working_3-way'!X264^(1/3))*SIN(('OddsRatio_working_3-way'!Y264)/3)</f>
        <v>-0.2515277299706391</v>
      </c>
      <c r="AJ264" s="11">
        <f>'OddsRatio_working_3-way'!U264/(3*'OddsRatio_working_3-way'!X264^(1/3))*SIN(('OddsRatio_working_3-way'!Y264+2*PI())/3)</f>
        <v>-0.37820457490275344</v>
      </c>
      <c r="AK264" s="11">
        <f>'OddsRatio_working_3-way'!U264/(3*'OddsRatio_working_3-way'!X264^(1/3))*SIN(('OddsRatio_working_3-way'!Y264+4*PI())/3)</f>
        <v>0.6297323048733926</v>
      </c>
      <c r="AL264" s="11">
        <f>'OddsRatio_working_3-way'!Z264+'OddsRatio_working_3-way'!AF264</f>
        <v>1.1638652577298187</v>
      </c>
      <c r="AM264" s="11">
        <f>'OddsRatio_working_3-way'!AA264+'OddsRatio_working_3-way'!AG264</f>
        <v>-1.0175914366865211</v>
      </c>
      <c r="AN264" s="11">
        <f>'OddsRatio_working_3-way'!AB264+'OddsRatio_working_3-way'!AH264</f>
        <v>-0.14627382104329717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1.1638652577298187</v>
      </c>
      <c r="AS264" s="11">
        <f>IF(('OddsRatio_working_3-way'!X264=0),IF(Q264&gt;0,-Q264^(1/3),(-Q264)^(1/3)),'OddsRatio_working_3-way'!AM264-'OddsRatio_working_3-way'!R264/3)</f>
        <v>-1.0175914366865211</v>
      </c>
      <c r="AT264" s="11">
        <f>IF(('OddsRatio_working_3-way'!X264=0),IF(Q264&gt;0,-Q264^(1/3),(-Q264)^(1/3)),'OddsRatio_working_3-way'!AN264-'OddsRatio_working_3-way'!R264/3)</f>
        <v>-0.14627382104329717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1.95</v>
      </c>
      <c r="B265" s="4">
        <f>IF('True_Odds_Calculator_3-way'!B266="","",'True_Odds_Calculator_3-way'!B266)</f>
        <v>3.41</v>
      </c>
      <c r="C265" s="4">
        <f>IF('True_Odds_Calculator_3-way'!C266="","",'True_Odds_Calculator_3-way'!C266)</f>
        <v>3.98</v>
      </c>
      <c r="D265" s="9">
        <f t="shared" si="65"/>
        <v>0.49033009685639756</v>
      </c>
      <c r="E265" s="9">
        <f t="shared" si="66"/>
        <v>0.27495934516002024</v>
      </c>
      <c r="F265" s="9">
        <f t="shared" si="67"/>
        <v>0.23471055798358212</v>
      </c>
      <c r="G265" s="9">
        <f t="shared" si="68"/>
        <v>1.0941499172242841</v>
      </c>
      <c r="H265" s="9">
        <f t="shared" si="69"/>
        <v>2.03944242136307</v>
      </c>
      <c r="I265" s="9">
        <f t="shared" si="70"/>
        <v>3.6369013005105253</v>
      </c>
      <c r="J265" s="9">
        <f t="shared" si="71"/>
        <v>4.2605667533283675</v>
      </c>
      <c r="K265" s="11">
        <f t="shared" si="72"/>
        <v>0.51282051282051289</v>
      </c>
      <c r="L265" s="11">
        <f t="shared" si="73"/>
        <v>0.29325513196480935</v>
      </c>
      <c r="M265" s="11">
        <f t="shared" si="74"/>
        <v>0.25125628140703515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-0.2578011495177972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0.23956159472450606</v>
      </c>
      <c r="Q265" s="11">
        <f>2*'OddsRatio_working_3-way'!K265*'OddsRatio_working_3-way'!L265*'OddsRatio_working_3-way'!M265</f>
        <v>7.5571480985648587E-2</v>
      </c>
      <c r="R265" s="11">
        <f t="shared" si="75"/>
        <v>0</v>
      </c>
      <c r="S265" s="11">
        <f t="shared" si="76"/>
        <v>-0.92924952108473047</v>
      </c>
      <c r="T265" s="11">
        <f t="shared" si="77"/>
        <v>-0.29313865018445756</v>
      </c>
      <c r="U265" s="11">
        <f>'OddsRatio_working_3-way'!S265-'OddsRatio_working_3-way'!R265^2/3</f>
        <v>-0.92924952108473047</v>
      </c>
      <c r="V265" s="11">
        <f>'OddsRatio_working_3-way'!S265*'OddsRatio_working_3-way'!R265/3-2*'OddsRatio_working_3-way'!R265^3/27-'OddsRatio_working_3-way'!T265</f>
        <v>0.29313865018445756</v>
      </c>
      <c r="W265" s="11">
        <f>'OddsRatio_working_3-way'!V265^2+4*'OddsRatio_working_3-way'!U265^3/27</f>
        <v>-3.2945480407407066E-2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0.17239181291419617</v>
      </c>
      <c r="Y265" s="11">
        <f>IF('OddsRatio_working_3-way'!W265&gt;=0,IF('OddsRatio_working_3-way'!V265+SQRT('OddsRatio_working_3-way'!W265)&gt;0,0,PI()),ACOS('OddsRatio_working_3-way'!V265/(2*'OddsRatio_working_3-way'!X265)))</f>
        <v>0.55441135660329688</v>
      </c>
      <c r="Z265" s="11">
        <f>'OddsRatio_working_3-way'!X265^(1/3)*COS('OddsRatio_working_3-way'!Y265/3)</f>
        <v>0.54707495861214206</v>
      </c>
      <c r="AA265" s="11">
        <f>'OddsRatio_working_3-way'!X265^(1/3)*COS(('OddsRatio_working_3-way'!Y265+2*PI())/3)</f>
        <v>-0.36210453026648681</v>
      </c>
      <c r="AB265" s="11">
        <f>'OddsRatio_working_3-way'!X265^(1/3)*COS(('OddsRatio_working_3-way'!Y265+4*PI())/3)</f>
        <v>-0.18497042834565536</v>
      </c>
      <c r="AC265" s="11">
        <f>'OddsRatio_working_3-way'!X265^(1/3)*SIN('OddsRatio_working_3-way'!Y265/3)</f>
        <v>0.10226842142665464</v>
      </c>
      <c r="AD265" s="11">
        <f>'OddsRatio_working_3-way'!X265^(1/3)*SIN(('OddsRatio_working_3-way'!Y265+2*PI())/3)</f>
        <v>0.42264660121910802</v>
      </c>
      <c r="AE265" s="11">
        <f>'OddsRatio_working_3-way'!X265^(1/3)*SIN(('OddsRatio_working_3-way'!Y265+4*PI())/3)</f>
        <v>-0.52491502264576273</v>
      </c>
      <c r="AF265" s="11">
        <f>-'OddsRatio_working_3-way'!U265/(3*'OddsRatio_working_3-way'!X265^(1/3))*COS(('OddsRatio_working_3-way'!Y265)/3)</f>
        <v>0.54707495861214206</v>
      </c>
      <c r="AG265" s="11">
        <f>-'OddsRatio_working_3-way'!U265/(3*'OddsRatio_working_3-way'!X265^(1/3))*COS(('OddsRatio_working_3-way'!Y265+2*PI())/3)</f>
        <v>-0.36210453026648681</v>
      </c>
      <c r="AH265" s="11">
        <f>-'OddsRatio_working_3-way'!U265/(3*'OddsRatio_working_3-way'!X265^(1/3))*COS(('OddsRatio_working_3-way'!Y265+4*PI())/3)</f>
        <v>-0.18497042834565536</v>
      </c>
      <c r="AI265" s="11">
        <f>'OddsRatio_working_3-way'!U265/(3*'OddsRatio_working_3-way'!X265^(1/3))*SIN(('OddsRatio_working_3-way'!Y265)/3)</f>
        <v>-0.10226842142665464</v>
      </c>
      <c r="AJ265" s="11">
        <f>'OddsRatio_working_3-way'!U265/(3*'OddsRatio_working_3-way'!X265^(1/3))*SIN(('OddsRatio_working_3-way'!Y265+2*PI())/3)</f>
        <v>-0.42264660121910802</v>
      </c>
      <c r="AK265" s="11">
        <f>'OddsRatio_working_3-way'!U265/(3*'OddsRatio_working_3-way'!X265^(1/3))*SIN(('OddsRatio_working_3-way'!Y265+4*PI())/3)</f>
        <v>0.52491502264576273</v>
      </c>
      <c r="AL265" s="11">
        <f>'OddsRatio_working_3-way'!Z265+'OddsRatio_working_3-way'!AF265</f>
        <v>1.0941499172242841</v>
      </c>
      <c r="AM265" s="11">
        <f>'OddsRatio_working_3-way'!AA265+'OddsRatio_working_3-way'!AG265</f>
        <v>-0.72420906053297363</v>
      </c>
      <c r="AN265" s="11">
        <f>'OddsRatio_working_3-way'!AB265+'OddsRatio_working_3-way'!AH265</f>
        <v>-0.36994085669131072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1.0941499172242841</v>
      </c>
      <c r="AS265" s="11">
        <f>IF(('OddsRatio_working_3-way'!X265=0),IF(Q265&gt;0,-Q265^(1/3),(-Q265)^(1/3)),'OddsRatio_working_3-way'!AM265-'OddsRatio_working_3-way'!R265/3)</f>
        <v>-0.72420906053297363</v>
      </c>
      <c r="AT265" s="11">
        <f>IF(('OddsRatio_working_3-way'!X265=0),IF(Q265&gt;0,-Q265^(1/3),(-Q265)^(1/3)),'OddsRatio_working_3-way'!AN265-'OddsRatio_working_3-way'!R265/3)</f>
        <v>-0.36994085669131072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4.1500000000000004</v>
      </c>
      <c r="B266" s="4">
        <f>IF('True_Odds_Calculator_3-way'!B267="","",'True_Odds_Calculator_3-way'!B267)</f>
        <v>3.31</v>
      </c>
      <c r="C266" s="4">
        <f>IF('True_Odds_Calculator_3-way'!C267="","",'True_Odds_Calculator_3-way'!C267)</f>
        <v>1.94</v>
      </c>
      <c r="D266" s="9">
        <f t="shared" si="65"/>
        <v>0.22451590065055105</v>
      </c>
      <c r="E266" s="9">
        <f t="shared" si="66"/>
        <v>0.28304929459460226</v>
      </c>
      <c r="F266" s="9">
        <f t="shared" si="67"/>
        <v>0.49243480475484658</v>
      </c>
      <c r="G266" s="9">
        <f t="shared" si="68"/>
        <v>1.0965166727682287</v>
      </c>
      <c r="H266" s="9">
        <f t="shared" si="69"/>
        <v>4.4540275192199204</v>
      </c>
      <c r="I266" s="9">
        <f t="shared" si="70"/>
        <v>3.5329535140946078</v>
      </c>
      <c r="J266" s="9">
        <f t="shared" si="71"/>
        <v>2.0307256724021352</v>
      </c>
      <c r="K266" s="11">
        <f t="shared" si="72"/>
        <v>0.24096385542168672</v>
      </c>
      <c r="L266" s="11">
        <f t="shared" si="73"/>
        <v>0.30211480362537763</v>
      </c>
      <c r="M266" s="11">
        <f t="shared" si="74"/>
        <v>0.51546391752577325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-0.25666849664206381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0.24016081768754402</v>
      </c>
      <c r="Q266" s="11">
        <f>2*'OddsRatio_working_3-way'!K266*'OddsRatio_working_3-way'!L266*'OddsRatio_working_3-way'!M266</f>
        <v>7.5050255527357501E-2</v>
      </c>
      <c r="R266" s="11">
        <f t="shared" si="75"/>
        <v>0</v>
      </c>
      <c r="S266" s="11">
        <f t="shared" si="76"/>
        <v>-0.93568482626233429</v>
      </c>
      <c r="T266" s="11">
        <f t="shared" si="77"/>
        <v>-0.29240150820697947</v>
      </c>
      <c r="U266" s="11">
        <f>'OddsRatio_working_3-way'!S266-'OddsRatio_working_3-way'!R266^2/3</f>
        <v>-0.93568482626233429</v>
      </c>
      <c r="V266" s="11">
        <f>'OddsRatio_working_3-way'!S266*'OddsRatio_working_3-way'!R266/3-2*'OddsRatio_working_3-way'!R266^3/27-'OddsRatio_working_3-way'!T266</f>
        <v>0.29240150820697947</v>
      </c>
      <c r="W266" s="11">
        <f>'OddsRatio_working_3-way'!V266^2+4*'OddsRatio_working_3-way'!U266^3/27</f>
        <v>-3.5863990227513964E-2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0.1741856999219728</v>
      </c>
      <c r="Y266" s="11">
        <f>IF('OddsRatio_working_3-way'!W266&gt;=0,IF('OddsRatio_working_3-way'!V266+SQRT('OddsRatio_working_3-way'!W266)&gt;0,0,PI()),ACOS('OddsRatio_working_3-way'!V266/(2*'OddsRatio_working_3-way'!X266)))</f>
        <v>0.57473122253207087</v>
      </c>
      <c r="Z266" s="11">
        <f>'OddsRatio_working_3-way'!X266^(1/3)*COS('OddsRatio_working_3-way'!Y266/3)</f>
        <v>0.54825833638411436</v>
      </c>
      <c r="AA266" s="11">
        <f>'OddsRatio_working_3-way'!X266^(1/3)*COS(('OddsRatio_working_3-way'!Y266+2*PI())/3)</f>
        <v>-0.36622044902024431</v>
      </c>
      <c r="AB266" s="11">
        <f>'OddsRatio_working_3-way'!X266^(1/3)*COS(('OddsRatio_working_3-way'!Y266+4*PI())/3)</f>
        <v>-0.18203788736387025</v>
      </c>
      <c r="AC266" s="11">
        <f>'OddsRatio_working_3-way'!X266^(1/3)*SIN('OddsRatio_working_3-way'!Y266/3)</f>
        <v>0.10633785155234242</v>
      </c>
      <c r="AD266" s="11">
        <f>'OddsRatio_working_3-way'!X266^(1/3)*SIN(('OddsRatio_working_3-way'!Y266+2*PI())/3)</f>
        <v>0.42163672136906605</v>
      </c>
      <c r="AE266" s="11">
        <f>'OddsRatio_working_3-way'!X266^(1/3)*SIN(('OddsRatio_working_3-way'!Y266+4*PI())/3)</f>
        <v>-0.52797457292140837</v>
      </c>
      <c r="AF266" s="11">
        <f>-'OddsRatio_working_3-way'!U266/(3*'OddsRatio_working_3-way'!X266^(1/3))*COS(('OddsRatio_working_3-way'!Y266)/3)</f>
        <v>0.54825833638411436</v>
      </c>
      <c r="AG266" s="11">
        <f>-'OddsRatio_working_3-way'!U266/(3*'OddsRatio_working_3-way'!X266^(1/3))*COS(('OddsRatio_working_3-way'!Y266+2*PI())/3)</f>
        <v>-0.36622044902024431</v>
      </c>
      <c r="AH266" s="11">
        <f>-'OddsRatio_working_3-way'!U266/(3*'OddsRatio_working_3-way'!X266^(1/3))*COS(('OddsRatio_working_3-way'!Y266+4*PI())/3)</f>
        <v>-0.18203788736387025</v>
      </c>
      <c r="AI266" s="11">
        <f>'OddsRatio_working_3-way'!U266/(3*'OddsRatio_working_3-way'!X266^(1/3))*SIN(('OddsRatio_working_3-way'!Y266)/3)</f>
        <v>-0.10633785155234242</v>
      </c>
      <c r="AJ266" s="11">
        <f>'OddsRatio_working_3-way'!U266/(3*'OddsRatio_working_3-way'!X266^(1/3))*SIN(('OddsRatio_working_3-way'!Y266+2*PI())/3)</f>
        <v>-0.42163672136906605</v>
      </c>
      <c r="AK266" s="11">
        <f>'OddsRatio_working_3-way'!U266/(3*'OddsRatio_working_3-way'!X266^(1/3))*SIN(('OddsRatio_working_3-way'!Y266+4*PI())/3)</f>
        <v>0.52797457292140837</v>
      </c>
      <c r="AL266" s="11">
        <f>'OddsRatio_working_3-way'!Z266+'OddsRatio_working_3-way'!AF266</f>
        <v>1.0965166727682287</v>
      </c>
      <c r="AM266" s="11">
        <f>'OddsRatio_working_3-way'!AA266+'OddsRatio_working_3-way'!AG266</f>
        <v>-0.73244089804048862</v>
      </c>
      <c r="AN266" s="11">
        <f>'OddsRatio_working_3-way'!AB266+'OddsRatio_working_3-way'!AH266</f>
        <v>-0.3640757747277405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1.0965166727682287</v>
      </c>
      <c r="AS266" s="11">
        <f>IF(('OddsRatio_working_3-way'!X266=0),IF(Q266&gt;0,-Q266^(1/3),(-Q266)^(1/3)),'OddsRatio_working_3-way'!AM266-'OddsRatio_working_3-way'!R266/3)</f>
        <v>-0.73244089804048862</v>
      </c>
      <c r="AT266" s="11">
        <f>IF(('OddsRatio_working_3-way'!X266=0),IF(Q266&gt;0,-Q266^(1/3),(-Q266)^(1/3)),'OddsRatio_working_3-way'!AN266-'OddsRatio_working_3-way'!R266/3)</f>
        <v>-0.3640757747277405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2.25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3.27</v>
      </c>
      <c r="D267" s="9">
        <f t="shared" si="65"/>
        <v>0.43217383989689423</v>
      </c>
      <c r="E267" s="9">
        <f t="shared" si="66"/>
        <v>0.27249354800173026</v>
      </c>
      <c r="F267" s="9">
        <f t="shared" si="67"/>
        <v>0.29533261210137524</v>
      </c>
      <c r="G267" s="9">
        <f t="shared" si="68"/>
        <v>1.0511069531438084</v>
      </c>
      <c r="H267" s="9">
        <f t="shared" si="69"/>
        <v>2.3138836914297607</v>
      </c>
      <c r="I267" s="9">
        <f t="shared" si="70"/>
        <v>3.6698116609852733</v>
      </c>
      <c r="J267" s="9">
        <f t="shared" si="71"/>
        <v>3.3860127836364451</v>
      </c>
      <c r="K267" s="11">
        <f t="shared" si="72"/>
        <v>0.44444444444444442</v>
      </c>
      <c r="L267" s="11">
        <f t="shared" si="73"/>
        <v>0.2824858757062147</v>
      </c>
      <c r="M267" s="11">
        <f t="shared" si="74"/>
        <v>0.3058103975535168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-0.27671713594068825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0.23266930435333483</v>
      </c>
      <c r="Q267" s="11">
        <f>2*'OddsRatio_working_3-way'!K267*'OddsRatio_working_3-way'!L267*'OddsRatio_working_3-way'!M267</f>
        <v>7.6788549291529645E-2</v>
      </c>
      <c r="R267" s="11">
        <f t="shared" si="75"/>
        <v>0</v>
      </c>
      <c r="S267" s="11">
        <f t="shared" si="76"/>
        <v>-0.84082000763120546</v>
      </c>
      <c r="T267" s="11">
        <f t="shared" si="77"/>
        <v>-0.27749835235353315</v>
      </c>
      <c r="U267" s="11">
        <f>'OddsRatio_working_3-way'!S267-'OddsRatio_working_3-way'!R267^2/3</f>
        <v>-0.84082000763120546</v>
      </c>
      <c r="V267" s="11">
        <f>'OddsRatio_working_3-way'!S267*'OddsRatio_working_3-way'!R267/3-2*'OddsRatio_working_3-way'!R267^3/27-'OddsRatio_working_3-way'!T267</f>
        <v>0.27749835235353315</v>
      </c>
      <c r="W267" s="11">
        <f>'OddsRatio_working_3-way'!V267^2+4*'OddsRatio_working_3-way'!U267^3/27</f>
        <v>-1.1060069949912515E-2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0.1483790799850489</v>
      </c>
      <c r="Y267" s="11">
        <f>IF('OddsRatio_working_3-way'!W267&gt;=0,IF('OddsRatio_working_3-way'!V267+SQRT('OddsRatio_working_3-way'!W267)&gt;0,0,PI()),ACOS('OddsRatio_working_3-way'!V267/(2*'OddsRatio_working_3-way'!X267)))</f>
        <v>0.36225711804174554</v>
      </c>
      <c r="Z267" s="11">
        <f>'OddsRatio_working_3-way'!X267^(1/3)*COS('OddsRatio_working_3-way'!Y267/3)</f>
        <v>0.52555347657190421</v>
      </c>
      <c r="AA267" s="11">
        <f>'OddsRatio_working_3-way'!X267^(1/3)*COS(('OddsRatio_working_3-way'!Y267+2*PI())/3)</f>
        <v>-0.31800498608714589</v>
      </c>
      <c r="AB267" s="11">
        <f>'OddsRatio_working_3-way'!X267^(1/3)*COS(('OddsRatio_working_3-way'!Y267+4*PI())/3)</f>
        <v>-0.20754849048475846</v>
      </c>
      <c r="AC267" s="11">
        <f>'OddsRatio_working_3-way'!X267^(1/3)*SIN('OddsRatio_working_3-way'!Y267/3)</f>
        <v>6.3772087469781233E-2</v>
      </c>
      <c r="AD267" s="11">
        <f>'OddsRatio_working_3-way'!X267^(1/3)*SIN(('OddsRatio_working_3-way'!Y267+2*PI())/3)</f>
        <v>0.42325661802360826</v>
      </c>
      <c r="AE267" s="11">
        <f>'OddsRatio_working_3-way'!X267^(1/3)*SIN(('OddsRatio_working_3-way'!Y267+4*PI())/3)</f>
        <v>-0.48702870549338939</v>
      </c>
      <c r="AF267" s="11">
        <f>-'OddsRatio_working_3-way'!U267/(3*'OddsRatio_working_3-way'!X267^(1/3))*COS(('OddsRatio_working_3-way'!Y267)/3)</f>
        <v>0.52555347657190421</v>
      </c>
      <c r="AG267" s="11">
        <f>-'OddsRatio_working_3-way'!U267/(3*'OddsRatio_working_3-way'!X267^(1/3))*COS(('OddsRatio_working_3-way'!Y267+2*PI())/3)</f>
        <v>-0.31800498608714589</v>
      </c>
      <c r="AH267" s="11">
        <f>-'OddsRatio_working_3-way'!U267/(3*'OddsRatio_working_3-way'!X267^(1/3))*COS(('OddsRatio_working_3-way'!Y267+4*PI())/3)</f>
        <v>-0.20754849048475846</v>
      </c>
      <c r="AI267" s="11">
        <f>'OddsRatio_working_3-way'!U267/(3*'OddsRatio_working_3-way'!X267^(1/3))*SIN(('OddsRatio_working_3-way'!Y267)/3)</f>
        <v>-6.3772087469781233E-2</v>
      </c>
      <c r="AJ267" s="11">
        <f>'OddsRatio_working_3-way'!U267/(3*'OddsRatio_working_3-way'!X267^(1/3))*SIN(('OddsRatio_working_3-way'!Y267+2*PI())/3)</f>
        <v>-0.42325661802360826</v>
      </c>
      <c r="AK267" s="11">
        <f>'OddsRatio_working_3-way'!U267/(3*'OddsRatio_working_3-way'!X267^(1/3))*SIN(('OddsRatio_working_3-way'!Y267+4*PI())/3)</f>
        <v>0.48702870549338939</v>
      </c>
      <c r="AL267" s="11">
        <f>'OddsRatio_working_3-way'!Z267+'OddsRatio_working_3-way'!AF267</f>
        <v>1.0511069531438084</v>
      </c>
      <c r="AM267" s="11">
        <f>'OddsRatio_working_3-way'!AA267+'OddsRatio_working_3-way'!AG267</f>
        <v>-0.63600997217429178</v>
      </c>
      <c r="AN267" s="11">
        <f>'OddsRatio_working_3-way'!AB267+'OddsRatio_working_3-way'!AH267</f>
        <v>-0.41509698096951692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1.0511069531438084</v>
      </c>
      <c r="AS267" s="11">
        <f>IF(('OddsRatio_working_3-way'!X267=0),IF(Q267&gt;0,-Q267^(1/3),(-Q267)^(1/3)),'OddsRatio_working_3-way'!AM267-'OddsRatio_working_3-way'!R267/3)</f>
        <v>-0.63600997217429178</v>
      </c>
      <c r="AT267" s="11">
        <f>IF(('OddsRatio_working_3-way'!X267=0),IF(Q267&gt;0,-Q267^(1/3),(-Q267)^(1/3)),'OddsRatio_working_3-way'!AN267-'OddsRatio_working_3-way'!R267/3)</f>
        <v>-0.41509698096951692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2.75</v>
      </c>
      <c r="B268" s="4">
        <f>IF('True_Odds_Calculator_3-way'!B269="","",'True_Odds_Calculator_3-way'!B269)</f>
        <v>3.7</v>
      </c>
      <c r="C268" s="4">
        <f>IF('True_Odds_Calculator_3-way'!C269="","",'True_Odds_Calculator_3-way'!C269)</f>
        <v>2.5</v>
      </c>
      <c r="D268" s="9">
        <f t="shared" si="65"/>
        <v>0.35189312165692521</v>
      </c>
      <c r="E268" s="9">
        <f t="shared" si="66"/>
        <v>0.26030881492793934</v>
      </c>
      <c r="F268" s="9">
        <f t="shared" si="67"/>
        <v>0.38779806341513573</v>
      </c>
      <c r="G268" s="9">
        <f t="shared" si="68"/>
        <v>1.0524411101893607</v>
      </c>
      <c r="H268" s="9">
        <f t="shared" si="69"/>
        <v>2.8417719428313815</v>
      </c>
      <c r="I268" s="9">
        <f t="shared" si="70"/>
        <v>3.8415909975112736</v>
      </c>
      <c r="J268" s="9">
        <f t="shared" si="71"/>
        <v>2.5786616652840411</v>
      </c>
      <c r="K268" s="11">
        <f t="shared" si="72"/>
        <v>0.36363636363636365</v>
      </c>
      <c r="L268" s="11">
        <f t="shared" si="73"/>
        <v>0.27027027027027023</v>
      </c>
      <c r="M268" s="11">
        <f t="shared" si="74"/>
        <v>0.4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-0.27862407862407879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0.23390663390663397</v>
      </c>
      <c r="Q268" s="11">
        <f>2*'OddsRatio_working_3-way'!K268*'OddsRatio_working_3-way'!L268*'OddsRatio_working_3-way'!M268</f>
        <v>7.8624078624078622E-2</v>
      </c>
      <c r="R268" s="11">
        <f t="shared" si="75"/>
        <v>0</v>
      </c>
      <c r="S268" s="11">
        <f t="shared" si="76"/>
        <v>-0.8395061728395059</v>
      </c>
      <c r="T268" s="11">
        <f t="shared" si="77"/>
        <v>-0.28218694885361534</v>
      </c>
      <c r="U268" s="11">
        <f>'OddsRatio_working_3-way'!S268-'OddsRatio_working_3-way'!R268^2/3</f>
        <v>-0.8395061728395059</v>
      </c>
      <c r="V268" s="11">
        <f>'OddsRatio_working_3-way'!S268*'OddsRatio_working_3-way'!R268/3-2*'OddsRatio_working_3-way'!R268^3/27-'OddsRatio_working_3-way'!T268</f>
        <v>0.28218694885361534</v>
      </c>
      <c r="W268" s="11">
        <f>'OddsRatio_working_3-way'!V268^2+4*'OddsRatio_working_3-way'!U268^3/27</f>
        <v>-8.0237527243471052E-3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0.14803143823835194</v>
      </c>
      <c r="Y268" s="11">
        <f>IF('OddsRatio_working_3-way'!W268&gt;=0,IF('OddsRatio_working_3-way'!V268+SQRT('OddsRatio_working_3-way'!W268)&gt;0,0,PI()),ACOS('OddsRatio_working_3-way'!V268/(2*'OddsRatio_working_3-way'!X268)))</f>
        <v>0.30737250426946572</v>
      </c>
      <c r="Z268" s="11">
        <f>'OddsRatio_working_3-way'!X268^(1/3)*COS('OddsRatio_working_3-way'!Y268/3)</f>
        <v>0.52622055509468035</v>
      </c>
      <c r="AA268" s="11">
        <f>'OddsRatio_working_3-way'!X268^(1/3)*COS(('OddsRatio_working_3-way'!Y268+2*PI())/3)</f>
        <v>-0.30996632045283162</v>
      </c>
      <c r="AB268" s="11">
        <f>'OddsRatio_working_3-way'!X268^(1/3)*COS(('OddsRatio_working_3-way'!Y268+4*PI())/3)</f>
        <v>-0.21625423464184884</v>
      </c>
      <c r="AC268" s="11">
        <f>'OddsRatio_working_3-way'!X268^(1/3)*SIN('OddsRatio_working_3-way'!Y268/3)</f>
        <v>5.4104697969292188E-2</v>
      </c>
      <c r="AD268" s="11">
        <f>'OddsRatio_working_3-way'!X268^(1/3)*SIN(('OddsRatio_working_3-way'!Y268+2*PI())/3)</f>
        <v>0.42866801972089585</v>
      </c>
      <c r="AE268" s="11">
        <f>'OddsRatio_working_3-way'!X268^(1/3)*SIN(('OddsRatio_working_3-way'!Y268+4*PI())/3)</f>
        <v>-0.48277271769018815</v>
      </c>
      <c r="AF268" s="11">
        <f>-'OddsRatio_working_3-way'!U268/(3*'OddsRatio_working_3-way'!X268^(1/3))*COS(('OddsRatio_working_3-way'!Y268)/3)</f>
        <v>0.52622055509468046</v>
      </c>
      <c r="AG268" s="11">
        <f>-'OddsRatio_working_3-way'!U268/(3*'OddsRatio_working_3-way'!X268^(1/3))*COS(('OddsRatio_working_3-way'!Y268+2*PI())/3)</f>
        <v>-0.30996632045283173</v>
      </c>
      <c r="AH268" s="11">
        <f>-'OddsRatio_working_3-way'!U268/(3*'OddsRatio_working_3-way'!X268^(1/3))*COS(('OddsRatio_working_3-way'!Y268+4*PI())/3)</f>
        <v>-0.2162542346418489</v>
      </c>
      <c r="AI268" s="11">
        <f>'OddsRatio_working_3-way'!U268/(3*'OddsRatio_working_3-way'!X268^(1/3))*SIN(('OddsRatio_working_3-way'!Y268)/3)</f>
        <v>-5.4104697969292195E-2</v>
      </c>
      <c r="AJ268" s="11">
        <f>'OddsRatio_working_3-way'!U268/(3*'OddsRatio_working_3-way'!X268^(1/3))*SIN(('OddsRatio_working_3-way'!Y268+2*PI())/3)</f>
        <v>-0.42866801972089597</v>
      </c>
      <c r="AK268" s="11">
        <f>'OddsRatio_working_3-way'!U268/(3*'OddsRatio_working_3-way'!X268^(1/3))*SIN(('OddsRatio_working_3-way'!Y268+4*PI())/3)</f>
        <v>0.48277271769018826</v>
      </c>
      <c r="AL268" s="11">
        <f>'OddsRatio_working_3-way'!Z268+'OddsRatio_working_3-way'!AF268</f>
        <v>1.0524411101893607</v>
      </c>
      <c r="AM268" s="11">
        <f>'OddsRatio_working_3-way'!AA268+'OddsRatio_working_3-way'!AG268</f>
        <v>-0.61993264090566336</v>
      </c>
      <c r="AN268" s="11">
        <f>'OddsRatio_working_3-way'!AB268+'OddsRatio_working_3-way'!AH268</f>
        <v>-0.43250846928369774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1.0524411101893607</v>
      </c>
      <c r="AS268" s="11">
        <f>IF(('OddsRatio_working_3-way'!X268=0),IF(Q268&gt;0,-Q268^(1/3),(-Q268)^(1/3)),'OddsRatio_working_3-way'!AM268-'OddsRatio_working_3-way'!R268/3)</f>
        <v>-0.61993264090566336</v>
      </c>
      <c r="AT268" s="11">
        <f>IF(('OddsRatio_working_3-way'!X268=0),IF(Q268&gt;0,-Q268^(1/3),(-Q268)^(1/3)),'OddsRatio_working_3-way'!AN268-'OddsRatio_working_3-way'!R268/3)</f>
        <v>-0.43250846928369774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1.37</v>
      </c>
      <c r="B269" s="4">
        <f>IF('True_Odds_Calculator_3-way'!B270="","",'True_Odds_Calculator_3-way'!B270)</f>
        <v>5.04</v>
      </c>
      <c r="C269" s="4">
        <f>IF('True_Odds_Calculator_3-way'!C270="","",'True_Odds_Calculator_3-way'!C270)</f>
        <v>8.91</v>
      </c>
      <c r="D269" s="9">
        <f t="shared" si="65"/>
        <v>0.71187618777073403</v>
      </c>
      <c r="E269" s="9">
        <f t="shared" si="66"/>
        <v>0.18452538460995171</v>
      </c>
      <c r="F269" s="9">
        <f t="shared" si="67"/>
        <v>0.10359842761931466</v>
      </c>
      <c r="G269" s="9">
        <f t="shared" si="68"/>
        <v>1.0938882623165296</v>
      </c>
      <c r="H269" s="9">
        <f t="shared" si="69"/>
        <v>1.4047386570571156</v>
      </c>
      <c r="I269" s="9">
        <f t="shared" si="70"/>
        <v>5.4193085797587797</v>
      </c>
      <c r="J269" s="9">
        <f t="shared" si="71"/>
        <v>9.6526561549237471</v>
      </c>
      <c r="K269" s="11">
        <f t="shared" si="72"/>
        <v>0.72992700729927007</v>
      </c>
      <c r="L269" s="11">
        <f t="shared" si="73"/>
        <v>0.1984126984126984</v>
      </c>
      <c r="M269" s="11">
        <f t="shared" si="74"/>
        <v>0.1122334455667789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-0.19218999037869022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0.20025432299019752</v>
      </c>
      <c r="Q269" s="11">
        <f>2*'OddsRatio_working_3-way'!K269*'OddsRatio_working_3-way'!L269*'OddsRatio_working_3-way'!M269</f>
        <v>3.2508818667239855E-2</v>
      </c>
      <c r="R269" s="11">
        <f t="shared" si="75"/>
        <v>0</v>
      </c>
      <c r="S269" s="11">
        <f t="shared" si="76"/>
        <v>-1.0419602113284743</v>
      </c>
      <c r="T269" s="11">
        <f t="shared" si="77"/>
        <v>-0.16914938495592116</v>
      </c>
      <c r="U269" s="11">
        <f>'OddsRatio_working_3-way'!S269-'OddsRatio_working_3-way'!R269^2/3</f>
        <v>-1.0419602113284743</v>
      </c>
      <c r="V269" s="11">
        <f>'OddsRatio_working_3-way'!S269*'OddsRatio_working_3-way'!R269/3-2*'OddsRatio_working_3-way'!R269^3/27-'OddsRatio_working_3-way'!T269</f>
        <v>0.16914938495592116</v>
      </c>
      <c r="W269" s="11">
        <f>'OddsRatio_working_3-way'!V269^2+4*'OddsRatio_working_3-way'!U269^3/27</f>
        <v>-0.13897907662494116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0.20468914911146827</v>
      </c>
      <c r="Y269" s="11">
        <f>IF('OddsRatio_working_3-way'!W269&gt;=0,IF('OddsRatio_working_3-way'!V269+SQRT('OddsRatio_working_3-way'!W269)&gt;0,0,PI()),ACOS('OddsRatio_working_3-way'!V269/(2*'OddsRatio_working_3-way'!X269)))</f>
        <v>1.1448464080339775</v>
      </c>
      <c r="Z269" s="11">
        <f>'OddsRatio_working_3-way'!X269^(1/3)*COS('OddsRatio_working_3-way'!Y269/3)</f>
        <v>0.54694413115826479</v>
      </c>
      <c r="AA269" s="11">
        <f>'OddsRatio_working_3-way'!X269^(1/3)*COS(('OddsRatio_working_3-way'!Y269+2*PI())/3)</f>
        <v>-0.46354873662470469</v>
      </c>
      <c r="AB269" s="11">
        <f>'OddsRatio_working_3-way'!X269^(1/3)*COS(('OddsRatio_working_3-way'!Y269+4*PI())/3)</f>
        <v>-8.3395394533560277E-2</v>
      </c>
      <c r="AC269" s="11">
        <f>'OddsRatio_working_3-way'!X269^(1/3)*SIN('OddsRatio_working_3-way'!Y269/3)</f>
        <v>0.21948163438965831</v>
      </c>
      <c r="AD269" s="11">
        <f>'OddsRatio_working_3-way'!X269^(1/3)*SIN(('OddsRatio_working_3-way'!Y269+2*PI())/3)</f>
        <v>0.36392669483903622</v>
      </c>
      <c r="AE269" s="11">
        <f>'OddsRatio_working_3-way'!X269^(1/3)*SIN(('OddsRatio_working_3-way'!Y269+4*PI())/3)</f>
        <v>-0.58340832922869434</v>
      </c>
      <c r="AF269" s="11">
        <f>-'OddsRatio_working_3-way'!U269/(3*'OddsRatio_working_3-way'!X269^(1/3))*COS(('OddsRatio_working_3-way'!Y269)/3)</f>
        <v>0.54694413115826468</v>
      </c>
      <c r="AG269" s="11">
        <f>-'OddsRatio_working_3-way'!U269/(3*'OddsRatio_working_3-way'!X269^(1/3))*COS(('OddsRatio_working_3-way'!Y269+2*PI())/3)</f>
        <v>-0.46354873662470458</v>
      </c>
      <c r="AH269" s="11">
        <f>-'OddsRatio_working_3-way'!U269/(3*'OddsRatio_working_3-way'!X269^(1/3))*COS(('OddsRatio_working_3-way'!Y269+4*PI())/3)</f>
        <v>-8.3395394533560263E-2</v>
      </c>
      <c r="AI269" s="11">
        <f>'OddsRatio_working_3-way'!U269/(3*'OddsRatio_working_3-way'!X269^(1/3))*SIN(('OddsRatio_working_3-way'!Y269)/3)</f>
        <v>-0.21948163438965829</v>
      </c>
      <c r="AJ269" s="11">
        <f>'OddsRatio_working_3-way'!U269/(3*'OddsRatio_working_3-way'!X269^(1/3))*SIN(('OddsRatio_working_3-way'!Y269+2*PI())/3)</f>
        <v>-0.36392669483903617</v>
      </c>
      <c r="AK269" s="11">
        <f>'OddsRatio_working_3-way'!U269/(3*'OddsRatio_working_3-way'!X269^(1/3))*SIN(('OddsRatio_working_3-way'!Y269+4*PI())/3)</f>
        <v>0.58340832922869423</v>
      </c>
      <c r="AL269" s="11">
        <f>'OddsRatio_working_3-way'!Z269+'OddsRatio_working_3-way'!AF269</f>
        <v>1.0938882623165296</v>
      </c>
      <c r="AM269" s="11">
        <f>'OddsRatio_working_3-way'!AA269+'OddsRatio_working_3-way'!AG269</f>
        <v>-0.92709747324940928</v>
      </c>
      <c r="AN269" s="11">
        <f>'OddsRatio_working_3-way'!AB269+'OddsRatio_working_3-way'!AH269</f>
        <v>-0.16679078906712053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1.0938882623165296</v>
      </c>
      <c r="AS269" s="11">
        <f>IF(('OddsRatio_working_3-way'!X269=0),IF(Q269&gt;0,-Q269^(1/3),(-Q269)^(1/3)),'OddsRatio_working_3-way'!AM269-'OddsRatio_working_3-way'!R269/3)</f>
        <v>-0.92709747324940928</v>
      </c>
      <c r="AT269" s="11">
        <f>IF(('OddsRatio_working_3-way'!X269=0),IF(Q269&gt;0,-Q269^(1/3),(-Q269)^(1/3)),'OddsRatio_working_3-way'!AN269-'OddsRatio_working_3-way'!R269/3)</f>
        <v>-0.16679078906712053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2.89</v>
      </c>
      <c r="B270" s="4">
        <f>IF('True_Odds_Calculator_3-way'!B271="","",'True_Odds_Calculator_3-way'!B271)</f>
        <v>3.85</v>
      </c>
      <c r="C270" s="4">
        <f>IF('True_Odds_Calculator_3-way'!C271="","",'True_Odds_Calculator_3-way'!C271)</f>
        <v>2.34</v>
      </c>
      <c r="D270" s="9">
        <f t="shared" si="65"/>
        <v>0.33472724656924191</v>
      </c>
      <c r="E270" s="9">
        <f t="shared" si="66"/>
        <v>0.25018548751140024</v>
      </c>
      <c r="F270" s="9">
        <f t="shared" si="67"/>
        <v>0.41508726591935785</v>
      </c>
      <c r="G270" s="9">
        <f t="shared" si="68"/>
        <v>1.0515910175945766</v>
      </c>
      <c r="H270" s="9">
        <f t="shared" si="69"/>
        <v>2.9875070232537504</v>
      </c>
      <c r="I270" s="9">
        <f t="shared" si="70"/>
        <v>3.9970344001445444</v>
      </c>
      <c r="J270" s="9">
        <f t="shared" si="71"/>
        <v>2.4091319635767325</v>
      </c>
      <c r="K270" s="11">
        <f t="shared" si="72"/>
        <v>0.34602076124567471</v>
      </c>
      <c r="L270" s="11">
        <f t="shared" si="73"/>
        <v>0.25974025974025972</v>
      </c>
      <c r="M270" s="11">
        <f t="shared" si="74"/>
        <v>0.42735042735042739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-0.27722796234906966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0.23352272487220577</v>
      </c>
      <c r="Q270" s="11">
        <f>2*'OddsRatio_working_3-way'!K270*'OddsRatio_working_3-way'!L270*'OddsRatio_working_3-way'!M270</f>
        <v>7.6816685813225594E-2</v>
      </c>
      <c r="R270" s="11">
        <f t="shared" si="75"/>
        <v>0</v>
      </c>
      <c r="S270" s="11">
        <f t="shared" si="76"/>
        <v>-0.84234910105556837</v>
      </c>
      <c r="T270" s="11">
        <f t="shared" si="77"/>
        <v>-0.27708852008406859</v>
      </c>
      <c r="U270" s="11">
        <f>'OddsRatio_working_3-way'!S270-'OddsRatio_working_3-way'!R270^2/3</f>
        <v>-0.84234910105556837</v>
      </c>
      <c r="V270" s="11">
        <f>'OddsRatio_working_3-way'!S270*'OddsRatio_working_3-way'!R270/3-2*'OddsRatio_working_3-way'!R270^3/27-'OddsRatio_working_3-way'!T270</f>
        <v>0.27708852008406859</v>
      </c>
      <c r="W270" s="11">
        <f>'OddsRatio_working_3-way'!V270^2+4*'OddsRatio_working_3-way'!U270^3/27</f>
        <v>-1.1768692205376727E-2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0.1487840214604344</v>
      </c>
      <c r="Y270" s="11">
        <f>IF('OddsRatio_working_3-way'!W270&gt;=0,IF('OddsRatio_working_3-way'!V270+SQRT('OddsRatio_working_3-way'!W270)&gt;0,0,PI()),ACOS('OddsRatio_working_3-way'!V270/(2*'OddsRatio_working_3-way'!X270)))</f>
        <v>0.37316817182166151</v>
      </c>
      <c r="Z270" s="11">
        <f>'OddsRatio_working_3-way'!X270^(1/3)*COS('OddsRatio_working_3-way'!Y270/3)</f>
        <v>0.52579550879728831</v>
      </c>
      <c r="AA270" s="11">
        <f>'OddsRatio_working_3-way'!X270^(1/3)*COS(('OddsRatio_working_3-way'!Y270+2*PI())/3)</f>
        <v>-0.3198326949917687</v>
      </c>
      <c r="AB270" s="11">
        <f>'OddsRatio_working_3-way'!X270^(1/3)*COS(('OddsRatio_working_3-way'!Y270+4*PI())/3)</f>
        <v>-0.20596281380552001</v>
      </c>
      <c r="AC270" s="11">
        <f>'OddsRatio_working_3-way'!X270^(1/3)*SIN('OddsRatio_working_3-way'!Y270/3)</f>
        <v>6.5742806555471614E-2</v>
      </c>
      <c r="AD270" s="11">
        <f>'OddsRatio_working_3-way'!X270^(1/3)*SIN(('OddsRatio_working_3-way'!Y270+2*PI())/3)</f>
        <v>0.42248086453648026</v>
      </c>
      <c r="AE270" s="11">
        <f>'OddsRatio_working_3-way'!X270^(1/3)*SIN(('OddsRatio_working_3-way'!Y270+4*PI())/3)</f>
        <v>-0.48822367109195164</v>
      </c>
      <c r="AF270" s="11">
        <f>-'OddsRatio_working_3-way'!U270/(3*'OddsRatio_working_3-way'!X270^(1/3))*COS(('OddsRatio_working_3-way'!Y270)/3)</f>
        <v>0.5257955087972882</v>
      </c>
      <c r="AG270" s="11">
        <f>-'OddsRatio_working_3-way'!U270/(3*'OddsRatio_working_3-way'!X270^(1/3))*COS(('OddsRatio_working_3-way'!Y270+2*PI())/3)</f>
        <v>-0.31983269499176864</v>
      </c>
      <c r="AH270" s="11">
        <f>-'OddsRatio_working_3-way'!U270/(3*'OddsRatio_working_3-way'!X270^(1/3))*COS(('OddsRatio_working_3-way'!Y270+4*PI())/3)</f>
        <v>-0.20596281380551998</v>
      </c>
      <c r="AI270" s="11">
        <f>'OddsRatio_working_3-way'!U270/(3*'OddsRatio_working_3-way'!X270^(1/3))*SIN(('OddsRatio_working_3-way'!Y270)/3)</f>
        <v>-6.57428065554716E-2</v>
      </c>
      <c r="AJ270" s="11">
        <f>'OddsRatio_working_3-way'!U270/(3*'OddsRatio_working_3-way'!X270^(1/3))*SIN(('OddsRatio_working_3-way'!Y270+2*PI())/3)</f>
        <v>-0.42248086453648015</v>
      </c>
      <c r="AK270" s="11">
        <f>'OddsRatio_working_3-way'!U270/(3*'OddsRatio_working_3-way'!X270^(1/3))*SIN(('OddsRatio_working_3-way'!Y270+4*PI())/3)</f>
        <v>0.48822367109195158</v>
      </c>
      <c r="AL270" s="11">
        <f>'OddsRatio_working_3-way'!Z270+'OddsRatio_working_3-way'!AF270</f>
        <v>1.0515910175945766</v>
      </c>
      <c r="AM270" s="11">
        <f>'OddsRatio_working_3-way'!AA270+'OddsRatio_working_3-way'!AG270</f>
        <v>-0.63966538998353739</v>
      </c>
      <c r="AN270" s="11">
        <f>'OddsRatio_working_3-way'!AB270+'OddsRatio_working_3-way'!AH270</f>
        <v>-0.41192562761104001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1.0515910175945766</v>
      </c>
      <c r="AS270" s="11">
        <f>IF(('OddsRatio_working_3-way'!X270=0),IF(Q270&gt;0,-Q270^(1/3),(-Q270)^(1/3)),'OddsRatio_working_3-way'!AM270-'OddsRatio_working_3-way'!R270/3)</f>
        <v>-0.63966538998353739</v>
      </c>
      <c r="AT270" s="11">
        <f>IF(('OddsRatio_working_3-way'!X270=0),IF(Q270&gt;0,-Q270^(1/3),(-Q270)^(1/3)),'OddsRatio_working_3-way'!AN270-'OddsRatio_working_3-way'!R270/3)</f>
        <v>-0.41192562761104001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3.2</v>
      </c>
      <c r="C271" s="4">
        <f>IF('True_Odds_Calculator_3-way'!C272="","",'True_Odds_Calculator_3-way'!C272)</f>
        <v>3.86</v>
      </c>
      <c r="D271" s="9">
        <f t="shared" si="65"/>
        <v>0.44589323600901637</v>
      </c>
      <c r="E271" s="9">
        <f t="shared" si="66"/>
        <v>0.30326842994234499</v>
      </c>
      <c r="F271" s="9">
        <f t="shared" si="67"/>
        <v>0.25083833404863864</v>
      </c>
      <c r="G271" s="9">
        <f t="shared" si="68"/>
        <v>1.0442767427794339</v>
      </c>
      <c r="H271" s="9">
        <f t="shared" si="69"/>
        <v>2.2426893239075265</v>
      </c>
      <c r="I271" s="9">
        <f t="shared" si="70"/>
        <v>3.2974088341147549</v>
      </c>
      <c r="J271" s="9">
        <f t="shared" si="71"/>
        <v>3.9866314843491812</v>
      </c>
      <c r="K271" s="11">
        <f t="shared" si="72"/>
        <v>0.45662100456621008</v>
      </c>
      <c r="L271" s="11">
        <f t="shared" si="73"/>
        <v>0.3125</v>
      </c>
      <c r="M271" s="11">
        <f t="shared" si="74"/>
        <v>0.2590673575129534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-0.27679247403411644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0.23104608796460596</v>
      </c>
      <c r="Q271" s="11">
        <f>2*'OddsRatio_working_3-way'!K271*'OddsRatio_working_3-way'!L271*'OddsRatio_working_3-way'!M271</f>
        <v>7.3934748148673915E-2</v>
      </c>
      <c r="R271" s="11">
        <f t="shared" si="75"/>
        <v>0</v>
      </c>
      <c r="S271" s="11">
        <f t="shared" si="76"/>
        <v>-0.83472677055564759</v>
      </c>
      <c r="T271" s="11">
        <f t="shared" si="77"/>
        <v>-0.26711256657780724</v>
      </c>
      <c r="U271" s="11">
        <f>'OddsRatio_working_3-way'!S271-'OddsRatio_working_3-way'!R271^2/3</f>
        <v>-0.83472677055564759</v>
      </c>
      <c r="V271" s="11">
        <f>'OddsRatio_working_3-way'!S271*'OddsRatio_working_3-way'!R271/3-2*'OddsRatio_working_3-way'!R271^3/27-'OddsRatio_working_3-way'!T271</f>
        <v>0.26711256657780724</v>
      </c>
      <c r="W271" s="11">
        <f>'OddsRatio_working_3-way'!V271^2+4*'OddsRatio_working_3-way'!U271^3/27</f>
        <v>-1.4815551560021109E-2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0.14676909993575335</v>
      </c>
      <c r="Y271" s="11">
        <f>IF('OddsRatio_working_3-way'!W271&gt;=0,IF('OddsRatio_working_3-way'!V271+SQRT('OddsRatio_working_3-way'!W271)&gt;0,0,PI()),ACOS('OddsRatio_working_3-way'!V271/(2*'OddsRatio_working_3-way'!X271)))</f>
        <v>0.42757138277485796</v>
      </c>
      <c r="Z271" s="11">
        <f>'OddsRatio_working_3-way'!X271^(1/3)*COS('OddsRatio_working_3-way'!Y271/3)</f>
        <v>0.52213837138971697</v>
      </c>
      <c r="AA271" s="11">
        <f>'OddsRatio_working_3-way'!X271^(1/3)*COS(('OddsRatio_working_3-way'!Y271+2*PI())/3)</f>
        <v>-0.32595626823662766</v>
      </c>
      <c r="AB271" s="11">
        <f>'OddsRatio_working_3-way'!X271^(1/3)*COS(('OddsRatio_working_3-way'!Y271+4*PI())/3)</f>
        <v>-0.19618210315308929</v>
      </c>
      <c r="AC271" s="11">
        <f>'OddsRatio_working_3-way'!X271^(1/3)*SIN('OddsRatio_working_3-way'!Y271/3)</f>
        <v>7.4925149144839845E-2</v>
      </c>
      <c r="AD271" s="11">
        <f>'OddsRatio_working_3-way'!X271^(1/3)*SIN(('OddsRatio_working_3-way'!Y271+2*PI())/3)</f>
        <v>0.41472251934170895</v>
      </c>
      <c r="AE271" s="11">
        <f>'OddsRatio_working_3-way'!X271^(1/3)*SIN(('OddsRatio_working_3-way'!Y271+4*PI())/3)</f>
        <v>-0.48964766848654878</v>
      </c>
      <c r="AF271" s="11">
        <f>-'OddsRatio_working_3-way'!U271/(3*'OddsRatio_working_3-way'!X271^(1/3))*COS(('OddsRatio_working_3-way'!Y271)/3)</f>
        <v>0.52213837138971697</v>
      </c>
      <c r="AG271" s="11">
        <f>-'OddsRatio_working_3-way'!U271/(3*'OddsRatio_working_3-way'!X271^(1/3))*COS(('OddsRatio_working_3-way'!Y271+2*PI())/3)</f>
        <v>-0.32595626823662766</v>
      </c>
      <c r="AH271" s="11">
        <f>-'OddsRatio_working_3-way'!U271/(3*'OddsRatio_working_3-way'!X271^(1/3))*COS(('OddsRatio_working_3-way'!Y271+4*PI())/3)</f>
        <v>-0.19618210315308929</v>
      </c>
      <c r="AI271" s="11">
        <f>'OddsRatio_working_3-way'!U271/(3*'OddsRatio_working_3-way'!X271^(1/3))*SIN(('OddsRatio_working_3-way'!Y271)/3)</f>
        <v>-7.4925149144839845E-2</v>
      </c>
      <c r="AJ271" s="11">
        <f>'OddsRatio_working_3-way'!U271/(3*'OddsRatio_working_3-way'!X271^(1/3))*SIN(('OddsRatio_working_3-way'!Y271+2*PI())/3)</f>
        <v>-0.41472251934170895</v>
      </c>
      <c r="AK271" s="11">
        <f>'OddsRatio_working_3-way'!U271/(3*'OddsRatio_working_3-way'!X271^(1/3))*SIN(('OddsRatio_working_3-way'!Y271+4*PI())/3)</f>
        <v>0.48964766848654878</v>
      </c>
      <c r="AL271" s="11">
        <f>'OddsRatio_working_3-way'!Z271+'OddsRatio_working_3-way'!AF271</f>
        <v>1.0442767427794339</v>
      </c>
      <c r="AM271" s="11">
        <f>'OddsRatio_working_3-way'!AA271+'OddsRatio_working_3-way'!AG271</f>
        <v>-0.65191253647325531</v>
      </c>
      <c r="AN271" s="11">
        <f>'OddsRatio_working_3-way'!AB271+'OddsRatio_working_3-way'!AH271</f>
        <v>-0.39236420630617858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1.0442767427794339</v>
      </c>
      <c r="AS271" s="11">
        <f>IF(('OddsRatio_working_3-way'!X271=0),IF(Q271&gt;0,-Q271^(1/3),(-Q271)^(1/3)),'OddsRatio_working_3-way'!AM271-'OddsRatio_working_3-way'!R271/3)</f>
        <v>-0.65191253647325531</v>
      </c>
      <c r="AT271" s="11">
        <f>IF(('OddsRatio_working_3-way'!X271=0),IF(Q271&gt;0,-Q271^(1/3),(-Q271)^(1/3)),'OddsRatio_working_3-way'!AN271-'OddsRatio_working_3-way'!R271/3)</f>
        <v>-0.39236420630617858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4.82</v>
      </c>
      <c r="B272" s="4">
        <f>IF('True_Odds_Calculator_3-way'!B273="","",'True_Odds_Calculator_3-way'!B273)</f>
        <v>3.41</v>
      </c>
      <c r="C272" s="4">
        <f>IF('True_Odds_Calculator_3-way'!C273="","",'True_Odds_Calculator_3-way'!C273)</f>
        <v>1.89</v>
      </c>
      <c r="D272" s="9">
        <f t="shared" si="65"/>
        <v>0.19962971841502108</v>
      </c>
      <c r="E272" s="9">
        <f t="shared" si="66"/>
        <v>0.28333337736313796</v>
      </c>
      <c r="F272" s="9">
        <f t="shared" si="67"/>
        <v>0.51703690422184068</v>
      </c>
      <c r="G272" s="9">
        <f t="shared" si="68"/>
        <v>1.0495482225053165</v>
      </c>
      <c r="H272" s="9">
        <f t="shared" si="69"/>
        <v>5.0092742099703091</v>
      </c>
      <c r="I272" s="9">
        <f t="shared" si="70"/>
        <v>3.5294112162378131</v>
      </c>
      <c r="J272" s="9">
        <f t="shared" si="71"/>
        <v>1.934097918029732</v>
      </c>
      <c r="K272" s="11">
        <f t="shared" si="72"/>
        <v>0.20746887966804978</v>
      </c>
      <c r="L272" s="11">
        <f t="shared" si="73"/>
        <v>0.29325513196480935</v>
      </c>
      <c r="M272" s="11">
        <f t="shared" si="74"/>
        <v>0.52910052910052918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-0.26375894117829579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0.22920113938719214</v>
      </c>
      <c r="Q272" s="11">
        <f>2*'OddsRatio_working_3-way'!K272*'OddsRatio_working_3-way'!L272*'OddsRatio_working_3-way'!M272</f>
        <v>6.4382342524492167E-2</v>
      </c>
      <c r="R272" s="11">
        <f t="shared" si="75"/>
        <v>0</v>
      </c>
      <c r="S272" s="11">
        <f t="shared" si="76"/>
        <v>-0.86897960070387426</v>
      </c>
      <c r="T272" s="11">
        <f t="shared" si="77"/>
        <v>-0.24409539345614442</v>
      </c>
      <c r="U272" s="11">
        <f>'OddsRatio_working_3-way'!S272-'OddsRatio_working_3-way'!R272^2/3</f>
        <v>-0.86897960070387426</v>
      </c>
      <c r="V272" s="11">
        <f>'OddsRatio_working_3-way'!S272*'OddsRatio_working_3-way'!R272/3-2*'OddsRatio_working_3-way'!R272^3/27-'OddsRatio_working_3-way'!T272</f>
        <v>0.24409539345614442</v>
      </c>
      <c r="W272" s="11">
        <f>'OddsRatio_working_3-way'!V272^2+4*'OddsRatio_working_3-way'!U272^3/27</f>
        <v>-3.7630579015899078E-2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0.1558951090656864</v>
      </c>
      <c r="Y272" s="11">
        <f>IF('OddsRatio_working_3-way'!W272&gt;=0,IF('OddsRatio_working_3-way'!V272+SQRT('OddsRatio_working_3-way'!W272)&gt;0,0,PI()),ACOS('OddsRatio_working_3-way'!V272/(2*'OddsRatio_working_3-way'!X272)))</f>
        <v>0.67150945363889991</v>
      </c>
      <c r="Z272" s="11">
        <f>'OddsRatio_working_3-way'!X272^(1/3)*COS('OddsRatio_working_3-way'!Y272/3)</f>
        <v>0.52477411125265827</v>
      </c>
      <c r="AA272" s="11">
        <f>'OddsRatio_working_3-way'!X272^(1/3)*COS(('OddsRatio_working_3-way'!Y272+2*PI())/3)</f>
        <v>-0.36584718947123357</v>
      </c>
      <c r="AB272" s="11">
        <f>'OddsRatio_working_3-way'!X272^(1/3)*COS(('OddsRatio_working_3-way'!Y272+4*PI())/3)</f>
        <v>-0.1589269217814249</v>
      </c>
      <c r="AC272" s="11">
        <f>'OddsRatio_working_3-way'!X272^(1/3)*SIN('OddsRatio_working_3-way'!Y272/3)</f>
        <v>0.11946547225150043</v>
      </c>
      <c r="AD272" s="11">
        <f>'OddsRatio_working_3-way'!X272^(1/3)*SIN(('OddsRatio_working_3-way'!Y272+2*PI())/3)</f>
        <v>0.39473497546745312</v>
      </c>
      <c r="AE272" s="11">
        <f>'OddsRatio_working_3-way'!X272^(1/3)*SIN(('OddsRatio_working_3-way'!Y272+4*PI())/3)</f>
        <v>-0.51420044771895357</v>
      </c>
      <c r="AF272" s="11">
        <f>-'OddsRatio_working_3-way'!U272/(3*'OddsRatio_working_3-way'!X272^(1/3))*COS(('OddsRatio_working_3-way'!Y272)/3)</f>
        <v>0.52477411125265827</v>
      </c>
      <c r="AG272" s="11">
        <f>-'OddsRatio_working_3-way'!U272/(3*'OddsRatio_working_3-way'!X272^(1/3))*COS(('OddsRatio_working_3-way'!Y272+2*PI())/3)</f>
        <v>-0.36584718947123357</v>
      </c>
      <c r="AH272" s="11">
        <f>-'OddsRatio_working_3-way'!U272/(3*'OddsRatio_working_3-way'!X272^(1/3))*COS(('OddsRatio_working_3-way'!Y272+4*PI())/3)</f>
        <v>-0.1589269217814249</v>
      </c>
      <c r="AI272" s="11">
        <f>'OddsRatio_working_3-way'!U272/(3*'OddsRatio_working_3-way'!X272^(1/3))*SIN(('OddsRatio_working_3-way'!Y272)/3)</f>
        <v>-0.11946547225150043</v>
      </c>
      <c r="AJ272" s="11">
        <f>'OddsRatio_working_3-way'!U272/(3*'OddsRatio_working_3-way'!X272^(1/3))*SIN(('OddsRatio_working_3-way'!Y272+2*PI())/3)</f>
        <v>-0.39473497546745312</v>
      </c>
      <c r="AK272" s="11">
        <f>'OddsRatio_working_3-way'!U272/(3*'OddsRatio_working_3-way'!X272^(1/3))*SIN(('OddsRatio_working_3-way'!Y272+4*PI())/3)</f>
        <v>0.51420044771895357</v>
      </c>
      <c r="AL272" s="11">
        <f>'OddsRatio_working_3-way'!Z272+'OddsRatio_working_3-way'!AF272</f>
        <v>1.0495482225053165</v>
      </c>
      <c r="AM272" s="11">
        <f>'OddsRatio_working_3-way'!AA272+'OddsRatio_working_3-way'!AG272</f>
        <v>-0.73169437894246714</v>
      </c>
      <c r="AN272" s="11">
        <f>'OddsRatio_working_3-way'!AB272+'OddsRatio_working_3-way'!AH272</f>
        <v>-0.31785384356284979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1.0495482225053165</v>
      </c>
      <c r="AS272" s="11">
        <f>IF(('OddsRatio_working_3-way'!X272=0),IF(Q272&gt;0,-Q272^(1/3),(-Q272)^(1/3)),'OddsRatio_working_3-way'!AM272-'OddsRatio_working_3-way'!R272/3)</f>
        <v>-0.73169437894246714</v>
      </c>
      <c r="AT272" s="11">
        <f>IF(('OddsRatio_working_3-way'!X272=0),IF(Q272&gt;0,-Q272^(1/3),(-Q272)^(1/3)),'OddsRatio_working_3-way'!AN272-'OddsRatio_working_3-way'!R272/3)</f>
        <v>-0.31785384356284979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3.34</v>
      </c>
      <c r="B273" s="4">
        <f>IF('True_Odds_Calculator_3-way'!B274="","",'True_Odds_Calculator_3-way'!B274)</f>
        <v>3.23</v>
      </c>
      <c r="C273" s="4">
        <f>IF('True_Odds_Calculator_3-way'!C274="","",'True_Odds_Calculator_3-way'!C274)</f>
        <v>2.39</v>
      </c>
      <c r="D273" s="9">
        <f t="shared" si="65"/>
        <v>0.2907962312315614</v>
      </c>
      <c r="E273" s="9">
        <f t="shared" si="66"/>
        <v>0.30082533850461107</v>
      </c>
      <c r="F273" s="9">
        <f t="shared" si="67"/>
        <v>0.4083784302638277</v>
      </c>
      <c r="G273" s="9">
        <f t="shared" si="68"/>
        <v>1.0422368005876397</v>
      </c>
      <c r="H273" s="9">
        <f t="shared" si="69"/>
        <v>3.4388341133750759</v>
      </c>
      <c r="I273" s="9">
        <f t="shared" si="70"/>
        <v>3.3241880653104356</v>
      </c>
      <c r="J273" s="9">
        <f t="shared" si="71"/>
        <v>2.4487091528168192</v>
      </c>
      <c r="K273" s="11">
        <f t="shared" si="72"/>
        <v>0.29940119760479045</v>
      </c>
      <c r="L273" s="11">
        <f t="shared" si="73"/>
        <v>0.30959752321981426</v>
      </c>
      <c r="M273" s="11">
        <f t="shared" si="74"/>
        <v>0.41841004184100417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-0.28131224112134312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0.23115291238319505</v>
      </c>
      <c r="Q273" s="11">
        <f>2*'OddsRatio_working_3-way'!K273*'OddsRatio_working_3-way'!L273*'OddsRatio_working_3-way'!M273</f>
        <v>7.7568091403756742E-2</v>
      </c>
      <c r="R273" s="11">
        <f t="shared" si="75"/>
        <v>0</v>
      </c>
      <c r="S273" s="11">
        <f t="shared" si="76"/>
        <v>-0.82169517921364821</v>
      </c>
      <c r="T273" s="11">
        <f t="shared" si="77"/>
        <v>-0.27573663732001624</v>
      </c>
      <c r="U273" s="11">
        <f>'OddsRatio_working_3-way'!S273-'OddsRatio_working_3-way'!R273^2/3</f>
        <v>-0.82169517921364821</v>
      </c>
      <c r="V273" s="11">
        <f>'OddsRatio_working_3-way'!S273*'OddsRatio_working_3-way'!R273/3-2*'OddsRatio_working_3-way'!R273^3/27-'OddsRatio_working_3-way'!T273</f>
        <v>0.27573663732001624</v>
      </c>
      <c r="W273" s="11">
        <f>'OddsRatio_working_3-way'!V273^2+4*'OddsRatio_working_3-way'!U273^3/27</f>
        <v>-6.161097879036001E-3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0.1433455536802469</v>
      </c>
      <c r="Y273" s="11">
        <f>IF('OddsRatio_working_3-way'!W273&gt;=0,IF('OddsRatio_working_3-way'!V273+SQRT('OddsRatio_working_3-way'!W273)&gt;0,0,PI()),ACOS('OddsRatio_working_3-way'!V273/(2*'OddsRatio_working_3-way'!X273)))</f>
        <v>0.27732960279115848</v>
      </c>
      <c r="Z273" s="11">
        <f>'OddsRatio_working_3-way'!X273^(1/3)*COS('OddsRatio_working_3-way'!Y273/3)</f>
        <v>0.52111840029381973</v>
      </c>
      <c r="AA273" s="11">
        <f>'OddsRatio_working_3-way'!X273^(1/3)*COS(('OddsRatio_working_3-way'!Y273+2*PI())/3)</f>
        <v>-0.30239823048724823</v>
      </c>
      <c r="AB273" s="11">
        <f>'OddsRatio_working_3-way'!X273^(1/3)*COS(('OddsRatio_working_3-way'!Y273+4*PI())/3)</f>
        <v>-0.21872016980657155</v>
      </c>
      <c r="AC273" s="11">
        <f>'OddsRatio_working_3-way'!X273^(1/3)*SIN('OddsRatio_working_3-way'!Y273/3)</f>
        <v>4.83115508592546E-2</v>
      </c>
      <c r="AD273" s="11">
        <f>'OddsRatio_working_3-way'!X273^(1/3)*SIN(('OddsRatio_working_3-way'!Y273+2*PI())/3)</f>
        <v>0.42714599760432864</v>
      </c>
      <c r="AE273" s="11">
        <f>'OddsRatio_working_3-way'!X273^(1/3)*SIN(('OddsRatio_working_3-way'!Y273+4*PI())/3)</f>
        <v>-0.47545754846358318</v>
      </c>
      <c r="AF273" s="11">
        <f>-'OddsRatio_working_3-way'!U273/(3*'OddsRatio_working_3-way'!X273^(1/3))*COS(('OddsRatio_working_3-way'!Y273)/3)</f>
        <v>0.52111840029381984</v>
      </c>
      <c r="AG273" s="11">
        <f>-'OddsRatio_working_3-way'!U273/(3*'OddsRatio_working_3-way'!X273^(1/3))*COS(('OddsRatio_working_3-way'!Y273+2*PI())/3)</f>
        <v>-0.30239823048724829</v>
      </c>
      <c r="AH273" s="11">
        <f>-'OddsRatio_working_3-way'!U273/(3*'OddsRatio_working_3-way'!X273^(1/3))*COS(('OddsRatio_working_3-way'!Y273+4*PI())/3)</f>
        <v>-0.21872016980657158</v>
      </c>
      <c r="AI273" s="11">
        <f>'OddsRatio_working_3-way'!U273/(3*'OddsRatio_working_3-way'!X273^(1/3))*SIN(('OddsRatio_working_3-way'!Y273)/3)</f>
        <v>-4.8311550859254607E-2</v>
      </c>
      <c r="AJ273" s="11">
        <f>'OddsRatio_working_3-way'!U273/(3*'OddsRatio_working_3-way'!X273^(1/3))*SIN(('OddsRatio_working_3-way'!Y273+2*PI())/3)</f>
        <v>-0.4271459976043287</v>
      </c>
      <c r="AK273" s="11">
        <f>'OddsRatio_working_3-way'!U273/(3*'OddsRatio_working_3-way'!X273^(1/3))*SIN(('OddsRatio_working_3-way'!Y273+4*PI())/3)</f>
        <v>0.47545754846358329</v>
      </c>
      <c r="AL273" s="11">
        <f>'OddsRatio_working_3-way'!Z273+'OddsRatio_working_3-way'!AF273</f>
        <v>1.0422368005876397</v>
      </c>
      <c r="AM273" s="11">
        <f>'OddsRatio_working_3-way'!AA273+'OddsRatio_working_3-way'!AG273</f>
        <v>-0.60479646097449646</v>
      </c>
      <c r="AN273" s="11">
        <f>'OddsRatio_working_3-way'!AB273+'OddsRatio_working_3-way'!AH273</f>
        <v>-0.4374403396131431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1.0422368005876397</v>
      </c>
      <c r="AS273" s="11">
        <f>IF(('OddsRatio_working_3-way'!X273=0),IF(Q273&gt;0,-Q273^(1/3),(-Q273)^(1/3)),'OddsRatio_working_3-way'!AM273-'OddsRatio_working_3-way'!R273/3)</f>
        <v>-0.60479646097449646</v>
      </c>
      <c r="AT273" s="11">
        <f>IF(('OddsRatio_working_3-way'!X273=0),IF(Q273&gt;0,-Q273^(1/3),(-Q273)^(1/3)),'OddsRatio_working_3-way'!AN273-'OddsRatio_working_3-way'!R273/3)</f>
        <v>-0.4374403396131431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2.78</v>
      </c>
      <c r="B274" s="4">
        <f>IF('True_Odds_Calculator_3-way'!B275="","",'True_Odds_Calculator_3-way'!B275)</f>
        <v>3.19</v>
      </c>
      <c r="C274" s="4">
        <f>IF('True_Odds_Calculator_3-way'!C275="","",'True_Odds_Calculator_3-way'!C275)</f>
        <v>2.83</v>
      </c>
      <c r="D274" s="9">
        <f t="shared" si="65"/>
        <v>0.3506342883614133</v>
      </c>
      <c r="E274" s="9">
        <f t="shared" si="66"/>
        <v>0.30501263343676499</v>
      </c>
      <c r="F274" s="9">
        <f t="shared" si="67"/>
        <v>0.34435307820182159</v>
      </c>
      <c r="G274" s="9">
        <f t="shared" si="68"/>
        <v>1.0404350334777892</v>
      </c>
      <c r="H274" s="9">
        <f t="shared" si="69"/>
        <v>2.8519743595904647</v>
      </c>
      <c r="I274" s="9">
        <f t="shared" si="70"/>
        <v>3.2785527233163583</v>
      </c>
      <c r="J274" s="9">
        <f t="shared" si="71"/>
        <v>2.9039961112643544</v>
      </c>
      <c r="K274" s="11">
        <f t="shared" si="72"/>
        <v>0.35971223021582738</v>
      </c>
      <c r="L274" s="11">
        <f t="shared" si="73"/>
        <v>0.31347962382445144</v>
      </c>
      <c r="M274" s="11">
        <f t="shared" si="74"/>
        <v>0.35335689045936397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-0.28424530001706172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0.23110326387139568</v>
      </c>
      <c r="Q274" s="11">
        <f>2*'OddsRatio_working_3-way'!K274*'OddsRatio_working_3-way'!L274*'OddsRatio_working_3-way'!M274</f>
        <v>7.9690780645308865E-2</v>
      </c>
      <c r="R274" s="11">
        <f t="shared" si="75"/>
        <v>0</v>
      </c>
      <c r="S274" s="11">
        <f t="shared" si="76"/>
        <v>-0.81304163642291993</v>
      </c>
      <c r="T274" s="11">
        <f t="shared" si="77"/>
        <v>-0.28035918497342066</v>
      </c>
      <c r="U274" s="11">
        <f>'OddsRatio_working_3-way'!S274-'OddsRatio_working_3-way'!R274^2/3</f>
        <v>-0.81304163642291993</v>
      </c>
      <c r="V274" s="11">
        <f>'OddsRatio_working_3-way'!S274*'OddsRatio_working_3-way'!R274/3-2*'OddsRatio_working_3-way'!R274^3/27-'OddsRatio_working_3-way'!T274</f>
        <v>0.28035918497342066</v>
      </c>
      <c r="W274" s="11">
        <f>'OddsRatio_working_3-way'!V274^2+4*'OddsRatio_working_3-way'!U274^3/27</f>
        <v>-1.0210033095971321E-3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0.14108709713201792</v>
      </c>
      <c r="Y274" s="11">
        <f>IF('OddsRatio_working_3-way'!W274&gt;=0,IF('OddsRatio_working_3-way'!V274+SQRT('OddsRatio_working_3-way'!W274)&gt;0,0,PI()),ACOS('OddsRatio_working_3-way'!V274/(2*'OddsRatio_working_3-way'!X274)))</f>
        <v>0.11348248634618185</v>
      </c>
      <c r="Z274" s="11">
        <f>'OddsRatio_working_3-way'!X274^(1/3)*COS('OddsRatio_working_3-way'!Y274/3)</f>
        <v>0.5202175167388946</v>
      </c>
      <c r="AA274" s="11">
        <f>'OddsRatio_working_3-way'!X274^(1/3)*COS(('OddsRatio_working_3-way'!Y274+2*PI())/3)</f>
        <v>-0.27715899485588424</v>
      </c>
      <c r="AB274" s="11">
        <f>'OddsRatio_working_3-way'!X274^(1/3)*COS(('OddsRatio_working_3-way'!Y274+4*PI())/3)</f>
        <v>-0.24305852188301044</v>
      </c>
      <c r="AC274" s="11">
        <f>'OddsRatio_working_3-way'!X274^(1/3)*SIN('OddsRatio_working_3-way'!Y274/3)</f>
        <v>1.9687917250382332E-2</v>
      </c>
      <c r="AD274" s="11">
        <f>'OddsRatio_working_3-way'!X274^(1/3)*SIN(('OddsRatio_working_3-way'!Y274+2*PI())/3)</f>
        <v>0.44067762636434799</v>
      </c>
      <c r="AE274" s="11">
        <f>'OddsRatio_working_3-way'!X274^(1/3)*SIN(('OddsRatio_working_3-way'!Y274+4*PI())/3)</f>
        <v>-0.4603655436147302</v>
      </c>
      <c r="AF274" s="11">
        <f>-'OddsRatio_working_3-way'!U274/(3*'OddsRatio_working_3-way'!X274^(1/3))*COS(('OddsRatio_working_3-way'!Y274)/3)</f>
        <v>0.5202175167388946</v>
      </c>
      <c r="AG274" s="11">
        <f>-'OddsRatio_working_3-way'!U274/(3*'OddsRatio_working_3-way'!X274^(1/3))*COS(('OddsRatio_working_3-way'!Y274+2*PI())/3)</f>
        <v>-0.27715899485588424</v>
      </c>
      <c r="AH274" s="11">
        <f>-'OddsRatio_working_3-way'!U274/(3*'OddsRatio_working_3-way'!X274^(1/3))*COS(('OddsRatio_working_3-way'!Y274+4*PI())/3)</f>
        <v>-0.24305852188301044</v>
      </c>
      <c r="AI274" s="11">
        <f>'OddsRatio_working_3-way'!U274/(3*'OddsRatio_working_3-way'!X274^(1/3))*SIN(('OddsRatio_working_3-way'!Y274)/3)</f>
        <v>-1.9687917250382332E-2</v>
      </c>
      <c r="AJ274" s="11">
        <f>'OddsRatio_working_3-way'!U274/(3*'OddsRatio_working_3-way'!X274^(1/3))*SIN(('OddsRatio_working_3-way'!Y274+2*PI())/3)</f>
        <v>-0.44067762636434799</v>
      </c>
      <c r="AK274" s="11">
        <f>'OddsRatio_working_3-way'!U274/(3*'OddsRatio_working_3-way'!X274^(1/3))*SIN(('OddsRatio_working_3-way'!Y274+4*PI())/3)</f>
        <v>0.4603655436147302</v>
      </c>
      <c r="AL274" s="11">
        <f>'OddsRatio_working_3-way'!Z274+'OddsRatio_working_3-way'!AF274</f>
        <v>1.0404350334777892</v>
      </c>
      <c r="AM274" s="11">
        <f>'OddsRatio_working_3-way'!AA274+'OddsRatio_working_3-way'!AG274</f>
        <v>-0.55431798971176849</v>
      </c>
      <c r="AN274" s="11">
        <f>'OddsRatio_working_3-way'!AB274+'OddsRatio_working_3-way'!AH274</f>
        <v>-0.48611704376602088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1.0404350334777892</v>
      </c>
      <c r="AS274" s="11">
        <f>IF(('OddsRatio_working_3-way'!X274=0),IF(Q274&gt;0,-Q274^(1/3),(-Q274)^(1/3)),'OddsRatio_working_3-way'!AM274-'OddsRatio_working_3-way'!R274/3)</f>
        <v>-0.55431798971176849</v>
      </c>
      <c r="AT274" s="11">
        <f>IF(('OddsRatio_working_3-way'!X274=0),IF(Q274&gt;0,-Q274^(1/3),(-Q274)^(1/3)),'OddsRatio_working_3-way'!AN274-'OddsRatio_working_3-way'!R274/3)</f>
        <v>-0.48611704376602088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7.01</v>
      </c>
      <c r="B275" s="4">
        <f>IF('True_Odds_Calculator_3-way'!B276="","",'True_Odds_Calculator_3-way'!B276)</f>
        <v>4.93</v>
      </c>
      <c r="C275" s="4">
        <f>IF('True_Odds_Calculator_3-way'!C276="","",'True_Odds_Calculator_3-way'!C276)</f>
        <v>1.46</v>
      </c>
      <c r="D275" s="9">
        <f t="shared" si="65"/>
        <v>0.13532320589479302</v>
      </c>
      <c r="E275" s="9">
        <f t="shared" si="66"/>
        <v>0.19311357540138754</v>
      </c>
      <c r="F275" s="9">
        <f t="shared" si="67"/>
        <v>0.6715632187038193</v>
      </c>
      <c r="G275" s="9">
        <f t="shared" si="68"/>
        <v>1.0631806253413612</v>
      </c>
      <c r="H275" s="9">
        <f t="shared" si="69"/>
        <v>7.3897155583015799</v>
      </c>
      <c r="I275" s="9">
        <f t="shared" si="70"/>
        <v>5.1782998575915489</v>
      </c>
      <c r="J275" s="9">
        <f t="shared" si="71"/>
        <v>1.4890630876570263</v>
      </c>
      <c r="K275" s="11">
        <f t="shared" si="72"/>
        <v>0.14265335235378032</v>
      </c>
      <c r="L275" s="11">
        <f t="shared" si="73"/>
        <v>0.20283975659229211</v>
      </c>
      <c r="M275" s="11">
        <f t="shared" si="74"/>
        <v>0.68493150684931503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-0.21533124977282436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0.20611782273462934</v>
      </c>
      <c r="Q275" s="11">
        <f>2*'OddsRatio_working_3-way'!K275*'OddsRatio_working_3-way'!L275*'OddsRatio_working_3-way'!M275</f>
        <v>3.9638042833582576E-2</v>
      </c>
      <c r="R275" s="11">
        <f t="shared" si="75"/>
        <v>0</v>
      </c>
      <c r="S275" s="11">
        <f t="shared" si="76"/>
        <v>-0.9572127731208766</v>
      </c>
      <c r="T275" s="11">
        <f t="shared" si="77"/>
        <v>-0.18407937944632247</v>
      </c>
      <c r="U275" s="11">
        <f>'OddsRatio_working_3-way'!S275-'OddsRatio_working_3-way'!R275^2/3</f>
        <v>-0.9572127731208766</v>
      </c>
      <c r="V275" s="11">
        <f>'OddsRatio_working_3-way'!S275*'OddsRatio_working_3-way'!R275/3-2*'OddsRatio_working_3-way'!R275^3/27-'OddsRatio_working_3-way'!T275</f>
        <v>0.18407937944632247</v>
      </c>
      <c r="W275" s="11">
        <f>'OddsRatio_working_3-way'!V275^2+4*'OddsRatio_working_3-way'!U275^3/27</f>
        <v>-9.6048445342159228E-2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0.18023156166408702</v>
      </c>
      <c r="Y275" s="11">
        <f>IF('OddsRatio_working_3-way'!W275&gt;=0,IF('OddsRatio_working_3-way'!V275+SQRT('OddsRatio_working_3-way'!W275)&gt;0,0,PI()),ACOS('OddsRatio_working_3-way'!V275/(2*'OddsRatio_working_3-way'!X275)))</f>
        <v>1.0348270359678262</v>
      </c>
      <c r="Z275" s="11">
        <f>'OddsRatio_working_3-way'!X275^(1/3)*COS('OddsRatio_working_3-way'!Y275/3)</f>
        <v>0.53159031267068058</v>
      </c>
      <c r="AA275" s="11">
        <f>'OddsRatio_working_3-way'!X275^(1/3)*COS(('OddsRatio_working_3-way'!Y275+2*PI())/3)</f>
        <v>-0.43120978049606912</v>
      </c>
      <c r="AB275" s="11">
        <f>'OddsRatio_working_3-way'!X275^(1/3)*COS(('OddsRatio_working_3-way'!Y275+4*PI())/3)</f>
        <v>-0.10038053217461136</v>
      </c>
      <c r="AC275" s="11">
        <f>'OddsRatio_working_3-way'!X275^(1/3)*SIN('OddsRatio_working_3-way'!Y275/3)</f>
        <v>0.19100435557419521</v>
      </c>
      <c r="AD275" s="11">
        <f>'OddsRatio_working_3-way'!X275^(1/3)*SIN(('OddsRatio_working_3-way'!Y275+2*PI())/3)</f>
        <v>0.36486853739142461</v>
      </c>
      <c r="AE275" s="11">
        <f>'OddsRatio_working_3-way'!X275^(1/3)*SIN(('OddsRatio_working_3-way'!Y275+4*PI())/3)</f>
        <v>-0.55587289296561981</v>
      </c>
      <c r="AF275" s="11">
        <f>-'OddsRatio_working_3-way'!U275/(3*'OddsRatio_working_3-way'!X275^(1/3))*COS(('OddsRatio_working_3-way'!Y275)/3)</f>
        <v>0.53159031267068058</v>
      </c>
      <c r="AG275" s="11">
        <f>-'OddsRatio_working_3-way'!U275/(3*'OddsRatio_working_3-way'!X275^(1/3))*COS(('OddsRatio_working_3-way'!Y275+2*PI())/3)</f>
        <v>-0.43120978049606912</v>
      </c>
      <c r="AH275" s="11">
        <f>-'OddsRatio_working_3-way'!U275/(3*'OddsRatio_working_3-way'!X275^(1/3))*COS(('OddsRatio_working_3-way'!Y275+4*PI())/3)</f>
        <v>-0.10038053217461136</v>
      </c>
      <c r="AI275" s="11">
        <f>'OddsRatio_working_3-way'!U275/(3*'OddsRatio_working_3-way'!X275^(1/3))*SIN(('OddsRatio_working_3-way'!Y275)/3)</f>
        <v>-0.19100435557419521</v>
      </c>
      <c r="AJ275" s="11">
        <f>'OddsRatio_working_3-way'!U275/(3*'OddsRatio_working_3-way'!X275^(1/3))*SIN(('OddsRatio_working_3-way'!Y275+2*PI())/3)</f>
        <v>-0.36486853739142461</v>
      </c>
      <c r="AK275" s="11">
        <f>'OddsRatio_working_3-way'!U275/(3*'OddsRatio_working_3-way'!X275^(1/3))*SIN(('OddsRatio_working_3-way'!Y275+4*PI())/3)</f>
        <v>0.55587289296561981</v>
      </c>
      <c r="AL275" s="11">
        <f>'OddsRatio_working_3-way'!Z275+'OddsRatio_working_3-way'!AF275</f>
        <v>1.0631806253413612</v>
      </c>
      <c r="AM275" s="11">
        <f>'OddsRatio_working_3-way'!AA275+'OddsRatio_working_3-way'!AG275</f>
        <v>-0.86241956099213823</v>
      </c>
      <c r="AN275" s="11">
        <f>'OddsRatio_working_3-way'!AB275+'OddsRatio_working_3-way'!AH275</f>
        <v>-0.20076106434922272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1.0631806253413612</v>
      </c>
      <c r="AS275" s="11">
        <f>IF(('OddsRatio_working_3-way'!X275=0),IF(Q275&gt;0,-Q275^(1/3),(-Q275)^(1/3)),'OddsRatio_working_3-way'!AM275-'OddsRatio_working_3-way'!R275/3)</f>
        <v>-0.86241956099213823</v>
      </c>
      <c r="AT275" s="11">
        <f>IF(('OddsRatio_working_3-way'!X275=0),IF(Q275&gt;0,-Q275^(1/3),(-Q275)^(1/3)),'OddsRatio_working_3-way'!AN275-'OddsRatio_working_3-way'!R275/3)</f>
        <v>-0.20076106434922272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2.5099999999999998</v>
      </c>
      <c r="B276" s="4">
        <f>IF('True_Odds_Calculator_3-way'!B277="","",'True_Odds_Calculator_3-way'!B277)</f>
        <v>3.81</v>
      </c>
      <c r="C276" s="4">
        <f>IF('True_Odds_Calculator_3-way'!C277="","",'True_Odds_Calculator_3-way'!C277)</f>
        <v>2.72</v>
      </c>
      <c r="D276" s="9">
        <f t="shared" si="65"/>
        <v>0.3881163147592826</v>
      </c>
      <c r="E276" s="9">
        <f t="shared" si="66"/>
        <v>0.25420457727012258</v>
      </c>
      <c r="F276" s="9">
        <f t="shared" si="67"/>
        <v>0.35767910797059482</v>
      </c>
      <c r="G276" s="9">
        <f t="shared" si="68"/>
        <v>1.0440709864372748</v>
      </c>
      <c r="H276" s="9">
        <f t="shared" si="69"/>
        <v>2.5765471895202854</v>
      </c>
      <c r="I276" s="9">
        <f t="shared" si="70"/>
        <v>3.9338394718887422</v>
      </c>
      <c r="J276" s="9">
        <f t="shared" si="71"/>
        <v>2.7958020966721127</v>
      </c>
      <c r="K276" s="11">
        <f t="shared" si="72"/>
        <v>0.39840637450199207</v>
      </c>
      <c r="L276" s="11">
        <f t="shared" si="73"/>
        <v>0.26246719160104987</v>
      </c>
      <c r="M276" s="11">
        <f t="shared" si="74"/>
        <v>0.36764705882352938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-0.280571861081227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0.23220380789640566</v>
      </c>
      <c r="Q276" s="11">
        <f>2*'OddsRatio_working_3-way'!K276*'OddsRatio_working_3-way'!L276*'OddsRatio_working_3-way'!M276</f>
        <v>7.6888678111392619E-2</v>
      </c>
      <c r="R276" s="11">
        <f t="shared" si="75"/>
        <v>0</v>
      </c>
      <c r="S276" s="11">
        <f t="shared" si="76"/>
        <v>-0.82760903749068926</v>
      </c>
      <c r="T276" s="11">
        <f t="shared" si="77"/>
        <v>-0.27404272764592363</v>
      </c>
      <c r="U276" s="11">
        <f>'OddsRatio_working_3-way'!S276-'OddsRatio_working_3-way'!R276^2/3</f>
        <v>-0.82760903749068926</v>
      </c>
      <c r="V276" s="11">
        <f>'OddsRatio_working_3-way'!S276*'OddsRatio_working_3-way'!R276/3-2*'OddsRatio_working_3-way'!R276^3/27-'OddsRatio_working_3-way'!T276</f>
        <v>0.27404272764592363</v>
      </c>
      <c r="W276" s="11">
        <f>'OddsRatio_working_3-way'!V276^2+4*'OddsRatio_working_3-way'!U276^3/27</f>
        <v>-8.8798158245114722E-3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0.14489585259776189</v>
      </c>
      <c r="Y276" s="11">
        <f>IF('OddsRatio_working_3-way'!W276&gt;=0,IF('OddsRatio_working_3-way'!V276+SQRT('OddsRatio_working_3-way'!W276)&gt;0,0,PI()),ACOS('OddsRatio_working_3-way'!V276/(2*'OddsRatio_working_3-way'!X276)))</f>
        <v>0.33119589242541592</v>
      </c>
      <c r="Z276" s="11">
        <f>'OddsRatio_working_3-way'!X276^(1/3)*COS('OddsRatio_working_3-way'!Y276/3)</f>
        <v>0.52203549321863751</v>
      </c>
      <c r="AA276" s="11">
        <f>'OddsRatio_working_3-way'!X276^(1/3)*COS(('OddsRatio_working_3-way'!Y276+2*PI())/3)</f>
        <v>-0.31113228778902807</v>
      </c>
      <c r="AB276" s="11">
        <f>'OddsRatio_working_3-way'!X276^(1/3)*COS(('OddsRatio_working_3-way'!Y276+4*PI())/3)</f>
        <v>-0.21090320542960955</v>
      </c>
      <c r="AC276" s="11">
        <f>'OddsRatio_working_3-way'!X276^(1/3)*SIN('OddsRatio_working_3-way'!Y276/3)</f>
        <v>5.7867287680839569E-2</v>
      </c>
      <c r="AD276" s="11">
        <f>'OddsRatio_working_3-way'!X276^(1/3)*SIN(('OddsRatio_working_3-way'!Y276+2*PI())/3)</f>
        <v>0.42316235496405941</v>
      </c>
      <c r="AE276" s="11">
        <f>'OddsRatio_working_3-way'!X276^(1/3)*SIN(('OddsRatio_working_3-way'!Y276+4*PI())/3)</f>
        <v>-0.48102964264489884</v>
      </c>
      <c r="AF276" s="11">
        <f>-'OddsRatio_working_3-way'!U276/(3*'OddsRatio_working_3-way'!X276^(1/3))*COS(('OddsRatio_working_3-way'!Y276)/3)</f>
        <v>0.52203549321863729</v>
      </c>
      <c r="AG276" s="11">
        <f>-'OddsRatio_working_3-way'!U276/(3*'OddsRatio_working_3-way'!X276^(1/3))*COS(('OddsRatio_working_3-way'!Y276+2*PI())/3)</f>
        <v>-0.31113228778902791</v>
      </c>
      <c r="AH276" s="11">
        <f>-'OddsRatio_working_3-way'!U276/(3*'OddsRatio_working_3-way'!X276^(1/3))*COS(('OddsRatio_working_3-way'!Y276+4*PI())/3)</f>
        <v>-0.21090320542960944</v>
      </c>
      <c r="AI276" s="11">
        <f>'OddsRatio_working_3-way'!U276/(3*'OddsRatio_working_3-way'!X276^(1/3))*SIN(('OddsRatio_working_3-way'!Y276)/3)</f>
        <v>-5.7867287680839541E-2</v>
      </c>
      <c r="AJ276" s="11">
        <f>'OddsRatio_working_3-way'!U276/(3*'OddsRatio_working_3-way'!X276^(1/3))*SIN(('OddsRatio_working_3-way'!Y276+2*PI())/3)</f>
        <v>-0.42316235496405924</v>
      </c>
      <c r="AK276" s="11">
        <f>'OddsRatio_working_3-way'!U276/(3*'OddsRatio_working_3-way'!X276^(1/3))*SIN(('OddsRatio_working_3-way'!Y276+4*PI())/3)</f>
        <v>0.48102964264489867</v>
      </c>
      <c r="AL276" s="11">
        <f>'OddsRatio_working_3-way'!Z276+'OddsRatio_working_3-way'!AF276</f>
        <v>1.0440709864372748</v>
      </c>
      <c r="AM276" s="11">
        <f>'OddsRatio_working_3-way'!AA276+'OddsRatio_working_3-way'!AG276</f>
        <v>-0.62226457557805603</v>
      </c>
      <c r="AN276" s="11">
        <f>'OddsRatio_working_3-way'!AB276+'OddsRatio_working_3-way'!AH276</f>
        <v>-0.42180641085921899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1.0440709864372748</v>
      </c>
      <c r="AS276" s="11">
        <f>IF(('OddsRatio_working_3-way'!X276=0),IF(Q276&gt;0,-Q276^(1/3),(-Q276)^(1/3)),'OddsRatio_working_3-way'!AM276-'OddsRatio_working_3-way'!R276/3)</f>
        <v>-0.62226457557805603</v>
      </c>
      <c r="AT276" s="11">
        <f>IF(('OddsRatio_working_3-way'!X276=0),IF(Q276&gt;0,-Q276^(1/3),(-Q276)^(1/3)),'OddsRatio_working_3-way'!AN276-'OddsRatio_working_3-way'!R276/3)</f>
        <v>-0.42180641085921899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8.1300000000000008</v>
      </c>
      <c r="B277" s="4">
        <f>IF('True_Odds_Calculator_3-way'!B278="","",'True_Odds_Calculator_3-way'!B278)</f>
        <v>4.97</v>
      </c>
      <c r="C277" s="4">
        <f>IF('True_Odds_Calculator_3-way'!C278="","",'True_Odds_Calculator_3-way'!C278)</f>
        <v>1.41</v>
      </c>
      <c r="D277" s="9">
        <f t="shared" si="65"/>
        <v>0.11555684176005226</v>
      </c>
      <c r="E277" s="9">
        <f t="shared" si="66"/>
        <v>0.19005535066236837</v>
      </c>
      <c r="F277" s="9">
        <f t="shared" si="67"/>
        <v>0.69438780757757934</v>
      </c>
      <c r="G277" s="9">
        <f t="shared" si="68"/>
        <v>1.0734571994784321</v>
      </c>
      <c r="H277" s="9">
        <f t="shared" si="69"/>
        <v>8.6537498322812212</v>
      </c>
      <c r="I277" s="9">
        <f t="shared" si="70"/>
        <v>5.2616250819293748</v>
      </c>
      <c r="J277" s="9">
        <f t="shared" si="71"/>
        <v>1.4401174517861572</v>
      </c>
      <c r="K277" s="11">
        <f t="shared" si="72"/>
        <v>0.12300123001230011</v>
      </c>
      <c r="L277" s="11">
        <f t="shared" si="73"/>
        <v>0.2012072434607646</v>
      </c>
      <c r="M277" s="11">
        <f t="shared" si="74"/>
        <v>0.70921985815602839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-0.20370319761248046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0.20202693571950489</v>
      </c>
      <c r="Q277" s="11">
        <f>2*'OddsRatio_working_3-way'!K277*'OddsRatio_working_3-way'!L277*'OddsRatio_working_3-way'!M277</f>
        <v>3.5104593522068614E-2</v>
      </c>
      <c r="R277" s="11">
        <f t="shared" si="75"/>
        <v>0</v>
      </c>
      <c r="S277" s="11">
        <f t="shared" si="76"/>
        <v>-0.99177105753555994</v>
      </c>
      <c r="T277" s="11">
        <f t="shared" si="77"/>
        <v>-0.17233206907655255</v>
      </c>
      <c r="U277" s="11">
        <f>'OddsRatio_working_3-way'!S277-'OddsRatio_working_3-way'!R277^2/3</f>
        <v>-0.99177105753555994</v>
      </c>
      <c r="V277" s="11">
        <f>'OddsRatio_working_3-way'!S277*'OddsRatio_working_3-way'!R277/3-2*'OddsRatio_working_3-way'!R277^3/27-'OddsRatio_working_3-way'!T277</f>
        <v>0.17233206907655255</v>
      </c>
      <c r="W277" s="11">
        <f>'OddsRatio_working_3-way'!V277^2+4*'OddsRatio_working_3-way'!U277^3/27</f>
        <v>-0.11482251157698312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0.19007949232438831</v>
      </c>
      <c r="Y277" s="11">
        <f>IF('OddsRatio_working_3-way'!W277&gt;=0,IF('OddsRatio_working_3-way'!V277+SQRT('OddsRatio_working_3-way'!W277)&gt;0,0,PI()),ACOS('OddsRatio_working_3-way'!V277/(2*'OddsRatio_working_3-way'!X277)))</f>
        <v>1.1003145313008265</v>
      </c>
      <c r="Z277" s="11">
        <f>'OddsRatio_working_3-way'!X277^(1/3)*COS('OddsRatio_working_3-way'!Y277/3)</f>
        <v>0.53672859973921605</v>
      </c>
      <c r="AA277" s="11">
        <f>'OddsRatio_working_3-way'!X277^(1/3)*COS(('OddsRatio_working_3-way'!Y277+2*PI())/3)</f>
        <v>-0.44692681567394854</v>
      </c>
      <c r="AB277" s="11">
        <f>'OddsRatio_working_3-way'!X277^(1/3)*COS(('OddsRatio_working_3-way'!Y277+4*PI())/3)</f>
        <v>-8.980178406526762E-2</v>
      </c>
      <c r="AC277" s="11">
        <f>'OddsRatio_working_3-way'!X277^(1/3)*SIN('OddsRatio_working_3-way'!Y277/3)</f>
        <v>0.20618623313362558</v>
      </c>
      <c r="AD277" s="11">
        <f>'OddsRatio_working_3-way'!X277^(1/3)*SIN(('OddsRatio_working_3-way'!Y277+2*PI())/3)</f>
        <v>0.36172748574499808</v>
      </c>
      <c r="AE277" s="11">
        <f>'OddsRatio_working_3-way'!X277^(1/3)*SIN(('OddsRatio_working_3-way'!Y277+4*PI())/3)</f>
        <v>-0.56791371887862374</v>
      </c>
      <c r="AF277" s="11">
        <f>-'OddsRatio_working_3-way'!U277/(3*'OddsRatio_working_3-way'!X277^(1/3))*COS(('OddsRatio_working_3-way'!Y277)/3)</f>
        <v>0.53672859973921605</v>
      </c>
      <c r="AG277" s="11">
        <f>-'OddsRatio_working_3-way'!U277/(3*'OddsRatio_working_3-way'!X277^(1/3))*COS(('OddsRatio_working_3-way'!Y277+2*PI())/3)</f>
        <v>-0.44692681567394854</v>
      </c>
      <c r="AH277" s="11">
        <f>-'OddsRatio_working_3-way'!U277/(3*'OddsRatio_working_3-way'!X277^(1/3))*COS(('OddsRatio_working_3-way'!Y277+4*PI())/3)</f>
        <v>-8.980178406526762E-2</v>
      </c>
      <c r="AI277" s="11">
        <f>'OddsRatio_working_3-way'!U277/(3*'OddsRatio_working_3-way'!X277^(1/3))*SIN(('OddsRatio_working_3-way'!Y277)/3)</f>
        <v>-0.20618623313362558</v>
      </c>
      <c r="AJ277" s="11">
        <f>'OddsRatio_working_3-way'!U277/(3*'OddsRatio_working_3-way'!X277^(1/3))*SIN(('OddsRatio_working_3-way'!Y277+2*PI())/3)</f>
        <v>-0.36172748574499808</v>
      </c>
      <c r="AK277" s="11">
        <f>'OddsRatio_working_3-way'!U277/(3*'OddsRatio_working_3-way'!X277^(1/3))*SIN(('OddsRatio_working_3-way'!Y277+4*PI())/3)</f>
        <v>0.56791371887862374</v>
      </c>
      <c r="AL277" s="11">
        <f>'OddsRatio_working_3-way'!Z277+'OddsRatio_working_3-way'!AF277</f>
        <v>1.0734571994784321</v>
      </c>
      <c r="AM277" s="11">
        <f>'OddsRatio_working_3-way'!AA277+'OddsRatio_working_3-way'!AG277</f>
        <v>-0.89385363134789708</v>
      </c>
      <c r="AN277" s="11">
        <f>'OddsRatio_working_3-way'!AB277+'OddsRatio_working_3-way'!AH277</f>
        <v>-0.17960356813053524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1.0734571994784321</v>
      </c>
      <c r="AS277" s="11">
        <f>IF(('OddsRatio_working_3-way'!X277=0),IF(Q277&gt;0,-Q277^(1/3),(-Q277)^(1/3)),'OddsRatio_working_3-way'!AM277-'OddsRatio_working_3-way'!R277/3)</f>
        <v>-0.89385363134789708</v>
      </c>
      <c r="AT277" s="11">
        <f>IF(('OddsRatio_working_3-way'!X277=0),IF(Q277&gt;0,-Q277^(1/3),(-Q277)^(1/3)),'OddsRatio_working_3-way'!AN277-'OddsRatio_working_3-way'!R277/3)</f>
        <v>-0.17960356813053524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7.32</v>
      </c>
      <c r="B278" s="4">
        <f>IF('True_Odds_Calculator_3-way'!B279="","",'True_Odds_Calculator_3-way'!B279)</f>
        <v>4.87</v>
      </c>
      <c r="C278" s="4">
        <f>IF('True_Odds_Calculator_3-way'!C279="","",'True_Odds_Calculator_3-way'!C279)</f>
        <v>1.45</v>
      </c>
      <c r="D278" s="9">
        <f t="shared" si="65"/>
        <v>0.12920890411154892</v>
      </c>
      <c r="E278" s="9">
        <f t="shared" si="66"/>
        <v>0.19505272107649338</v>
      </c>
      <c r="F278" s="9">
        <f t="shared" si="67"/>
        <v>0.67573837481195753</v>
      </c>
      <c r="G278" s="9">
        <f t="shared" si="68"/>
        <v>1.0663615034550649</v>
      </c>
      <c r="H278" s="9">
        <f t="shared" si="69"/>
        <v>7.739404701836011</v>
      </c>
      <c r="I278" s="9">
        <f t="shared" si="70"/>
        <v>5.1268190183711013</v>
      </c>
      <c r="J278" s="9">
        <f t="shared" si="71"/>
        <v>1.4798626765547791</v>
      </c>
      <c r="K278" s="11">
        <f t="shared" si="72"/>
        <v>0.13661202185792348</v>
      </c>
      <c r="L278" s="11">
        <f t="shared" si="73"/>
        <v>0.20533880903490759</v>
      </c>
      <c r="M278" s="11">
        <f t="shared" si="74"/>
        <v>0.68965517241379315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-0.21292787140613545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0.20584180592909526</v>
      </c>
      <c r="Q278" s="11">
        <f>2*'OddsRatio_working_3-way'!K278*'OddsRatio_working_3-way'!L278*'OddsRatio_working_3-way'!M278</f>
        <v>3.8692068783664511E-2</v>
      </c>
      <c r="R278" s="11">
        <f t="shared" si="75"/>
        <v>0</v>
      </c>
      <c r="S278" s="11">
        <f t="shared" si="76"/>
        <v>-0.96672081756960637</v>
      </c>
      <c r="T278" s="11">
        <f t="shared" si="77"/>
        <v>-0.18171443939278309</v>
      </c>
      <c r="U278" s="11">
        <f>'OddsRatio_working_3-way'!S278-'OddsRatio_working_3-way'!R278^2/3</f>
        <v>-0.96672081756960637</v>
      </c>
      <c r="V278" s="11">
        <f>'OddsRatio_working_3-way'!S278*'OddsRatio_working_3-way'!R278/3-2*'OddsRatio_working_3-way'!R278^3/27-'OddsRatio_working_3-way'!T278</f>
        <v>0.18171443939278309</v>
      </c>
      <c r="W278" s="11">
        <f>'OddsRatio_working_3-way'!V278^2+4*'OddsRatio_working_3-way'!U278^3/27</f>
        <v>-0.10082402663934063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0.18292359342302872</v>
      </c>
      <c r="Y278" s="11">
        <f>IF('OddsRatio_working_3-way'!W278&gt;=0,IF('OddsRatio_working_3-way'!V278+SQRT('OddsRatio_working_3-way'!W278)&gt;0,0,PI()),ACOS('OddsRatio_working_3-way'!V278/(2*'OddsRatio_working_3-way'!X278)))</f>
        <v>1.0510097422326941</v>
      </c>
      <c r="Z278" s="11">
        <f>'OddsRatio_working_3-way'!X278^(1/3)*COS('OddsRatio_working_3-way'!Y278/3)</f>
        <v>0.53318075172753243</v>
      </c>
      <c r="AA278" s="11">
        <f>'OddsRatio_working_3-way'!X278^(1/3)*COS(('OddsRatio_working_3-way'!Y278+2*PI())/3)</f>
        <v>-0.43531772658927598</v>
      </c>
      <c r="AB278" s="11">
        <f>'OddsRatio_working_3-way'!X278^(1/3)*COS(('OddsRatio_working_3-way'!Y278+4*PI())/3)</f>
        <v>-9.7863025138256413E-2</v>
      </c>
      <c r="AC278" s="11">
        <f>'OddsRatio_working_3-way'!X278^(1/3)*SIN('OddsRatio_working_3-way'!Y278/3)</f>
        <v>0.19482956272205099</v>
      </c>
      <c r="AD278" s="11">
        <f>'OddsRatio_working_3-way'!X278^(1/3)*SIN(('OddsRatio_working_3-way'!Y278+2*PI())/3)</f>
        <v>0.36433329444390139</v>
      </c>
      <c r="AE278" s="11">
        <f>'OddsRatio_working_3-way'!X278^(1/3)*SIN(('OddsRatio_working_3-way'!Y278+4*PI())/3)</f>
        <v>-0.55916285716595227</v>
      </c>
      <c r="AF278" s="11">
        <f>-'OddsRatio_working_3-way'!U278/(3*'OddsRatio_working_3-way'!X278^(1/3))*COS(('OddsRatio_working_3-way'!Y278)/3)</f>
        <v>0.53318075172753232</v>
      </c>
      <c r="AG278" s="11">
        <f>-'OddsRatio_working_3-way'!U278/(3*'OddsRatio_working_3-way'!X278^(1/3))*COS(('OddsRatio_working_3-way'!Y278+2*PI())/3)</f>
        <v>-0.43531772658927587</v>
      </c>
      <c r="AH278" s="11">
        <f>-'OddsRatio_working_3-way'!U278/(3*'OddsRatio_working_3-way'!X278^(1/3))*COS(('OddsRatio_working_3-way'!Y278+4*PI())/3)</f>
        <v>-9.7863025138256399E-2</v>
      </c>
      <c r="AI278" s="11">
        <f>'OddsRatio_working_3-way'!U278/(3*'OddsRatio_working_3-way'!X278^(1/3))*SIN(('OddsRatio_working_3-way'!Y278)/3)</f>
        <v>-0.19482956272205093</v>
      </c>
      <c r="AJ278" s="11">
        <f>'OddsRatio_working_3-way'!U278/(3*'OddsRatio_working_3-way'!X278^(1/3))*SIN(('OddsRatio_working_3-way'!Y278+2*PI())/3)</f>
        <v>-0.36433329444390133</v>
      </c>
      <c r="AK278" s="11">
        <f>'OddsRatio_working_3-way'!U278/(3*'OddsRatio_working_3-way'!X278^(1/3))*SIN(('OddsRatio_working_3-way'!Y278+4*PI())/3)</f>
        <v>0.55916285716595215</v>
      </c>
      <c r="AL278" s="11">
        <f>'OddsRatio_working_3-way'!Z278+'OddsRatio_working_3-way'!AF278</f>
        <v>1.0663615034550649</v>
      </c>
      <c r="AM278" s="11">
        <f>'OddsRatio_working_3-way'!AA278+'OddsRatio_working_3-way'!AG278</f>
        <v>-0.87063545317855184</v>
      </c>
      <c r="AN278" s="11">
        <f>'OddsRatio_working_3-way'!AB278+'OddsRatio_working_3-way'!AH278</f>
        <v>-0.1957260502765128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1.0663615034550649</v>
      </c>
      <c r="AS278" s="11">
        <f>IF(('OddsRatio_working_3-way'!X278=0),IF(Q278&gt;0,-Q278^(1/3),(-Q278)^(1/3)),'OddsRatio_working_3-way'!AM278-'OddsRatio_working_3-way'!R278/3)</f>
        <v>-0.87063545317855184</v>
      </c>
      <c r="AT278" s="11">
        <f>IF(('OddsRatio_working_3-way'!X278=0),IF(Q278&gt;0,-Q278^(1/3),(-Q278)^(1/3)),'OddsRatio_working_3-way'!AN278-'OddsRatio_working_3-way'!R278/3)</f>
        <v>-0.1957260502765128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1.88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4.7699999999999996</v>
      </c>
      <c r="D279" s="9">
        <f t="shared" si="65"/>
        <v>0.51920377068368506</v>
      </c>
      <c r="E279" s="9">
        <f t="shared" si="66"/>
        <v>0.27947475048856152</v>
      </c>
      <c r="F279" s="9">
        <f t="shared" si="67"/>
        <v>0.20132147882775334</v>
      </c>
      <c r="G279" s="9">
        <f t="shared" si="68"/>
        <v>1.052302356695848</v>
      </c>
      <c r="H279" s="9">
        <f t="shared" si="69"/>
        <v>1.9260260738923463</v>
      </c>
      <c r="I279" s="9">
        <f t="shared" si="70"/>
        <v>3.5781407739048272</v>
      </c>
      <c r="J279" s="9">
        <f t="shared" si="71"/>
        <v>4.9671798847433468</v>
      </c>
      <c r="K279" s="11">
        <f t="shared" si="72"/>
        <v>0.53191489361702127</v>
      </c>
      <c r="L279" s="11">
        <f t="shared" si="73"/>
        <v>0.28985507246376813</v>
      </c>
      <c r="M279" s="11">
        <f t="shared" si="74"/>
        <v>0.20964360587002098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-0.2627209968770019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0.22948960864587559</v>
      </c>
      <c r="Q279" s="11">
        <f>2*'OddsRatio_working_3-way'!K279*'OddsRatio_working_3-way'!L279*'OddsRatio_working_3-way'!M279</f>
        <v>6.4644960181936773E-2</v>
      </c>
      <c r="R279" s="11">
        <f t="shared" si="75"/>
        <v>0</v>
      </c>
      <c r="S279" s="11">
        <f t="shared" si="76"/>
        <v>-0.8735107257274749</v>
      </c>
      <c r="T279" s="11">
        <f t="shared" si="77"/>
        <v>-0.24605935935985201</v>
      </c>
      <c r="U279" s="11">
        <f>'OddsRatio_working_3-way'!S279-'OddsRatio_working_3-way'!R279^2/3</f>
        <v>-0.8735107257274749</v>
      </c>
      <c r="V279" s="11">
        <f>'OddsRatio_working_3-way'!S279*'OddsRatio_working_3-way'!R279/3-2*'OddsRatio_working_3-way'!R279^3/27-'OddsRatio_working_3-way'!T279</f>
        <v>0.24605935935985201</v>
      </c>
      <c r="W279" s="11">
        <f>'OddsRatio_working_3-way'!V279^2+4*'OddsRatio_working_3-way'!U279^3/27</f>
        <v>-3.8196571958686684E-2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0.1571160242362849</v>
      </c>
      <c r="Y279" s="11">
        <f>IF('OddsRatio_working_3-way'!W279&gt;=0,IF('OddsRatio_working_3-way'!V279+SQRT('OddsRatio_working_3-way'!W279)&gt;0,0,PI()),ACOS('OddsRatio_working_3-way'!V279/(2*'OddsRatio_working_3-way'!X279)))</f>
        <v>0.67124190988157817</v>
      </c>
      <c r="Z279" s="11">
        <f>'OddsRatio_working_3-way'!X279^(1/3)*COS('OddsRatio_working_3-way'!Y279/3)</f>
        <v>0.52615117834792391</v>
      </c>
      <c r="AA279" s="11">
        <f>'OddsRatio_working_3-way'!X279^(1/3)*COS(('OddsRatio_working_3-way'!Y279+2*PI())/3)</f>
        <v>-0.36676447273525331</v>
      </c>
      <c r="AB279" s="11">
        <f>'OddsRatio_working_3-way'!X279^(1/3)*COS(('OddsRatio_working_3-way'!Y279+4*PI())/3)</f>
        <v>-0.15938670561267076</v>
      </c>
      <c r="AC279" s="11">
        <f>'OddsRatio_working_3-way'!X279^(1/3)*SIN('OddsRatio_working_3-way'!Y279/3)</f>
        <v>0.11972960967216655</v>
      </c>
      <c r="AD279" s="11">
        <f>'OddsRatio_working_3-way'!X279^(1/3)*SIN(('OddsRatio_working_3-way'!Y279+2*PI())/3)</f>
        <v>0.39579548184433572</v>
      </c>
      <c r="AE279" s="11">
        <f>'OddsRatio_working_3-way'!X279^(1/3)*SIN(('OddsRatio_working_3-way'!Y279+4*PI())/3)</f>
        <v>-0.51552509151650228</v>
      </c>
      <c r="AF279" s="11">
        <f>-'OddsRatio_working_3-way'!U279/(3*'OddsRatio_working_3-way'!X279^(1/3))*COS(('OddsRatio_working_3-way'!Y279)/3)</f>
        <v>0.52615117834792413</v>
      </c>
      <c r="AG279" s="11">
        <f>-'OddsRatio_working_3-way'!U279/(3*'OddsRatio_working_3-way'!X279^(1/3))*COS(('OddsRatio_working_3-way'!Y279+2*PI())/3)</f>
        <v>-0.36676447273525342</v>
      </c>
      <c r="AH279" s="11">
        <f>-'OddsRatio_working_3-way'!U279/(3*'OddsRatio_working_3-way'!X279^(1/3))*COS(('OddsRatio_working_3-way'!Y279+4*PI())/3)</f>
        <v>-0.15938670561267082</v>
      </c>
      <c r="AI279" s="11">
        <f>'OddsRatio_working_3-way'!U279/(3*'OddsRatio_working_3-way'!X279^(1/3))*SIN(('OddsRatio_working_3-way'!Y279)/3)</f>
        <v>-0.1197296096721666</v>
      </c>
      <c r="AJ279" s="11">
        <f>'OddsRatio_working_3-way'!U279/(3*'OddsRatio_working_3-way'!X279^(1/3))*SIN(('OddsRatio_working_3-way'!Y279+2*PI())/3)</f>
        <v>-0.39579548184433588</v>
      </c>
      <c r="AK279" s="11">
        <f>'OddsRatio_working_3-way'!U279/(3*'OddsRatio_working_3-way'!X279^(1/3))*SIN(('OddsRatio_working_3-way'!Y279+4*PI())/3)</f>
        <v>0.5155250915165025</v>
      </c>
      <c r="AL279" s="11">
        <f>'OddsRatio_working_3-way'!Z279+'OddsRatio_working_3-way'!AF279</f>
        <v>1.052302356695848</v>
      </c>
      <c r="AM279" s="11">
        <f>'OddsRatio_working_3-way'!AA279+'OddsRatio_working_3-way'!AG279</f>
        <v>-0.73352894547050673</v>
      </c>
      <c r="AN279" s="11">
        <f>'OddsRatio_working_3-way'!AB279+'OddsRatio_working_3-way'!AH279</f>
        <v>-0.31877341122534159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1.052302356695848</v>
      </c>
      <c r="AS279" s="11">
        <f>IF(('OddsRatio_working_3-way'!X279=0),IF(Q279&gt;0,-Q279^(1/3),(-Q279)^(1/3)),'OddsRatio_working_3-way'!AM279-'OddsRatio_working_3-way'!R279/3)</f>
        <v>-0.73352894547050673</v>
      </c>
      <c r="AT279" s="11">
        <f>IF(('OddsRatio_working_3-way'!X279=0),IF(Q279&gt;0,-Q279^(1/3),(-Q279)^(1/3)),'OddsRatio_working_3-way'!AN279-'OddsRatio_working_3-way'!R279/3)</f>
        <v>-0.31877341122534159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11.59</v>
      </c>
      <c r="B280" s="4">
        <f>IF('True_Odds_Calculator_3-way'!B281="","",'True_Odds_Calculator_3-way'!B281)</f>
        <v>5.6</v>
      </c>
      <c r="C280" s="4">
        <f>IF('True_Odds_Calculator_3-way'!C281="","",'True_Odds_Calculator_3-way'!C281)</f>
        <v>1.29</v>
      </c>
      <c r="D280" s="9">
        <f t="shared" si="65"/>
        <v>7.8647365742394643E-2</v>
      </c>
      <c r="E280" s="9">
        <f t="shared" si="66"/>
        <v>0.16423970687771905</v>
      </c>
      <c r="F280" s="9">
        <f t="shared" si="67"/>
        <v>0.75711292737988622</v>
      </c>
      <c r="G280" s="9">
        <f t="shared" si="68"/>
        <v>1.1062307872921684</v>
      </c>
      <c r="H280" s="9">
        <f t="shared" si="69"/>
        <v>12.714984037424063</v>
      </c>
      <c r="I280" s="9">
        <f t="shared" si="70"/>
        <v>6.0886616215439746</v>
      </c>
      <c r="J280" s="9">
        <f t="shared" si="71"/>
        <v>1.320806928314729</v>
      </c>
      <c r="K280" s="11">
        <f t="shared" si="72"/>
        <v>8.6281276962899056E-2</v>
      </c>
      <c r="L280" s="11">
        <f t="shared" si="73"/>
        <v>0.17857142857142858</v>
      </c>
      <c r="M280" s="11">
        <f t="shared" si="74"/>
        <v>0.77519379844961234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-0.16872934337368395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0.18488845063478368</v>
      </c>
      <c r="Q280" s="11">
        <f>2*'OddsRatio_working_3-way'!K280*'OddsRatio_working_3-way'!L280*'OddsRatio_working_3-way'!M280</f>
        <v>2.3887396722840269E-2</v>
      </c>
      <c r="R280" s="11">
        <f t="shared" si="75"/>
        <v>0</v>
      </c>
      <c r="S280" s="11">
        <f t="shared" si="76"/>
        <v>-1.09576939575538</v>
      </c>
      <c r="T280" s="11">
        <f t="shared" si="77"/>
        <v>-0.14157227335340825</v>
      </c>
      <c r="U280" s="11">
        <f>'OddsRatio_working_3-way'!S280-'OddsRatio_working_3-way'!R280^2/3</f>
        <v>-1.09576939575538</v>
      </c>
      <c r="V280" s="11">
        <f>'OddsRatio_working_3-way'!S280*'OddsRatio_working_3-way'!R280/3-2*'OddsRatio_working_3-way'!R280^3/27-'OddsRatio_working_3-way'!T280</f>
        <v>0.14157227335340825</v>
      </c>
      <c r="W280" s="11">
        <f>'OddsRatio_working_3-way'!V280^2+4*'OddsRatio_working_3-way'!U280^3/27</f>
        <v>-0.17487609057504844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0.22074804594690106</v>
      </c>
      <c r="Y280" s="11">
        <f>IF('OddsRatio_working_3-way'!W280&gt;=0,IF('OddsRatio_working_3-way'!V280+SQRT('OddsRatio_working_3-way'!W280)&gt;0,0,PI()),ACOS('OddsRatio_working_3-way'!V280/(2*'OddsRatio_working_3-way'!X280)))</f>
        <v>1.2443650178416199</v>
      </c>
      <c r="Z280" s="11">
        <f>'OddsRatio_working_3-way'!X280^(1/3)*COS('OddsRatio_working_3-way'!Y280/3)</f>
        <v>0.5531153936460842</v>
      </c>
      <c r="AA280" s="11">
        <f>'OddsRatio_working_3-way'!X280^(1/3)*COS(('OddsRatio_working_3-way'!Y280+2*PI())/3)</f>
        <v>-0.48748391596767099</v>
      </c>
      <c r="AB280" s="11">
        <f>'OddsRatio_working_3-way'!X280^(1/3)*COS(('OddsRatio_working_3-way'!Y280+4*PI())/3)</f>
        <v>-6.5631477678413333E-2</v>
      </c>
      <c r="AC280" s="11">
        <f>'OddsRatio_working_3-way'!X280^(1/3)*SIN('OddsRatio_working_3-way'!Y280/3)</f>
        <v>0.24355661880460294</v>
      </c>
      <c r="AD280" s="11">
        <f>'OddsRatio_working_3-way'!X280^(1/3)*SIN(('OddsRatio_working_3-way'!Y280+2*PI())/3)</f>
        <v>0.35723367271943729</v>
      </c>
      <c r="AE280" s="11">
        <f>'OddsRatio_working_3-way'!X280^(1/3)*SIN(('OddsRatio_working_3-way'!Y280+4*PI())/3)</f>
        <v>-0.60079029152404029</v>
      </c>
      <c r="AF280" s="11">
        <f>-'OddsRatio_working_3-way'!U280/(3*'OddsRatio_working_3-way'!X280^(1/3))*COS(('OddsRatio_working_3-way'!Y280)/3)</f>
        <v>0.55311539364608409</v>
      </c>
      <c r="AG280" s="11">
        <f>-'OddsRatio_working_3-way'!U280/(3*'OddsRatio_working_3-way'!X280^(1/3))*COS(('OddsRatio_working_3-way'!Y280+2*PI())/3)</f>
        <v>-0.48748391596767093</v>
      </c>
      <c r="AH280" s="11">
        <f>-'OddsRatio_working_3-way'!U280/(3*'OddsRatio_working_3-way'!X280^(1/3))*COS(('OddsRatio_working_3-way'!Y280+4*PI())/3)</f>
        <v>-6.5631477678413319E-2</v>
      </c>
      <c r="AI280" s="11">
        <f>'OddsRatio_working_3-way'!U280/(3*'OddsRatio_working_3-way'!X280^(1/3))*SIN(('OddsRatio_working_3-way'!Y280)/3)</f>
        <v>-0.24355661880460289</v>
      </c>
      <c r="AJ280" s="11">
        <f>'OddsRatio_working_3-way'!U280/(3*'OddsRatio_working_3-way'!X280^(1/3))*SIN(('OddsRatio_working_3-way'!Y280+2*PI())/3)</f>
        <v>-0.35723367271943723</v>
      </c>
      <c r="AK280" s="11">
        <f>'OddsRatio_working_3-way'!U280/(3*'OddsRatio_working_3-way'!X280^(1/3))*SIN(('OddsRatio_working_3-way'!Y280+4*PI())/3)</f>
        <v>0.60079029152404018</v>
      </c>
      <c r="AL280" s="11">
        <f>'OddsRatio_working_3-way'!Z280+'OddsRatio_working_3-way'!AF280</f>
        <v>1.1062307872921684</v>
      </c>
      <c r="AM280" s="11">
        <f>'OddsRatio_working_3-way'!AA280+'OddsRatio_working_3-way'!AG280</f>
        <v>-0.97496783193534187</v>
      </c>
      <c r="AN280" s="11">
        <f>'OddsRatio_working_3-way'!AB280+'OddsRatio_working_3-way'!AH280</f>
        <v>-0.13126295535682664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1.1062307872921684</v>
      </c>
      <c r="AS280" s="11">
        <f>IF(('OddsRatio_working_3-way'!X280=0),IF(Q280&gt;0,-Q280^(1/3),(-Q280)^(1/3)),'OddsRatio_working_3-way'!AM280-'OddsRatio_working_3-way'!R280/3)</f>
        <v>-0.97496783193534187</v>
      </c>
      <c r="AT280" s="11">
        <f>IF(('OddsRatio_working_3-way'!X280=0),IF(Q280&gt;0,-Q280^(1/3),(-Q280)^(1/3)),'OddsRatio_working_3-way'!AN280-'OddsRatio_working_3-way'!R280/3)</f>
        <v>-0.13126295535682664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2.0299999999999998</v>
      </c>
      <c r="B281" s="4">
        <f>IF('True_Odds_Calculator_3-way'!B282="","",'True_Odds_Calculator_3-way'!B282)</f>
        <v>3.39</v>
      </c>
      <c r="C281" s="4">
        <f>IF('True_Odds_Calculator_3-way'!C282="","",'True_Odds_Calculator_3-way'!C282)</f>
        <v>4.16</v>
      </c>
      <c r="D281" s="9">
        <f t="shared" si="65"/>
        <v>0.48162700193135238</v>
      </c>
      <c r="E281" s="9">
        <f t="shared" si="66"/>
        <v>0.28592475487215913</v>
      </c>
      <c r="F281" s="9">
        <f t="shared" si="67"/>
        <v>0.23244824319648846</v>
      </c>
      <c r="G281" s="9">
        <f t="shared" si="68"/>
        <v>1.0449471341687508</v>
      </c>
      <c r="H281" s="9">
        <f t="shared" si="69"/>
        <v>2.076295548193813</v>
      </c>
      <c r="I281" s="9">
        <f t="shared" si="70"/>
        <v>3.4974236506633143</v>
      </c>
      <c r="J281" s="9">
        <f t="shared" si="71"/>
        <v>4.302032943973253</v>
      </c>
      <c r="K281" s="11">
        <f t="shared" si="72"/>
        <v>0.49261083743842371</v>
      </c>
      <c r="L281" s="11">
        <f t="shared" si="73"/>
        <v>0.29498525073746312</v>
      </c>
      <c r="M281" s="11">
        <f t="shared" si="74"/>
        <v>0.24038461538461536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-0.27172721744738826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0.22984593475896498</v>
      </c>
      <c r="Q281" s="11">
        <f>2*'OddsRatio_working_3-way'!K281*'OddsRatio_working_3-way'!L281*'OddsRatio_working_3-way'!M281</f>
        <v>6.986198624892552E-2</v>
      </c>
      <c r="R281" s="11">
        <f t="shared" si="75"/>
        <v>0</v>
      </c>
      <c r="S281" s="11">
        <f t="shared" si="76"/>
        <v>-0.8458701226845915</v>
      </c>
      <c r="T281" s="11">
        <f t="shared" si="77"/>
        <v>-0.25710338075519495</v>
      </c>
      <c r="U281" s="11">
        <f>'OddsRatio_working_3-way'!S281-'OddsRatio_working_3-way'!R281^2/3</f>
        <v>-0.8458701226845915</v>
      </c>
      <c r="V281" s="11">
        <f>'OddsRatio_working_3-way'!S281*'OddsRatio_working_3-way'!R281/3-2*'OddsRatio_working_3-way'!R281^3/27-'OddsRatio_working_3-way'!T281</f>
        <v>0.25710338075519495</v>
      </c>
      <c r="W281" s="11">
        <f>'OddsRatio_working_3-way'!V281^2+4*'OddsRatio_working_3-way'!U281^3/27</f>
        <v>-2.3559616491814525E-2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0.14971787208577111</v>
      </c>
      <c r="Y281" s="11">
        <f>IF('OddsRatio_working_3-way'!W281&gt;=0,IF('OddsRatio_working_3-way'!V281+SQRT('OddsRatio_working_3-way'!W281)&gt;0,0,PI()),ACOS('OddsRatio_working_3-way'!V281/(2*'OddsRatio_working_3-way'!X281)))</f>
        <v>0.53821271463965092</v>
      </c>
      <c r="Z281" s="11">
        <f>'OddsRatio_working_3-way'!X281^(1/3)*COS('OddsRatio_working_3-way'!Y281/3)</f>
        <v>0.52247356708437553</v>
      </c>
      <c r="AA281" s="11">
        <f>'OddsRatio_working_3-way'!X281^(1/3)*COS(('OddsRatio_working_3-way'!Y281+2*PI())/3)</f>
        <v>-0.34329505213679284</v>
      </c>
      <c r="AB281" s="11">
        <f>'OddsRatio_working_3-way'!X281^(1/3)*COS(('OddsRatio_working_3-way'!Y281+4*PI())/3)</f>
        <v>-0.17917851494758277</v>
      </c>
      <c r="AC281" s="11">
        <f>'OddsRatio_working_3-way'!X281^(1/3)*SIN('OddsRatio_working_3-way'!Y281/3)</f>
        <v>9.4752726924659803E-2</v>
      </c>
      <c r="AD281" s="11">
        <f>'OddsRatio_working_3-way'!X281^(1/3)*SIN(('OddsRatio_working_3-way'!Y281+2*PI())/3)</f>
        <v>0.40509901843861246</v>
      </c>
      <c r="AE281" s="11">
        <f>'OddsRatio_working_3-way'!X281^(1/3)*SIN(('OddsRatio_working_3-way'!Y281+4*PI())/3)</f>
        <v>-0.49985174536327215</v>
      </c>
      <c r="AF281" s="11">
        <f>-'OddsRatio_working_3-way'!U281/(3*'OddsRatio_working_3-way'!X281^(1/3))*COS(('OddsRatio_working_3-way'!Y281)/3)</f>
        <v>0.52247356708437542</v>
      </c>
      <c r="AG281" s="11">
        <f>-'OddsRatio_working_3-way'!U281/(3*'OddsRatio_working_3-way'!X281^(1/3))*COS(('OddsRatio_working_3-way'!Y281+2*PI())/3)</f>
        <v>-0.34329505213679279</v>
      </c>
      <c r="AH281" s="11">
        <f>-'OddsRatio_working_3-way'!U281/(3*'OddsRatio_working_3-way'!X281^(1/3))*COS(('OddsRatio_working_3-way'!Y281+4*PI())/3)</f>
        <v>-0.17917851494758275</v>
      </c>
      <c r="AI281" s="11">
        <f>'OddsRatio_working_3-way'!U281/(3*'OddsRatio_working_3-way'!X281^(1/3))*SIN(('OddsRatio_working_3-way'!Y281)/3)</f>
        <v>-9.4752726924659789E-2</v>
      </c>
      <c r="AJ281" s="11">
        <f>'OddsRatio_working_3-way'!U281/(3*'OddsRatio_working_3-way'!X281^(1/3))*SIN(('OddsRatio_working_3-way'!Y281+2*PI())/3)</f>
        <v>-0.40509901843861235</v>
      </c>
      <c r="AK281" s="11">
        <f>'OddsRatio_working_3-way'!U281/(3*'OddsRatio_working_3-way'!X281^(1/3))*SIN(('OddsRatio_working_3-way'!Y281+4*PI())/3)</f>
        <v>0.49985174536327204</v>
      </c>
      <c r="AL281" s="11">
        <f>'OddsRatio_working_3-way'!Z281+'OddsRatio_working_3-way'!AF281</f>
        <v>1.0449471341687508</v>
      </c>
      <c r="AM281" s="11">
        <f>'OddsRatio_working_3-way'!AA281+'OddsRatio_working_3-way'!AG281</f>
        <v>-0.68659010427358558</v>
      </c>
      <c r="AN281" s="11">
        <f>'OddsRatio_working_3-way'!AB281+'OddsRatio_working_3-way'!AH281</f>
        <v>-0.35835702989516549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1.0449471341687508</v>
      </c>
      <c r="AS281" s="11">
        <f>IF(('OddsRatio_working_3-way'!X281=0),IF(Q281&gt;0,-Q281^(1/3),(-Q281)^(1/3)),'OddsRatio_working_3-way'!AM281-'OddsRatio_working_3-way'!R281/3)</f>
        <v>-0.68659010427358558</v>
      </c>
      <c r="AT281" s="11">
        <f>IF(('OddsRatio_working_3-way'!X281=0),IF(Q281&gt;0,-Q281^(1/3),(-Q281)^(1/3)),'OddsRatio_working_3-way'!AN281-'OddsRatio_working_3-way'!R281/3)</f>
        <v>-0.35835702989516549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16.760000000000002</v>
      </c>
      <c r="B282" s="4">
        <f>IF('True_Odds_Calculator_3-way'!B283="","",'True_Odds_Calculator_3-way'!B283)</f>
        <v>7.04</v>
      </c>
      <c r="C282" s="4">
        <f>IF('True_Odds_Calculator_3-way'!C283="","",'True_Odds_Calculator_3-way'!C283)</f>
        <v>1.2</v>
      </c>
      <c r="D282" s="9">
        <f t="shared" si="65"/>
        <v>5.3714073056968216E-2</v>
      </c>
      <c r="E282" s="9">
        <f t="shared" si="66"/>
        <v>0.12900347288983768</v>
      </c>
      <c r="F282" s="9">
        <f t="shared" si="67"/>
        <v>0.817282454053194</v>
      </c>
      <c r="G282" s="9">
        <f t="shared" si="68"/>
        <v>1.1178359760487009</v>
      </c>
      <c r="H282" s="9">
        <f t="shared" si="69"/>
        <v>18.617094982527526</v>
      </c>
      <c r="I282" s="9">
        <f t="shared" si="70"/>
        <v>7.7517292953341528</v>
      </c>
      <c r="J282" s="9">
        <f t="shared" si="71"/>
        <v>1.2235671952097402</v>
      </c>
      <c r="K282" s="11">
        <f t="shared" si="72"/>
        <v>5.9665871121718374E-2</v>
      </c>
      <c r="L282" s="11">
        <f t="shared" si="73"/>
        <v>0.14204545454545456</v>
      </c>
      <c r="M282" s="11">
        <f t="shared" si="74"/>
        <v>0.83333333333333337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-0.13446065668619367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0.15537987271280829</v>
      </c>
      <c r="Q282" s="11">
        <f>2*'OddsRatio_working_3-way'!K282*'OddsRatio_working_3-way'!L282*'OddsRatio_working_3-way'!M282</f>
        <v>1.4125442973891662E-2</v>
      </c>
      <c r="R282" s="11">
        <f t="shared" si="75"/>
        <v>0</v>
      </c>
      <c r="S282" s="11">
        <f t="shared" si="76"/>
        <v>-1.1555787138198812</v>
      </c>
      <c r="T282" s="11">
        <f t="shared" si="77"/>
        <v>-0.10505261034726192</v>
      </c>
      <c r="U282" s="11">
        <f>'OddsRatio_working_3-way'!S282-'OddsRatio_working_3-way'!R282^2/3</f>
        <v>-1.1555787138198812</v>
      </c>
      <c r="V282" s="11">
        <f>'OddsRatio_working_3-way'!S282*'OddsRatio_working_3-way'!R282/3-2*'OddsRatio_working_3-way'!R282^3/27-'OddsRatio_working_3-way'!T282</f>
        <v>0.10505261034726192</v>
      </c>
      <c r="W282" s="11">
        <f>'OddsRatio_working_3-way'!V282^2+4*'OddsRatio_working_3-way'!U282^3/27</f>
        <v>-0.21757374043205263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0.23906578141425128</v>
      </c>
      <c r="Y282" s="11">
        <f>IF('OddsRatio_working_3-way'!W282&gt;=0,IF('OddsRatio_working_3-way'!V282+SQRT('OddsRatio_working_3-way'!W282)&gt;0,0,PI()),ACOS('OddsRatio_working_3-way'!V282/(2*'OddsRatio_working_3-way'!X282)))</f>
        <v>1.3492741460351725</v>
      </c>
      <c r="Z282" s="11">
        <f>'OddsRatio_working_3-way'!X282^(1/3)*COS('OddsRatio_working_3-way'!Y282/3)</f>
        <v>0.55891798802435044</v>
      </c>
      <c r="AA282" s="11">
        <f>'OddsRatio_working_3-way'!X282^(1/3)*COS(('OddsRatio_working_3-way'!Y282+2*PI())/3)</f>
        <v>-0.51313117988819978</v>
      </c>
      <c r="AB282" s="11">
        <f>'OddsRatio_working_3-way'!X282^(1/3)*COS(('OddsRatio_working_3-way'!Y282+4*PI())/3)</f>
        <v>-4.5786808136150707E-2</v>
      </c>
      <c r="AC282" s="11">
        <f>'OddsRatio_working_3-way'!X282^(1/3)*SIN('OddsRatio_working_3-way'!Y282/3)</f>
        <v>0.2698213988353021</v>
      </c>
      <c r="AD282" s="11">
        <f>'OddsRatio_working_3-way'!X282^(1/3)*SIN(('OddsRatio_working_3-way'!Y282+2*PI())/3)</f>
        <v>0.34912647684352299</v>
      </c>
      <c r="AE282" s="11">
        <f>'OddsRatio_working_3-way'!X282^(1/3)*SIN(('OddsRatio_working_3-way'!Y282+4*PI())/3)</f>
        <v>-0.61894787567882514</v>
      </c>
      <c r="AF282" s="11">
        <f>-'OddsRatio_working_3-way'!U282/(3*'OddsRatio_working_3-way'!X282^(1/3))*COS(('OddsRatio_working_3-way'!Y282)/3)</f>
        <v>0.55891798802435044</v>
      </c>
      <c r="AG282" s="11">
        <f>-'OddsRatio_working_3-way'!U282/(3*'OddsRatio_working_3-way'!X282^(1/3))*COS(('OddsRatio_working_3-way'!Y282+2*PI())/3)</f>
        <v>-0.51313117988819978</v>
      </c>
      <c r="AH282" s="11">
        <f>-'OddsRatio_working_3-way'!U282/(3*'OddsRatio_working_3-way'!X282^(1/3))*COS(('OddsRatio_working_3-way'!Y282+4*PI())/3)</f>
        <v>-4.5786808136150707E-2</v>
      </c>
      <c r="AI282" s="11">
        <f>'OddsRatio_working_3-way'!U282/(3*'OddsRatio_working_3-way'!X282^(1/3))*SIN(('OddsRatio_working_3-way'!Y282)/3)</f>
        <v>-0.2698213988353021</v>
      </c>
      <c r="AJ282" s="11">
        <f>'OddsRatio_working_3-way'!U282/(3*'OddsRatio_working_3-way'!X282^(1/3))*SIN(('OddsRatio_working_3-way'!Y282+2*PI())/3)</f>
        <v>-0.34912647684352299</v>
      </c>
      <c r="AK282" s="11">
        <f>'OddsRatio_working_3-way'!U282/(3*'OddsRatio_working_3-way'!X282^(1/3))*SIN(('OddsRatio_working_3-way'!Y282+4*PI())/3)</f>
        <v>0.61894787567882514</v>
      </c>
      <c r="AL282" s="11">
        <f>'OddsRatio_working_3-way'!Z282+'OddsRatio_working_3-way'!AF282</f>
        <v>1.1178359760487009</v>
      </c>
      <c r="AM282" s="11">
        <f>'OddsRatio_working_3-way'!AA282+'OddsRatio_working_3-way'!AG282</f>
        <v>-1.0262623597763996</v>
      </c>
      <c r="AN282" s="11">
        <f>'OddsRatio_working_3-way'!AB282+'OddsRatio_working_3-way'!AH282</f>
        <v>-9.1573616272301414E-2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1.1178359760487009</v>
      </c>
      <c r="AS282" s="11">
        <f>IF(('OddsRatio_working_3-way'!X282=0),IF(Q282&gt;0,-Q282^(1/3),(-Q282)^(1/3)),'OddsRatio_working_3-way'!AM282-'OddsRatio_working_3-way'!R282/3)</f>
        <v>-1.0262623597763996</v>
      </c>
      <c r="AT282" s="11">
        <f>IF(('OddsRatio_working_3-way'!X282=0),IF(Q282&gt;0,-Q282^(1/3),(-Q282)^(1/3)),'OddsRatio_working_3-way'!AN282-'OddsRatio_working_3-way'!R282/3)</f>
        <v>-9.1573616272301414E-2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4.95</v>
      </c>
      <c r="B283" s="4">
        <f>IF('True_Odds_Calculator_3-way'!B284="","",'True_Odds_Calculator_3-way'!B284)</f>
        <v>3.79</v>
      </c>
      <c r="C283" s="4">
        <f>IF('True_Odds_Calculator_3-way'!C284="","",'True_Odds_Calculator_3-way'!C284)</f>
        <v>1.75</v>
      </c>
      <c r="D283" s="9">
        <f t="shared" si="65"/>
        <v>0.1921100158525593</v>
      </c>
      <c r="E283" s="9">
        <f t="shared" si="66"/>
        <v>0.25186622714871104</v>
      </c>
      <c r="F283" s="9">
        <f t="shared" si="67"/>
        <v>0.55602375699872986</v>
      </c>
      <c r="G283" s="9">
        <f t="shared" si="68"/>
        <v>1.0646457395939035</v>
      </c>
      <c r="H283" s="9">
        <f t="shared" si="69"/>
        <v>5.2053506713959177</v>
      </c>
      <c r="I283" s="9">
        <f t="shared" si="70"/>
        <v>3.970361613466991</v>
      </c>
      <c r="J283" s="9">
        <f t="shared" si="71"/>
        <v>1.7984843046954275</v>
      </c>
      <c r="K283" s="11">
        <f t="shared" si="72"/>
        <v>0.20202020202020202</v>
      </c>
      <c r="L283" s="11">
        <f t="shared" si="73"/>
        <v>0.26385224274406333</v>
      </c>
      <c r="M283" s="11">
        <f t="shared" si="74"/>
        <v>0.5714285714285714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-0.25175615940787455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0.22813890887769514</v>
      </c>
      <c r="Q283" s="11">
        <f>2*'OddsRatio_working_3-way'!K283*'OddsRatio_working_3-way'!L283*'OddsRatio_working_3-way'!M283</f>
        <v>6.0918266723016062E-2</v>
      </c>
      <c r="R283" s="11">
        <f t="shared" si="75"/>
        <v>0</v>
      </c>
      <c r="S283" s="11">
        <f t="shared" si="76"/>
        <v>-0.9061899792810364</v>
      </c>
      <c r="T283" s="11">
        <f t="shared" si="77"/>
        <v>-0.24197329219787356</v>
      </c>
      <c r="U283" s="11">
        <f>'OddsRatio_working_3-way'!S283-'OddsRatio_working_3-way'!R283^2/3</f>
        <v>-0.9061899792810364</v>
      </c>
      <c r="V283" s="11">
        <f>'OddsRatio_working_3-way'!S283*'OddsRatio_working_3-way'!R283/3-2*'OddsRatio_working_3-way'!R283^3/27-'OddsRatio_working_3-way'!T283</f>
        <v>0.24197329219787356</v>
      </c>
      <c r="W283" s="11">
        <f>'OddsRatio_working_3-way'!V283^2+4*'OddsRatio_working_3-way'!U283^3/27</f>
        <v>-5.1692679878425449E-2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0.16601487434526985</v>
      </c>
      <c r="Y283" s="11">
        <f>IF('OddsRatio_working_3-way'!W283&gt;=0,IF('OddsRatio_working_3-way'!V283+SQRT('OddsRatio_working_3-way'!W283)&gt;0,0,PI()),ACOS('OddsRatio_working_3-way'!V283/(2*'OddsRatio_working_3-way'!X283)))</f>
        <v>0.75427247300791944</v>
      </c>
      <c r="Z283" s="11">
        <f>'OddsRatio_working_3-way'!X283^(1/3)*COS('OddsRatio_working_3-way'!Y283/3)</f>
        <v>0.53232286979695176</v>
      </c>
      <c r="AA283" s="11">
        <f>'OddsRatio_working_3-way'!X283^(1/3)*COS(('OddsRatio_working_3-way'!Y283+2*PI())/3)</f>
        <v>-0.38457497525012757</v>
      </c>
      <c r="AB283" s="11">
        <f>'OddsRatio_working_3-way'!X283^(1/3)*COS(('OddsRatio_working_3-way'!Y283+4*PI())/3)</f>
        <v>-0.14774789454682408</v>
      </c>
      <c r="AC283" s="11">
        <f>'OddsRatio_working_3-way'!X283^(1/3)*SIN('OddsRatio_working_3-way'!Y283/3)</f>
        <v>0.1367321787954455</v>
      </c>
      <c r="AD283" s="11">
        <f>'OddsRatio_working_3-way'!X283^(1/3)*SIN(('OddsRatio_working_3-way'!Y283+2*PI())/3)</f>
        <v>0.39263903886187357</v>
      </c>
      <c r="AE283" s="11">
        <f>'OddsRatio_working_3-way'!X283^(1/3)*SIN(('OddsRatio_working_3-way'!Y283+4*PI())/3)</f>
        <v>-0.52937121765731909</v>
      </c>
      <c r="AF283" s="11">
        <f>-'OddsRatio_working_3-way'!U283/(3*'OddsRatio_working_3-way'!X283^(1/3))*COS(('OddsRatio_working_3-way'!Y283)/3)</f>
        <v>0.53232286979695176</v>
      </c>
      <c r="AG283" s="11">
        <f>-'OddsRatio_working_3-way'!U283/(3*'OddsRatio_working_3-way'!X283^(1/3))*COS(('OddsRatio_working_3-way'!Y283+2*PI())/3)</f>
        <v>-0.38457497525012757</v>
      </c>
      <c r="AH283" s="11">
        <f>-'OddsRatio_working_3-way'!U283/(3*'OddsRatio_working_3-way'!X283^(1/3))*COS(('OddsRatio_working_3-way'!Y283+4*PI())/3)</f>
        <v>-0.14774789454682408</v>
      </c>
      <c r="AI283" s="11">
        <f>'OddsRatio_working_3-way'!U283/(3*'OddsRatio_working_3-way'!X283^(1/3))*SIN(('OddsRatio_working_3-way'!Y283)/3)</f>
        <v>-0.1367321787954455</v>
      </c>
      <c r="AJ283" s="11">
        <f>'OddsRatio_working_3-way'!U283/(3*'OddsRatio_working_3-way'!X283^(1/3))*SIN(('OddsRatio_working_3-way'!Y283+2*PI())/3)</f>
        <v>-0.39263903886187357</v>
      </c>
      <c r="AK283" s="11">
        <f>'OddsRatio_working_3-way'!U283/(3*'OddsRatio_working_3-way'!X283^(1/3))*SIN(('OddsRatio_working_3-way'!Y283+4*PI())/3)</f>
        <v>0.52937121765731909</v>
      </c>
      <c r="AL283" s="11">
        <f>'OddsRatio_working_3-way'!Z283+'OddsRatio_working_3-way'!AF283</f>
        <v>1.0646457395939035</v>
      </c>
      <c r="AM283" s="11">
        <f>'OddsRatio_working_3-way'!AA283+'OddsRatio_working_3-way'!AG283</f>
        <v>-0.76914995050025514</v>
      </c>
      <c r="AN283" s="11">
        <f>'OddsRatio_working_3-way'!AB283+'OddsRatio_working_3-way'!AH283</f>
        <v>-0.29549578909364815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1.0646457395939035</v>
      </c>
      <c r="AS283" s="11">
        <f>IF(('OddsRatio_working_3-way'!X283=0),IF(Q283&gt;0,-Q283^(1/3),(-Q283)^(1/3)),'OddsRatio_working_3-way'!AM283-'OddsRatio_working_3-way'!R283/3)</f>
        <v>-0.76914995050025514</v>
      </c>
      <c r="AT283" s="11">
        <f>IF(('OddsRatio_working_3-way'!X283=0),IF(Q283&gt;0,-Q283^(1/3),(-Q283)^(1/3)),'OddsRatio_working_3-way'!AN283-'OddsRatio_working_3-way'!R283/3)</f>
        <v>-0.29549578909364815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2.54</v>
      </c>
      <c r="B284" s="4">
        <f>IF('True_Odds_Calculator_3-way'!B285="","",'True_Odds_Calculator_3-way'!B285)</f>
        <v>3.68</v>
      </c>
      <c r="C284" s="4">
        <f>IF('True_Odds_Calculator_3-way'!C285="","",'True_Odds_Calculator_3-way'!C285)</f>
        <v>2.76</v>
      </c>
      <c r="D284" s="9">
        <f t="shared" si="65"/>
        <v>0.38375686129944286</v>
      </c>
      <c r="E284" s="9">
        <f t="shared" si="66"/>
        <v>0.26353669535630964</v>
      </c>
      <c r="F284" s="9">
        <f t="shared" si="67"/>
        <v>0.35270644334424733</v>
      </c>
      <c r="G284" s="9">
        <f t="shared" si="68"/>
        <v>1.0427380527298209</v>
      </c>
      <c r="H284" s="9">
        <f t="shared" si="69"/>
        <v>2.6058166012039243</v>
      </c>
      <c r="I284" s="9">
        <f t="shared" si="70"/>
        <v>3.794537981315921</v>
      </c>
      <c r="J284" s="9">
        <f t="shared" si="71"/>
        <v>2.8352189728044843</v>
      </c>
      <c r="K284" s="11">
        <f t="shared" si="72"/>
        <v>0.39370078740157477</v>
      </c>
      <c r="L284" s="11">
        <f t="shared" si="73"/>
        <v>0.27173913043478259</v>
      </c>
      <c r="M284" s="11">
        <f t="shared" si="74"/>
        <v>0.3623188405797102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-0.28156428461565175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0.2317984708433185</v>
      </c>
      <c r="Q284" s="11">
        <f>2*'OddsRatio_working_3-way'!K284*'OddsRatio_working_3-way'!L284*'OddsRatio_working_3-way'!M284</f>
        <v>7.7524572188400837E-2</v>
      </c>
      <c r="R284" s="11">
        <f t="shared" si="75"/>
        <v>0</v>
      </c>
      <c r="S284" s="11">
        <f t="shared" si="76"/>
        <v>-0.82325239211263646</v>
      </c>
      <c r="T284" s="11">
        <f t="shared" si="77"/>
        <v>-0.27533524819820615</v>
      </c>
      <c r="U284" s="11">
        <f>'OddsRatio_working_3-way'!S284-'OddsRatio_working_3-way'!R284^2/3</f>
        <v>-0.82325239211263646</v>
      </c>
      <c r="V284" s="11">
        <f>'OddsRatio_working_3-way'!S284*'OddsRatio_working_3-way'!R284/3-2*'OddsRatio_working_3-way'!R284^3/27-'OddsRatio_working_3-way'!T284</f>
        <v>0.27533524819820615</v>
      </c>
      <c r="W284" s="11">
        <f>'OddsRatio_working_3-way'!V284^2+4*'OddsRatio_working_3-way'!U284^3/27</f>
        <v>-6.8504687718616841E-3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0.14375323272211088</v>
      </c>
      <c r="Y284" s="11">
        <f>IF('OddsRatio_working_3-way'!W284&gt;=0,IF('OddsRatio_working_3-way'!V284+SQRT('OddsRatio_working_3-way'!W284)&gt;0,0,PI()),ACOS('OddsRatio_working_3-way'!V284/(2*'OddsRatio_working_3-way'!X284)))</f>
        <v>0.2920131016040648</v>
      </c>
      <c r="Z284" s="11">
        <f>'OddsRatio_working_3-way'!X284^(1/3)*COS('OddsRatio_working_3-way'!Y284/3)</f>
        <v>0.52136902636491045</v>
      </c>
      <c r="AA284" s="11">
        <f>'OddsRatio_working_3-way'!X284^(1/3)*COS(('OddsRatio_working_3-way'!Y284+2*PI())/3)</f>
        <v>-0.30477364776954102</v>
      </c>
      <c r="AB284" s="11">
        <f>'OddsRatio_working_3-way'!X284^(1/3)*COS(('OddsRatio_working_3-way'!Y284+4*PI())/3)</f>
        <v>-0.21659537859536945</v>
      </c>
      <c r="AC284" s="11">
        <f>'OddsRatio_working_3-way'!X284^(1/3)*SIN('OddsRatio_working_3-way'!Y284/3)</f>
        <v>5.0909747444383299E-2</v>
      </c>
      <c r="AD284" s="11">
        <f>'OddsRatio_working_3-way'!X284^(1/3)*SIN(('OddsRatio_working_3-way'!Y284+2*PI())/3)</f>
        <v>0.42606394785617951</v>
      </c>
      <c r="AE284" s="11">
        <f>'OddsRatio_working_3-way'!X284^(1/3)*SIN(('OddsRatio_working_3-way'!Y284+4*PI())/3)</f>
        <v>-0.47697369530056277</v>
      </c>
      <c r="AF284" s="11">
        <f>-'OddsRatio_working_3-way'!U284/(3*'OddsRatio_working_3-way'!X284^(1/3))*COS(('OddsRatio_working_3-way'!Y284)/3)</f>
        <v>0.52136902636491045</v>
      </c>
      <c r="AG284" s="11">
        <f>-'OddsRatio_working_3-way'!U284/(3*'OddsRatio_working_3-way'!X284^(1/3))*COS(('OddsRatio_working_3-way'!Y284+2*PI())/3)</f>
        <v>-0.30477364776954102</v>
      </c>
      <c r="AH284" s="11">
        <f>-'OddsRatio_working_3-way'!U284/(3*'OddsRatio_working_3-way'!X284^(1/3))*COS(('OddsRatio_working_3-way'!Y284+4*PI())/3)</f>
        <v>-0.21659537859536945</v>
      </c>
      <c r="AI284" s="11">
        <f>'OddsRatio_working_3-way'!U284/(3*'OddsRatio_working_3-way'!X284^(1/3))*SIN(('OddsRatio_working_3-way'!Y284)/3)</f>
        <v>-5.0909747444383299E-2</v>
      </c>
      <c r="AJ284" s="11">
        <f>'OddsRatio_working_3-way'!U284/(3*'OddsRatio_working_3-way'!X284^(1/3))*SIN(('OddsRatio_working_3-way'!Y284+2*PI())/3)</f>
        <v>-0.42606394785617951</v>
      </c>
      <c r="AK284" s="11">
        <f>'OddsRatio_working_3-way'!U284/(3*'OddsRatio_working_3-way'!X284^(1/3))*SIN(('OddsRatio_working_3-way'!Y284+4*PI())/3)</f>
        <v>0.47697369530056277</v>
      </c>
      <c r="AL284" s="11">
        <f>'OddsRatio_working_3-way'!Z284+'OddsRatio_working_3-way'!AF284</f>
        <v>1.0427380527298209</v>
      </c>
      <c r="AM284" s="11">
        <f>'OddsRatio_working_3-way'!AA284+'OddsRatio_working_3-way'!AG284</f>
        <v>-0.60954729553908205</v>
      </c>
      <c r="AN284" s="11">
        <f>'OddsRatio_working_3-way'!AB284+'OddsRatio_working_3-way'!AH284</f>
        <v>-0.43319075719073891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1.0427380527298209</v>
      </c>
      <c r="AS284" s="11">
        <f>IF(('OddsRatio_working_3-way'!X284=0),IF(Q284&gt;0,-Q284^(1/3),(-Q284)^(1/3)),'OddsRatio_working_3-way'!AM284-'OddsRatio_working_3-way'!R284/3)</f>
        <v>-0.60954729553908205</v>
      </c>
      <c r="AT284" s="11">
        <f>IF(('OddsRatio_working_3-way'!X284=0),IF(Q284&gt;0,-Q284^(1/3),(-Q284)^(1/3)),'OddsRatio_working_3-way'!AN284-'OddsRatio_working_3-way'!R284/3)</f>
        <v>-0.43319075719073891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2.0299999999999998</v>
      </c>
      <c r="B285" s="4">
        <f>IF('True_Odds_Calculator_3-way'!B286="","",'True_Odds_Calculator_3-way'!B286)</f>
        <v>3.56</v>
      </c>
      <c r="C285" s="4">
        <f>IF('True_Odds_Calculator_3-way'!C286="","",'True_Odds_Calculator_3-way'!C286)</f>
        <v>3.93</v>
      </c>
      <c r="D285" s="9">
        <f t="shared" si="65"/>
        <v>0.48165314460633302</v>
      </c>
      <c r="E285" s="9">
        <f t="shared" si="66"/>
        <v>0.27212479582130195</v>
      </c>
      <c r="F285" s="9">
        <f t="shared" si="67"/>
        <v>0.24622205957236523</v>
      </c>
      <c r="G285" s="9">
        <f t="shared" si="68"/>
        <v>1.0448377215100031</v>
      </c>
      <c r="H285" s="9">
        <f t="shared" si="69"/>
        <v>2.0761828531553026</v>
      </c>
      <c r="I285" s="9">
        <f t="shared" si="70"/>
        <v>3.6747845670656076</v>
      </c>
      <c r="J285" s="9">
        <f t="shared" si="71"/>
        <v>4.0613745240243091</v>
      </c>
      <c r="K285" s="11">
        <f t="shared" si="72"/>
        <v>0.49261083743842371</v>
      </c>
      <c r="L285" s="11">
        <f t="shared" si="73"/>
        <v>0.2808988764044944</v>
      </c>
      <c r="M285" s="11">
        <f t="shared" si="74"/>
        <v>0.2544529262086514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-0.27202337468492666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0.2295667624509336</v>
      </c>
      <c r="Q285" s="11">
        <f>2*'OddsRatio_working_3-way'!K285*'OddsRatio_working_3-way'!L285*'OddsRatio_working_3-way'!M285</f>
        <v>7.0419252285562478E-2</v>
      </c>
      <c r="R285" s="11">
        <f t="shared" si="75"/>
        <v>0</v>
      </c>
      <c r="S285" s="11">
        <f t="shared" si="76"/>
        <v>-0.84392292653832124</v>
      </c>
      <c r="T285" s="11">
        <f t="shared" si="77"/>
        <v>-0.25887206335531338</v>
      </c>
      <c r="U285" s="11">
        <f>'OddsRatio_working_3-way'!S285-'OddsRatio_working_3-way'!R285^2/3</f>
        <v>-0.84392292653832124</v>
      </c>
      <c r="V285" s="11">
        <f>'OddsRatio_working_3-way'!S285*'OddsRatio_working_3-way'!R285/3-2*'OddsRatio_working_3-way'!R285^3/27-'OddsRatio_working_3-way'!T285</f>
        <v>0.25887206335531338</v>
      </c>
      <c r="W285" s="11">
        <f>'OddsRatio_working_3-way'!V285^2+4*'OddsRatio_working_3-way'!U285^3/27</f>
        <v>-2.202923887878977E-2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0.14920119307886512</v>
      </c>
      <c r="Y285" s="11">
        <f>IF('OddsRatio_working_3-way'!W285&gt;=0,IF('OddsRatio_working_3-way'!V285+SQRT('OddsRatio_working_3-way'!W285)&gt;0,0,PI()),ACOS('OddsRatio_working_3-way'!V285/(2*'OddsRatio_working_3-way'!X285)))</f>
        <v>0.5205881547172424</v>
      </c>
      <c r="Z285" s="11">
        <f>'OddsRatio_working_3-way'!X285^(1/3)*COS('OddsRatio_working_3-way'!Y285/3)</f>
        <v>0.52241886075500166</v>
      </c>
      <c r="AA285" s="11">
        <f>'OddsRatio_working_3-way'!X285^(1/3)*COS(('OddsRatio_working_3-way'!Y285+2*PI())/3)</f>
        <v>-0.34051663106044633</v>
      </c>
      <c r="AB285" s="11">
        <f>'OddsRatio_working_3-way'!X285^(1/3)*COS(('OddsRatio_working_3-way'!Y285+4*PI())/3)</f>
        <v>-0.18190222969455544</v>
      </c>
      <c r="AC285" s="11">
        <f>'OddsRatio_working_3-way'!X285^(1/3)*SIN('OddsRatio_working_3-way'!Y285/3)</f>
        <v>9.1576067325948585E-2</v>
      </c>
      <c r="AD285" s="11">
        <f>'OddsRatio_working_3-way'!X285^(1/3)*SIN(('OddsRatio_working_3-way'!Y285+2*PI())/3)</f>
        <v>0.40663997116698247</v>
      </c>
      <c r="AE285" s="11">
        <f>'OddsRatio_working_3-way'!X285^(1/3)*SIN(('OddsRatio_working_3-way'!Y285+4*PI())/3)</f>
        <v>-0.49821603849293095</v>
      </c>
      <c r="AF285" s="11">
        <f>-'OddsRatio_working_3-way'!U285/(3*'OddsRatio_working_3-way'!X285^(1/3))*COS(('OddsRatio_working_3-way'!Y285)/3)</f>
        <v>0.52241886075500155</v>
      </c>
      <c r="AG285" s="11">
        <f>-'OddsRatio_working_3-way'!U285/(3*'OddsRatio_working_3-way'!X285^(1/3))*COS(('OddsRatio_working_3-way'!Y285+2*PI())/3)</f>
        <v>-0.34051663106044622</v>
      </c>
      <c r="AH285" s="11">
        <f>-'OddsRatio_working_3-way'!U285/(3*'OddsRatio_working_3-way'!X285^(1/3))*COS(('OddsRatio_working_3-way'!Y285+4*PI())/3)</f>
        <v>-0.18190222969455538</v>
      </c>
      <c r="AI285" s="11">
        <f>'OddsRatio_working_3-way'!U285/(3*'OddsRatio_working_3-way'!X285^(1/3))*SIN(('OddsRatio_working_3-way'!Y285)/3)</f>
        <v>-9.1576067325948571E-2</v>
      </c>
      <c r="AJ285" s="11">
        <f>'OddsRatio_working_3-way'!U285/(3*'OddsRatio_working_3-way'!X285^(1/3))*SIN(('OddsRatio_working_3-way'!Y285+2*PI())/3)</f>
        <v>-0.40663997116698236</v>
      </c>
      <c r="AK285" s="11">
        <f>'OddsRatio_working_3-way'!U285/(3*'OddsRatio_working_3-way'!X285^(1/3))*SIN(('OddsRatio_working_3-way'!Y285+4*PI())/3)</f>
        <v>0.49821603849293083</v>
      </c>
      <c r="AL285" s="11">
        <f>'OddsRatio_working_3-way'!Z285+'OddsRatio_working_3-way'!AF285</f>
        <v>1.0448377215100031</v>
      </c>
      <c r="AM285" s="11">
        <f>'OddsRatio_working_3-way'!AA285+'OddsRatio_working_3-way'!AG285</f>
        <v>-0.68103326212089255</v>
      </c>
      <c r="AN285" s="11">
        <f>'OddsRatio_working_3-way'!AB285+'OddsRatio_working_3-way'!AH285</f>
        <v>-0.36380445938911082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1.0448377215100031</v>
      </c>
      <c r="AS285" s="11">
        <f>IF(('OddsRatio_working_3-way'!X285=0),IF(Q285&gt;0,-Q285^(1/3),(-Q285)^(1/3)),'OddsRatio_working_3-way'!AM285-'OddsRatio_working_3-way'!R285/3)</f>
        <v>-0.68103326212089255</v>
      </c>
      <c r="AT285" s="11">
        <f>IF(('OddsRatio_working_3-way'!X285=0),IF(Q285&gt;0,-Q285^(1/3),(-Q285)^(1/3)),'OddsRatio_working_3-way'!AN285-'OddsRatio_working_3-way'!R285/3)</f>
        <v>-0.36380445938911082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3.4</v>
      </c>
      <c r="B286" s="4">
        <f>IF('True_Odds_Calculator_3-way'!B287="","",'True_Odds_Calculator_3-way'!B287)</f>
        <v>3.61</v>
      </c>
      <c r="C286" s="4">
        <f>IF('True_Odds_Calculator_3-way'!C287="","",'True_Odds_Calculator_3-way'!C287)</f>
        <v>2.19</v>
      </c>
      <c r="D286" s="9">
        <f t="shared" si="65"/>
        <v>0.28535724193568301</v>
      </c>
      <c r="E286" s="9">
        <f t="shared" si="66"/>
        <v>0.26856362508299031</v>
      </c>
      <c r="F286" s="9">
        <f t="shared" si="67"/>
        <v>0.44607913298132662</v>
      </c>
      <c r="G286" s="9">
        <f t="shared" si="68"/>
        <v>1.0434913578511749</v>
      </c>
      <c r="H286" s="9">
        <f t="shared" si="69"/>
        <v>3.5043792588428198</v>
      </c>
      <c r="I286" s="9">
        <f t="shared" si="70"/>
        <v>3.7235124439915666</v>
      </c>
      <c r="J286" s="9">
        <f t="shared" si="71"/>
        <v>2.2417547158428976</v>
      </c>
      <c r="K286" s="11">
        <f t="shared" si="72"/>
        <v>0.29411764705882354</v>
      </c>
      <c r="L286" s="11">
        <f t="shared" si="73"/>
        <v>0.2770083102493075</v>
      </c>
      <c r="M286" s="11">
        <f t="shared" si="74"/>
        <v>0.45662100456621008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-0.2773118810002656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0.2306542470515319</v>
      </c>
      <c r="Q286" s="11">
        <f>2*'OddsRatio_working_3-way'!K286*'OddsRatio_working_3-way'!L286*'OddsRatio_working_3-way'!M286</f>
        <v>7.4404595823074807E-2</v>
      </c>
      <c r="R286" s="11">
        <f t="shared" si="75"/>
        <v>0</v>
      </c>
      <c r="S286" s="11">
        <f t="shared" si="76"/>
        <v>-0.83175032465093335</v>
      </c>
      <c r="T286" s="11">
        <f t="shared" si="77"/>
        <v>-0.26830655633901074</v>
      </c>
      <c r="U286" s="11">
        <f>'OddsRatio_working_3-way'!S286-'OddsRatio_working_3-way'!R286^2/3</f>
        <v>-0.83175032465093335</v>
      </c>
      <c r="V286" s="11">
        <f>'OddsRatio_working_3-way'!S286*'OddsRatio_working_3-way'!R286/3-2*'OddsRatio_working_3-way'!R286^3/27-'OddsRatio_working_3-way'!T286</f>
        <v>0.26830655633901074</v>
      </c>
      <c r="W286" s="11">
        <f>'OddsRatio_working_3-way'!V286^2+4*'OddsRatio_working_3-way'!U286^3/27</f>
        <v>-1.325781845854386E-2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0.14598478228315664</v>
      </c>
      <c r="Y286" s="11">
        <f>IF('OddsRatio_working_3-way'!W286&gt;=0,IF('OddsRatio_working_3-way'!V286+SQRT('OddsRatio_working_3-way'!W286)&gt;0,0,PI()),ACOS('OddsRatio_working_3-way'!V286/(2*'OddsRatio_working_3-way'!X286)))</f>
        <v>0.40537683189567009</v>
      </c>
      <c r="Z286" s="11">
        <f>'OddsRatio_working_3-way'!X286^(1/3)*COS('OddsRatio_working_3-way'!Y286/3)</f>
        <v>0.52174567892558743</v>
      </c>
      <c r="AA286" s="11">
        <f>'OddsRatio_working_3-way'!X286^(1/3)*COS(('OddsRatio_working_3-way'!Y286+2*PI())/3)</f>
        <v>-0.32230301164708569</v>
      </c>
      <c r="AB286" s="11">
        <f>'OddsRatio_working_3-way'!X286^(1/3)*COS(('OddsRatio_working_3-way'!Y286+4*PI())/3)</f>
        <v>-0.1994426672785018</v>
      </c>
      <c r="AC286" s="11">
        <f>'OddsRatio_working_3-way'!X286^(1/3)*SIN('OddsRatio_working_3-way'!Y286/3)</f>
        <v>7.0933452893932075E-2</v>
      </c>
      <c r="AD286" s="11">
        <f>'OddsRatio_working_3-way'!X286^(1/3)*SIN(('OddsRatio_working_3-way'!Y286+2*PI())/3)</f>
        <v>0.41637828581735187</v>
      </c>
      <c r="AE286" s="11">
        <f>'OddsRatio_working_3-way'!X286^(1/3)*SIN(('OddsRatio_working_3-way'!Y286+4*PI())/3)</f>
        <v>-0.48731173871128391</v>
      </c>
      <c r="AF286" s="11">
        <f>-'OddsRatio_working_3-way'!U286/(3*'OddsRatio_working_3-way'!X286^(1/3))*COS(('OddsRatio_working_3-way'!Y286)/3)</f>
        <v>0.52174567892558743</v>
      </c>
      <c r="AG286" s="11">
        <f>-'OddsRatio_working_3-way'!U286/(3*'OddsRatio_working_3-way'!X286^(1/3))*COS(('OddsRatio_working_3-way'!Y286+2*PI())/3)</f>
        <v>-0.32230301164708569</v>
      </c>
      <c r="AH286" s="11">
        <f>-'OddsRatio_working_3-way'!U286/(3*'OddsRatio_working_3-way'!X286^(1/3))*COS(('OddsRatio_working_3-way'!Y286+4*PI())/3)</f>
        <v>-0.1994426672785018</v>
      </c>
      <c r="AI286" s="11">
        <f>'OddsRatio_working_3-way'!U286/(3*'OddsRatio_working_3-way'!X286^(1/3))*SIN(('OddsRatio_working_3-way'!Y286)/3)</f>
        <v>-7.0933452893932075E-2</v>
      </c>
      <c r="AJ286" s="11">
        <f>'OddsRatio_working_3-way'!U286/(3*'OddsRatio_working_3-way'!X286^(1/3))*SIN(('OddsRatio_working_3-way'!Y286+2*PI())/3)</f>
        <v>-0.41637828581735187</v>
      </c>
      <c r="AK286" s="11">
        <f>'OddsRatio_working_3-way'!U286/(3*'OddsRatio_working_3-way'!X286^(1/3))*SIN(('OddsRatio_working_3-way'!Y286+4*PI())/3)</f>
        <v>0.48731173871128391</v>
      </c>
      <c r="AL286" s="11">
        <f>'OddsRatio_working_3-way'!Z286+'OddsRatio_working_3-way'!AF286</f>
        <v>1.0434913578511749</v>
      </c>
      <c r="AM286" s="11">
        <f>'OddsRatio_working_3-way'!AA286+'OddsRatio_working_3-way'!AG286</f>
        <v>-0.64460602329417138</v>
      </c>
      <c r="AN286" s="11">
        <f>'OddsRatio_working_3-way'!AB286+'OddsRatio_working_3-way'!AH286</f>
        <v>-0.39888533455700359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1.0434913578511749</v>
      </c>
      <c r="AS286" s="11">
        <f>IF(('OddsRatio_working_3-way'!X286=0),IF(Q286&gt;0,-Q286^(1/3),(-Q286)^(1/3)),'OddsRatio_working_3-way'!AM286-'OddsRatio_working_3-way'!R286/3)</f>
        <v>-0.64460602329417138</v>
      </c>
      <c r="AT286" s="11">
        <f>IF(('OddsRatio_working_3-way'!X286=0),IF(Q286&gt;0,-Q286^(1/3),(-Q286)^(1/3)),'OddsRatio_working_3-way'!AN286-'OddsRatio_working_3-way'!R286/3)</f>
        <v>-0.39888533455700359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2.0699999999999998</v>
      </c>
      <c r="B287" s="4">
        <f>IF('True_Odds_Calculator_3-way'!B288="","",'True_Odds_Calculator_3-way'!B288)</f>
        <v>2.87</v>
      </c>
      <c r="C287" s="4">
        <f>IF('True_Odds_Calculator_3-way'!C288="","",'True_Odds_Calculator_3-way'!C288)</f>
        <v>4.66</v>
      </c>
      <c r="D287" s="9">
        <f t="shared" si="65"/>
        <v>0.46509553095296435</v>
      </c>
      <c r="E287" s="9">
        <f t="shared" si="66"/>
        <v>0.33222804310341725</v>
      </c>
      <c r="F287" s="9">
        <f t="shared" si="67"/>
        <v>0.20267642594361837</v>
      </c>
      <c r="G287" s="9">
        <f t="shared" si="68"/>
        <v>1.0748559929424564</v>
      </c>
      <c r="H287" s="9">
        <f t="shared" si="69"/>
        <v>2.1500959124484282</v>
      </c>
      <c r="I287" s="9">
        <f t="shared" si="70"/>
        <v>3.0099807068023936</v>
      </c>
      <c r="J287" s="9">
        <f t="shared" si="71"/>
        <v>4.9339729341693905</v>
      </c>
      <c r="K287" s="11">
        <f t="shared" si="72"/>
        <v>0.48309178743961356</v>
      </c>
      <c r="L287" s="11">
        <f t="shared" si="73"/>
        <v>0.34843205574912889</v>
      </c>
      <c r="M287" s="11">
        <f t="shared" si="74"/>
        <v>0.21459227467811159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-0.2645259670414527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0.23839973958079358</v>
      </c>
      <c r="Q287" s="11">
        <f>2*'OddsRatio_working_3-way'!K287*'OddsRatio_working_3-way'!L287*'OddsRatio_working_3-way'!M287</f>
        <v>7.2242345327513197E-2</v>
      </c>
      <c r="R287" s="11">
        <f t="shared" si="75"/>
        <v>0</v>
      </c>
      <c r="S287" s="11">
        <f t="shared" si="76"/>
        <v>-0.90123378905721951</v>
      </c>
      <c r="T287" s="11">
        <f t="shared" si="77"/>
        <v>-0.27310114819915737</v>
      </c>
      <c r="U287" s="11">
        <f>'OddsRatio_working_3-way'!S287-'OddsRatio_working_3-way'!R287^2/3</f>
        <v>-0.90123378905721951</v>
      </c>
      <c r="V287" s="11">
        <f>'OddsRatio_working_3-way'!S287*'OddsRatio_working_3-way'!R287/3-2*'OddsRatio_working_3-way'!R287^3/27-'OddsRatio_working_3-way'!T287</f>
        <v>0.27310114819915737</v>
      </c>
      <c r="W287" s="11">
        <f>'OddsRatio_working_3-way'!V287^2+4*'OddsRatio_working_3-way'!U287^3/27</f>
        <v>-3.3860536085315612E-2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0.16465477007439971</v>
      </c>
      <c r="Y287" s="11">
        <f>IF('OddsRatio_working_3-way'!W287&gt;=0,IF('OddsRatio_working_3-way'!V287+SQRT('OddsRatio_working_3-way'!W287)&gt;0,0,PI()),ACOS('OddsRatio_working_3-way'!V287/(2*'OddsRatio_working_3-way'!X287)))</f>
        <v>0.5929166912132201</v>
      </c>
      <c r="Z287" s="11">
        <f>'OddsRatio_working_3-way'!X287^(1/3)*COS('OddsRatio_working_3-way'!Y287/3)</f>
        <v>0.53742799647122819</v>
      </c>
      <c r="AA287" s="11">
        <f>'OddsRatio_working_3-way'!X287^(1/3)*COS(('OddsRatio_working_3-way'!Y287+2*PI())/3)</f>
        <v>-0.36191704926397911</v>
      </c>
      <c r="AB287" s="11">
        <f>'OddsRatio_working_3-way'!X287^(1/3)*COS(('OddsRatio_working_3-way'!Y287+4*PI())/3)</f>
        <v>-0.17551094720724905</v>
      </c>
      <c r="AC287" s="11">
        <f>'OddsRatio_working_3-way'!X287^(1/3)*SIN('OddsRatio_working_3-way'!Y287/3)</f>
        <v>0.10762161320104199</v>
      </c>
      <c r="AD287" s="11">
        <f>'OddsRatio_working_3-way'!X287^(1/3)*SIN(('OddsRatio_working_3-way'!Y287+2*PI())/3)</f>
        <v>0.41161549104853634</v>
      </c>
      <c r="AE287" s="11">
        <f>'OddsRatio_working_3-way'!X287^(1/3)*SIN(('OddsRatio_working_3-way'!Y287+4*PI())/3)</f>
        <v>-0.51923710424957825</v>
      </c>
      <c r="AF287" s="11">
        <f>-'OddsRatio_working_3-way'!U287/(3*'OddsRatio_working_3-way'!X287^(1/3))*COS(('OddsRatio_working_3-way'!Y287)/3)</f>
        <v>0.53742799647122819</v>
      </c>
      <c r="AG287" s="11">
        <f>-'OddsRatio_working_3-way'!U287/(3*'OddsRatio_working_3-way'!X287^(1/3))*COS(('OddsRatio_working_3-way'!Y287+2*PI())/3)</f>
        <v>-0.36191704926397911</v>
      </c>
      <c r="AH287" s="11">
        <f>-'OddsRatio_working_3-way'!U287/(3*'OddsRatio_working_3-way'!X287^(1/3))*COS(('OddsRatio_working_3-way'!Y287+4*PI())/3)</f>
        <v>-0.17551094720724905</v>
      </c>
      <c r="AI287" s="11">
        <f>'OddsRatio_working_3-way'!U287/(3*'OddsRatio_working_3-way'!X287^(1/3))*SIN(('OddsRatio_working_3-way'!Y287)/3)</f>
        <v>-0.10762161320104199</v>
      </c>
      <c r="AJ287" s="11">
        <f>'OddsRatio_working_3-way'!U287/(3*'OddsRatio_working_3-way'!X287^(1/3))*SIN(('OddsRatio_working_3-way'!Y287+2*PI())/3)</f>
        <v>-0.41161549104853634</v>
      </c>
      <c r="AK287" s="11">
        <f>'OddsRatio_working_3-way'!U287/(3*'OddsRatio_working_3-way'!X287^(1/3))*SIN(('OddsRatio_working_3-way'!Y287+4*PI())/3)</f>
        <v>0.51923710424957825</v>
      </c>
      <c r="AL287" s="11">
        <f>'OddsRatio_working_3-way'!Z287+'OddsRatio_working_3-way'!AF287</f>
        <v>1.0748559929424564</v>
      </c>
      <c r="AM287" s="11">
        <f>'OddsRatio_working_3-way'!AA287+'OddsRatio_working_3-way'!AG287</f>
        <v>-0.72383409852795821</v>
      </c>
      <c r="AN287" s="11">
        <f>'OddsRatio_working_3-way'!AB287+'OddsRatio_working_3-way'!AH287</f>
        <v>-0.3510218944144981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1.0748559929424564</v>
      </c>
      <c r="AS287" s="11">
        <f>IF(('OddsRatio_working_3-way'!X287=0),IF(Q287&gt;0,-Q287^(1/3),(-Q287)^(1/3)),'OddsRatio_working_3-way'!AM287-'OddsRatio_working_3-way'!R287/3)</f>
        <v>-0.72383409852795821</v>
      </c>
      <c r="AT287" s="11">
        <f>IF(('OddsRatio_working_3-way'!X287=0),IF(Q287&gt;0,-Q287^(1/3),(-Q287)^(1/3)),'OddsRatio_working_3-way'!AN287-'OddsRatio_working_3-way'!R287/3)</f>
        <v>-0.3510218944144981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4.17</v>
      </c>
      <c r="B288" s="4">
        <f>IF('True_Odds_Calculator_3-way'!B289="","",'True_Odds_Calculator_3-way'!B289)</f>
        <v>3.39</v>
      </c>
      <c r="C288" s="4">
        <f>IF('True_Odds_Calculator_3-way'!C289="","",'True_Odds_Calculator_3-way'!C289)</f>
        <v>2</v>
      </c>
      <c r="D288" s="9">
        <f t="shared" si="65"/>
        <v>0.22996593066561427</v>
      </c>
      <c r="E288" s="9">
        <f t="shared" si="66"/>
        <v>0.28372364750725343</v>
      </c>
      <c r="F288" s="9">
        <f t="shared" si="67"/>
        <v>0.48631042182713247</v>
      </c>
      <c r="G288" s="9">
        <f t="shared" si="68"/>
        <v>1.0562997524150686</v>
      </c>
      <c r="H288" s="9">
        <f t="shared" si="69"/>
        <v>4.3484702151557677</v>
      </c>
      <c r="I288" s="9">
        <f t="shared" si="70"/>
        <v>3.5245564082720136</v>
      </c>
      <c r="J288" s="9">
        <f t="shared" si="71"/>
        <v>2.0562997524150686</v>
      </c>
      <c r="K288" s="11">
        <f t="shared" si="72"/>
        <v>0.23980815347721823</v>
      </c>
      <c r="L288" s="11">
        <f t="shared" si="73"/>
        <v>0.29498525073746312</v>
      </c>
      <c r="M288" s="11">
        <f t="shared" si="74"/>
        <v>0.5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-0.26797323203384193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0.23202676796615801</v>
      </c>
      <c r="Q288" s="11">
        <f>2*'OddsRatio_working_3-way'!K288*'OddsRatio_working_3-way'!L288*'OddsRatio_working_3-way'!M288</f>
        <v>7.0739868282365254E-2</v>
      </c>
      <c r="R288" s="11">
        <f t="shared" si="75"/>
        <v>0</v>
      </c>
      <c r="S288" s="11">
        <f t="shared" si="76"/>
        <v>-0.8658580045668729</v>
      </c>
      <c r="T288" s="11">
        <f t="shared" si="77"/>
        <v>-0.26398109895331495</v>
      </c>
      <c r="U288" s="11">
        <f>'OddsRatio_working_3-way'!S288-'OddsRatio_working_3-way'!R288^2/3</f>
        <v>-0.8658580045668729</v>
      </c>
      <c r="V288" s="11">
        <f>'OddsRatio_working_3-way'!S288*'OddsRatio_working_3-way'!R288/3-2*'OddsRatio_working_3-way'!R288^3/27-'OddsRatio_working_3-way'!T288</f>
        <v>0.26398109895331495</v>
      </c>
      <c r="W288" s="11">
        <f>'OddsRatio_working_3-way'!V288^2+4*'OddsRatio_working_3-way'!U288^3/27</f>
        <v>-2.6483235306318756E-2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0.15505584148212428</v>
      </c>
      <c r="Y288" s="11">
        <f>IF('OddsRatio_working_3-way'!W288&gt;=0,IF('OddsRatio_working_3-way'!V288+SQRT('OddsRatio_working_3-way'!W288)&gt;0,0,PI()),ACOS('OddsRatio_working_3-way'!V288/(2*'OddsRatio_working_3-way'!X288)))</f>
        <v>0.55244261581499865</v>
      </c>
      <c r="Z288" s="11">
        <f>'OddsRatio_working_3-way'!X288^(1/3)*COS('OddsRatio_working_3-way'!Y288/3)</f>
        <v>0.52814987620753429</v>
      </c>
      <c r="AA288" s="11">
        <f>'OddsRatio_working_3-way'!X288^(1/3)*COS(('OddsRatio_working_3-way'!Y288+2*PI())/3)</f>
        <v>-0.34926755713964835</v>
      </c>
      <c r="AB288" s="11">
        <f>'OddsRatio_working_3-way'!X288^(1/3)*COS(('OddsRatio_working_3-way'!Y288+4*PI())/3)</f>
        <v>-0.17888231906788588</v>
      </c>
      <c r="AC288" s="11">
        <f>'OddsRatio_working_3-way'!X288^(1/3)*SIN('OddsRatio_working_3-way'!Y288/3)</f>
        <v>9.837196306667062E-2</v>
      </c>
      <c r="AD288" s="11">
        <f>'OddsRatio_working_3-way'!X288^(1/3)*SIN(('OddsRatio_working_3-way'!Y288+2*PI())/3)</f>
        <v>0.40820522826799599</v>
      </c>
      <c r="AE288" s="11">
        <f>'OddsRatio_working_3-way'!X288^(1/3)*SIN(('OddsRatio_working_3-way'!Y288+4*PI())/3)</f>
        <v>-0.5065771913346665</v>
      </c>
      <c r="AF288" s="11">
        <f>-'OddsRatio_working_3-way'!U288/(3*'OddsRatio_working_3-way'!X288^(1/3))*COS(('OddsRatio_working_3-way'!Y288)/3)</f>
        <v>0.52814987620753429</v>
      </c>
      <c r="AG288" s="11">
        <f>-'OddsRatio_working_3-way'!U288/(3*'OddsRatio_working_3-way'!X288^(1/3))*COS(('OddsRatio_working_3-way'!Y288+2*PI())/3)</f>
        <v>-0.34926755713964835</v>
      </c>
      <c r="AH288" s="11">
        <f>-'OddsRatio_working_3-way'!U288/(3*'OddsRatio_working_3-way'!X288^(1/3))*COS(('OddsRatio_working_3-way'!Y288+4*PI())/3)</f>
        <v>-0.17888231906788588</v>
      </c>
      <c r="AI288" s="11">
        <f>'OddsRatio_working_3-way'!U288/(3*'OddsRatio_working_3-way'!X288^(1/3))*SIN(('OddsRatio_working_3-way'!Y288)/3)</f>
        <v>-9.837196306667062E-2</v>
      </c>
      <c r="AJ288" s="11">
        <f>'OddsRatio_working_3-way'!U288/(3*'OddsRatio_working_3-way'!X288^(1/3))*SIN(('OddsRatio_working_3-way'!Y288+2*PI())/3)</f>
        <v>-0.40820522826799599</v>
      </c>
      <c r="AK288" s="11">
        <f>'OddsRatio_working_3-way'!U288/(3*'OddsRatio_working_3-way'!X288^(1/3))*SIN(('OddsRatio_working_3-way'!Y288+4*PI())/3)</f>
        <v>0.5065771913346665</v>
      </c>
      <c r="AL288" s="11">
        <f>'OddsRatio_working_3-way'!Z288+'OddsRatio_working_3-way'!AF288</f>
        <v>1.0562997524150686</v>
      </c>
      <c r="AM288" s="11">
        <f>'OddsRatio_working_3-way'!AA288+'OddsRatio_working_3-way'!AG288</f>
        <v>-0.69853511427929671</v>
      </c>
      <c r="AN288" s="11">
        <f>'OddsRatio_working_3-way'!AB288+'OddsRatio_working_3-way'!AH288</f>
        <v>-0.35776463813577175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1.0562997524150686</v>
      </c>
      <c r="AS288" s="11">
        <f>IF(('OddsRatio_working_3-way'!X288=0),IF(Q288&gt;0,-Q288^(1/3),(-Q288)^(1/3)),'OddsRatio_working_3-way'!AM288-'OddsRatio_working_3-way'!R288/3)</f>
        <v>-0.69853511427929671</v>
      </c>
      <c r="AT288" s="11">
        <f>IF(('OddsRatio_working_3-way'!X288=0),IF(Q288&gt;0,-Q288^(1/3),(-Q288)^(1/3)),'OddsRatio_working_3-way'!AN288-'OddsRatio_working_3-way'!R288/3)</f>
        <v>-0.35776463813577175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5.53</v>
      </c>
      <c r="C289" s="4">
        <f>IF('True_Odds_Calculator_3-way'!C290="","",'True_Odds_Calculator_3-way'!C290)</f>
        <v>10.23</v>
      </c>
      <c r="D289" s="9">
        <f t="shared" si="65"/>
        <v>0.74129539448942461</v>
      </c>
      <c r="E289" s="9">
        <f t="shared" si="66"/>
        <v>0.16833916479846192</v>
      </c>
      <c r="F289" s="9">
        <f t="shared" si="67"/>
        <v>9.036544071211336E-2</v>
      </c>
      <c r="G289" s="9">
        <f t="shared" si="68"/>
        <v>1.0905934371511616</v>
      </c>
      <c r="H289" s="9">
        <f t="shared" si="69"/>
        <v>1.3489898998883718</v>
      </c>
      <c r="I289" s="9">
        <f t="shared" si="70"/>
        <v>5.9403882702947612</v>
      </c>
      <c r="J289" s="9">
        <f t="shared" si="71"/>
        <v>11.06617742490522</v>
      </c>
      <c r="K289" s="11">
        <f t="shared" si="72"/>
        <v>0.75757575757575757</v>
      </c>
      <c r="L289" s="11">
        <f t="shared" si="73"/>
        <v>0.18083182640144665</v>
      </c>
      <c r="M289" s="11">
        <f t="shared" si="74"/>
        <v>9.7751710654936458E-2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-0.17917408080368835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0.18855061729704442</v>
      </c>
      <c r="Q289" s="11">
        <f>2*'OddsRatio_working_3-way'!K289*'OddsRatio_working_3-way'!L289*'OddsRatio_working_3-way'!M289</f>
        <v>2.6782758138784717E-2</v>
      </c>
      <c r="R289" s="11">
        <f t="shared" si="75"/>
        <v>0</v>
      </c>
      <c r="S289" s="11">
        <f t="shared" si="76"/>
        <v>-1.0523319916100446</v>
      </c>
      <c r="T289" s="11">
        <f t="shared" si="77"/>
        <v>-0.14947897608097224</v>
      </c>
      <c r="U289" s="11">
        <f>'OddsRatio_working_3-way'!S289-'OddsRatio_working_3-way'!R289^2/3</f>
        <v>-1.0523319916100446</v>
      </c>
      <c r="V289" s="11">
        <f>'OddsRatio_working_3-way'!S289*'OddsRatio_working_3-way'!R289/3-2*'OddsRatio_working_3-way'!R289^3/27-'OddsRatio_working_3-way'!T289</f>
        <v>0.14947897608097224</v>
      </c>
      <c r="W289" s="11">
        <f>'OddsRatio_working_3-way'!V289^2+4*'OddsRatio_working_3-way'!U289^3/27</f>
        <v>-0.15030125129709709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0.20775298769651482</v>
      </c>
      <c r="Y289" s="11">
        <f>IF('OddsRatio_working_3-way'!W289&gt;=0,IF('OddsRatio_working_3-way'!V289+SQRT('OddsRatio_working_3-way'!W289)&gt;0,0,PI()),ACOS('OddsRatio_working_3-way'!V289/(2*'OddsRatio_working_3-way'!X289)))</f>
        <v>1.2027945767716852</v>
      </c>
      <c r="Z289" s="11">
        <f>'OddsRatio_working_3-way'!X289^(1/3)*COS('OddsRatio_working_3-way'!Y289/3)</f>
        <v>0.54529671857558082</v>
      </c>
      <c r="AA289" s="11">
        <f>'OddsRatio_working_3-way'!X289^(1/3)*COS(('OddsRatio_working_3-way'!Y289+2*PI())/3)</f>
        <v>-0.47282731531349015</v>
      </c>
      <c r="AB289" s="11">
        <f>'OddsRatio_working_3-way'!X289^(1/3)*COS(('OddsRatio_working_3-way'!Y289+4*PI())/3)</f>
        <v>-7.2469403262090823E-2</v>
      </c>
      <c r="AC289" s="11">
        <f>'OddsRatio_working_3-way'!X289^(1/3)*SIN('OddsRatio_working_3-way'!Y289/3)</f>
        <v>0.2311467482950719</v>
      </c>
      <c r="AD289" s="11">
        <f>'OddsRatio_working_3-way'!X289^(1/3)*SIN(('OddsRatio_working_3-way'!Y289+2*PI())/3)</f>
        <v>0.35666743673921075</v>
      </c>
      <c r="AE289" s="11">
        <f>'OddsRatio_working_3-way'!X289^(1/3)*SIN(('OddsRatio_working_3-way'!Y289+4*PI())/3)</f>
        <v>-0.58781418503428273</v>
      </c>
      <c r="AF289" s="11">
        <f>-'OddsRatio_working_3-way'!U289/(3*'OddsRatio_working_3-way'!X289^(1/3))*COS(('OddsRatio_working_3-way'!Y289)/3)</f>
        <v>0.54529671857558082</v>
      </c>
      <c r="AG289" s="11">
        <f>-'OddsRatio_working_3-way'!U289/(3*'OddsRatio_working_3-way'!X289^(1/3))*COS(('OddsRatio_working_3-way'!Y289+2*PI())/3)</f>
        <v>-0.47282731531349015</v>
      </c>
      <c r="AH289" s="11">
        <f>-'OddsRatio_working_3-way'!U289/(3*'OddsRatio_working_3-way'!X289^(1/3))*COS(('OddsRatio_working_3-way'!Y289+4*PI())/3)</f>
        <v>-7.2469403262090823E-2</v>
      </c>
      <c r="AI289" s="11">
        <f>'OddsRatio_working_3-way'!U289/(3*'OddsRatio_working_3-way'!X289^(1/3))*SIN(('OddsRatio_working_3-way'!Y289)/3)</f>
        <v>-0.2311467482950719</v>
      </c>
      <c r="AJ289" s="11">
        <f>'OddsRatio_working_3-way'!U289/(3*'OddsRatio_working_3-way'!X289^(1/3))*SIN(('OddsRatio_working_3-way'!Y289+2*PI())/3)</f>
        <v>-0.35666743673921075</v>
      </c>
      <c r="AK289" s="11">
        <f>'OddsRatio_working_3-way'!U289/(3*'OddsRatio_working_3-way'!X289^(1/3))*SIN(('OddsRatio_working_3-way'!Y289+4*PI())/3)</f>
        <v>0.58781418503428273</v>
      </c>
      <c r="AL289" s="11">
        <f>'OddsRatio_working_3-way'!Z289+'OddsRatio_working_3-way'!AF289</f>
        <v>1.0905934371511616</v>
      </c>
      <c r="AM289" s="11">
        <f>'OddsRatio_working_3-way'!AA289+'OddsRatio_working_3-way'!AG289</f>
        <v>-0.9456546306269803</v>
      </c>
      <c r="AN289" s="11">
        <f>'OddsRatio_working_3-way'!AB289+'OddsRatio_working_3-way'!AH289</f>
        <v>-0.14493880652418165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1.0905934371511616</v>
      </c>
      <c r="AS289" s="11">
        <f>IF(('OddsRatio_working_3-way'!X289=0),IF(Q289&gt;0,-Q289^(1/3),(-Q289)^(1/3)),'OddsRatio_working_3-way'!AM289-'OddsRatio_working_3-way'!R289/3)</f>
        <v>-0.9456546306269803</v>
      </c>
      <c r="AT289" s="11">
        <f>IF(('OddsRatio_working_3-way'!X289=0),IF(Q289&gt;0,-Q289^(1/3),(-Q289)^(1/3)),'OddsRatio_working_3-way'!AN289-'OddsRatio_working_3-way'!R289/3)</f>
        <v>-0.14493880652418165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1.43</v>
      </c>
      <c r="B290" s="4">
        <f>IF('True_Odds_Calculator_3-way'!B291="","",'True_Odds_Calculator_3-way'!B291)</f>
        <v>4.67</v>
      </c>
      <c r="C290" s="4">
        <f>IF('True_Odds_Calculator_3-way'!C291="","",'True_Odds_Calculator_3-way'!C291)</f>
        <v>7.91</v>
      </c>
      <c r="D290" s="9">
        <f t="shared" si="65"/>
        <v>0.68174582160155883</v>
      </c>
      <c r="E290" s="9">
        <f t="shared" si="66"/>
        <v>0.20063100965955438</v>
      </c>
      <c r="F290" s="9">
        <f t="shared" si="67"/>
        <v>0.11762316873888665</v>
      </c>
      <c r="G290" s="9">
        <f t="shared" si="68"/>
        <v>1.0856333443111379</v>
      </c>
      <c r="H290" s="9">
        <f t="shared" si="69"/>
        <v>1.4668223380537893</v>
      </c>
      <c r="I290" s="9">
        <f t="shared" si="70"/>
        <v>4.9842743736218758</v>
      </c>
      <c r="J290" s="9">
        <f t="shared" si="71"/>
        <v>8.5017264091899634</v>
      </c>
      <c r="K290" s="11">
        <f t="shared" si="72"/>
        <v>0.69930069930069938</v>
      </c>
      <c r="L290" s="11">
        <f t="shared" si="73"/>
        <v>0.21413276231263384</v>
      </c>
      <c r="M290" s="11">
        <f t="shared" si="74"/>
        <v>0.12642225031605561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-0.20643492112670236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0.20842889084915955</v>
      </c>
      <c r="Q290" s="11">
        <f>2*'OddsRatio_working_3-way'!K290*'OddsRatio_working_3-way'!L290*'OddsRatio_working_3-way'!M290</f>
        <v>3.7861742206931802E-2</v>
      </c>
      <c r="R290" s="11">
        <f t="shared" si="75"/>
        <v>0</v>
      </c>
      <c r="S290" s="11">
        <f t="shared" si="76"/>
        <v>-1.0096590717867611</v>
      </c>
      <c r="T290" s="11">
        <f t="shared" si="77"/>
        <v>-0.1834076424680765</v>
      </c>
      <c r="U290" s="11">
        <f>'OddsRatio_working_3-way'!S290-'OddsRatio_working_3-way'!R290^2/3</f>
        <v>-1.0096590717867611</v>
      </c>
      <c r="V290" s="11">
        <f>'OddsRatio_working_3-way'!S290*'OddsRatio_working_3-way'!R290/3-2*'OddsRatio_working_3-way'!R290^3/27-'OddsRatio_working_3-way'!T290</f>
        <v>0.1834076424680765</v>
      </c>
      <c r="W290" s="11">
        <f>'OddsRatio_working_3-way'!V290^2+4*'OddsRatio_working_3-way'!U290^3/27</f>
        <v>-0.11884430476319099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0.19524514595687698</v>
      </c>
      <c r="Y290" s="11">
        <f>IF('OddsRatio_working_3-way'!W290&gt;=0,IF('OddsRatio_working_3-way'!V290+SQRT('OddsRatio_working_3-way'!W290)&gt;0,0,PI()),ACOS('OddsRatio_working_3-way'!V290/(2*'OddsRatio_working_3-way'!X290)))</f>
        <v>1.0818617797820629</v>
      </c>
      <c r="Z290" s="11">
        <f>'OddsRatio_working_3-way'!X290^(1/3)*COS('OddsRatio_working_3-way'!Y290/3)</f>
        <v>0.54281667215556906</v>
      </c>
      <c r="AA290" s="11">
        <f>'OddsRatio_working_3-way'!X290^(1/3)*COS(('OddsRatio_working_3-way'!Y290+2*PI())/3)</f>
        <v>-0.4486858396397293</v>
      </c>
      <c r="AB290" s="11">
        <f>'OddsRatio_working_3-way'!X290^(1/3)*COS(('OddsRatio_working_3-way'!Y290+4*PI())/3)</f>
        <v>-9.4130832515839938E-2</v>
      </c>
      <c r="AC290" s="11">
        <f>'OddsRatio_working_3-way'!X290^(1/3)*SIN('OddsRatio_working_3-way'!Y290/3)</f>
        <v>0.20470242880550743</v>
      </c>
      <c r="AD290" s="11">
        <f>'OddsRatio_working_3-way'!X290^(1/3)*SIN(('OddsRatio_working_3-way'!Y290+2*PI())/3)</f>
        <v>0.36774181328169836</v>
      </c>
      <c r="AE290" s="11">
        <f>'OddsRatio_working_3-way'!X290^(1/3)*SIN(('OddsRatio_working_3-way'!Y290+4*PI())/3)</f>
        <v>-0.57244424208720568</v>
      </c>
      <c r="AF290" s="11">
        <f>-'OddsRatio_working_3-way'!U290/(3*'OddsRatio_working_3-way'!X290^(1/3))*COS(('OddsRatio_working_3-way'!Y290)/3)</f>
        <v>0.54281667215556895</v>
      </c>
      <c r="AG290" s="11">
        <f>-'OddsRatio_working_3-way'!U290/(3*'OddsRatio_working_3-way'!X290^(1/3))*COS(('OddsRatio_working_3-way'!Y290+2*PI())/3)</f>
        <v>-0.44868583963972924</v>
      </c>
      <c r="AH290" s="11">
        <f>-'OddsRatio_working_3-way'!U290/(3*'OddsRatio_working_3-way'!X290^(1/3))*COS(('OddsRatio_working_3-way'!Y290+4*PI())/3)</f>
        <v>-9.413083251583991E-2</v>
      </c>
      <c r="AI290" s="11">
        <f>'OddsRatio_working_3-way'!U290/(3*'OddsRatio_working_3-way'!X290^(1/3))*SIN(('OddsRatio_working_3-way'!Y290)/3)</f>
        <v>-0.2047024288055074</v>
      </c>
      <c r="AJ290" s="11">
        <f>'OddsRatio_working_3-way'!U290/(3*'OddsRatio_working_3-way'!X290^(1/3))*SIN(('OddsRatio_working_3-way'!Y290+2*PI())/3)</f>
        <v>-0.3677418132816983</v>
      </c>
      <c r="AK290" s="11">
        <f>'OddsRatio_working_3-way'!U290/(3*'OddsRatio_working_3-way'!X290^(1/3))*SIN(('OddsRatio_working_3-way'!Y290+4*PI())/3)</f>
        <v>0.57244424208720557</v>
      </c>
      <c r="AL290" s="11">
        <f>'OddsRatio_working_3-way'!Z290+'OddsRatio_working_3-way'!AF290</f>
        <v>1.0856333443111379</v>
      </c>
      <c r="AM290" s="11">
        <f>'OddsRatio_working_3-way'!AA290+'OddsRatio_working_3-way'!AG290</f>
        <v>-0.8973716792794586</v>
      </c>
      <c r="AN290" s="11">
        <f>'OddsRatio_working_3-way'!AB290+'OddsRatio_working_3-way'!AH290</f>
        <v>-0.18826166503167985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1.0856333443111379</v>
      </c>
      <c r="AS290" s="11">
        <f>IF(('OddsRatio_working_3-way'!X290=0),IF(Q290&gt;0,-Q290^(1/3),(-Q290)^(1/3)),'OddsRatio_working_3-way'!AM290-'OddsRatio_working_3-way'!R290/3)</f>
        <v>-0.8973716792794586</v>
      </c>
      <c r="AT290" s="11">
        <f>IF(('OddsRatio_working_3-way'!X290=0),IF(Q290&gt;0,-Q290^(1/3),(-Q290)^(1/3)),'OddsRatio_working_3-way'!AN290-'OddsRatio_working_3-way'!R290/3)</f>
        <v>-0.18826166503167985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2.62</v>
      </c>
      <c r="B291" s="4">
        <f>IF('True_Odds_Calculator_3-way'!B292="","",'True_Odds_Calculator_3-way'!B292)</f>
        <v>3.42</v>
      </c>
      <c r="C291" s="4">
        <f>IF('True_Odds_Calculator_3-way'!C292="","",'True_Odds_Calculator_3-way'!C292)</f>
        <v>2.78</v>
      </c>
      <c r="D291" s="9">
        <f t="shared" si="65"/>
        <v>0.3698136479090981</v>
      </c>
      <c r="E291" s="9">
        <f t="shared" si="66"/>
        <v>0.28204146064030594</v>
      </c>
      <c r="F291" s="9">
        <f t="shared" si="67"/>
        <v>0.34814489145059602</v>
      </c>
      <c r="G291" s="9">
        <f t="shared" si="68"/>
        <v>1.0518917385639199</v>
      </c>
      <c r="H291" s="9">
        <f t="shared" si="69"/>
        <v>2.7040646164735507</v>
      </c>
      <c r="I291" s="9">
        <f t="shared" si="70"/>
        <v>3.5455780073246865</v>
      </c>
      <c r="J291" s="9">
        <f t="shared" si="71"/>
        <v>2.8723672946437775</v>
      </c>
      <c r="K291" s="11">
        <f t="shared" si="72"/>
        <v>0.38167938931297707</v>
      </c>
      <c r="L291" s="11">
        <f t="shared" si="73"/>
        <v>0.29239766081871343</v>
      </c>
      <c r="M291" s="11">
        <f t="shared" si="74"/>
        <v>0.35971223021582738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-0.2801419772177437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0.23364193337977265</v>
      </c>
      <c r="Q291" s="11">
        <f>2*'OddsRatio_working_3-way'!K291*'OddsRatio_working_3-way'!L291*'OddsRatio_working_3-way'!M291</f>
        <v>8.0289324185488883E-2</v>
      </c>
      <c r="R291" s="11">
        <f t="shared" si="75"/>
        <v>0</v>
      </c>
      <c r="S291" s="11">
        <f t="shared" si="76"/>
        <v>-0.83401258069286655</v>
      </c>
      <c r="T291" s="11">
        <f t="shared" si="77"/>
        <v>-0.28660226140648337</v>
      </c>
      <c r="U291" s="11">
        <f>'OddsRatio_working_3-way'!S291-'OddsRatio_working_3-way'!R291^2/3</f>
        <v>-0.83401258069286655</v>
      </c>
      <c r="V291" s="11">
        <f>'OddsRatio_working_3-way'!S291*'OddsRatio_working_3-way'!R291/3-2*'OddsRatio_working_3-way'!R291^3/27-'OddsRatio_working_3-way'!T291</f>
        <v>0.28660226140648337</v>
      </c>
      <c r="W291" s="11">
        <f>'OddsRatio_working_3-way'!V291^2+4*'OddsRatio_working_3-way'!U291^3/27</f>
        <v>-3.8028409604268926E-3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0.14658077739231118</v>
      </c>
      <c r="Y291" s="11">
        <f>IF('OddsRatio_working_3-way'!W291&gt;=0,IF('OddsRatio_working_3-way'!V291+SQRT('OddsRatio_working_3-way'!W291)&gt;0,0,PI()),ACOS('OddsRatio_working_3-way'!V291/(2*'OddsRatio_working_3-way'!X291)))</f>
        <v>0.21193520971446445</v>
      </c>
      <c r="Z291" s="11">
        <f>'OddsRatio_working_3-way'!X291^(1/3)*COS('OddsRatio_working_3-way'!Y291/3)</f>
        <v>0.52594586928195997</v>
      </c>
      <c r="AA291" s="11">
        <f>'OddsRatio_working_3-way'!X291^(1/3)*COS(('OddsRatio_working_3-way'!Y291+2*PI())/3)</f>
        <v>-0.29520416347497291</v>
      </c>
      <c r="AB291" s="11">
        <f>'OddsRatio_working_3-way'!X291^(1/3)*COS(('OddsRatio_working_3-way'!Y291+4*PI())/3)</f>
        <v>-0.230741705806987</v>
      </c>
      <c r="AC291" s="11">
        <f>'OddsRatio_working_3-way'!X291^(1/3)*SIN('OddsRatio_working_3-way'!Y291/3)</f>
        <v>3.7217417287236425E-2</v>
      </c>
      <c r="AD291" s="11">
        <f>'OddsRatio_working_3-way'!X291^(1/3)*SIN(('OddsRatio_working_3-way'!Y291+2*PI())/3)</f>
        <v>0.43687377517004877</v>
      </c>
      <c r="AE291" s="11">
        <f>'OddsRatio_working_3-way'!X291^(1/3)*SIN(('OddsRatio_working_3-way'!Y291+4*PI())/3)</f>
        <v>-0.47409119245728526</v>
      </c>
      <c r="AF291" s="11">
        <f>-'OddsRatio_working_3-way'!U291/(3*'OddsRatio_working_3-way'!X291^(1/3))*COS(('OddsRatio_working_3-way'!Y291)/3)</f>
        <v>0.52594586928195997</v>
      </c>
      <c r="AG291" s="11">
        <f>-'OddsRatio_working_3-way'!U291/(3*'OddsRatio_working_3-way'!X291^(1/3))*COS(('OddsRatio_working_3-way'!Y291+2*PI())/3)</f>
        <v>-0.29520416347497291</v>
      </c>
      <c r="AH291" s="11">
        <f>-'OddsRatio_working_3-way'!U291/(3*'OddsRatio_working_3-way'!X291^(1/3))*COS(('OddsRatio_working_3-way'!Y291+4*PI())/3)</f>
        <v>-0.230741705806987</v>
      </c>
      <c r="AI291" s="11">
        <f>'OddsRatio_working_3-way'!U291/(3*'OddsRatio_working_3-way'!X291^(1/3))*SIN(('OddsRatio_working_3-way'!Y291)/3)</f>
        <v>-3.7217417287236425E-2</v>
      </c>
      <c r="AJ291" s="11">
        <f>'OddsRatio_working_3-way'!U291/(3*'OddsRatio_working_3-way'!X291^(1/3))*SIN(('OddsRatio_working_3-way'!Y291+2*PI())/3)</f>
        <v>-0.43687377517004877</v>
      </c>
      <c r="AK291" s="11">
        <f>'OddsRatio_working_3-way'!U291/(3*'OddsRatio_working_3-way'!X291^(1/3))*SIN(('OddsRatio_working_3-way'!Y291+4*PI())/3)</f>
        <v>0.47409119245728526</v>
      </c>
      <c r="AL291" s="11">
        <f>'OddsRatio_working_3-way'!Z291+'OddsRatio_working_3-way'!AF291</f>
        <v>1.0518917385639199</v>
      </c>
      <c r="AM291" s="11">
        <f>'OddsRatio_working_3-way'!AA291+'OddsRatio_working_3-way'!AG291</f>
        <v>-0.59040832694994583</v>
      </c>
      <c r="AN291" s="11">
        <f>'OddsRatio_working_3-way'!AB291+'OddsRatio_working_3-way'!AH291</f>
        <v>-0.46148341161397399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1.0518917385639199</v>
      </c>
      <c r="AS291" s="11">
        <f>IF(('OddsRatio_working_3-way'!X291=0),IF(Q291&gt;0,-Q291^(1/3),(-Q291)^(1/3)),'OddsRatio_working_3-way'!AM291-'OddsRatio_working_3-way'!R291/3)</f>
        <v>-0.59040832694994583</v>
      </c>
      <c r="AT291" s="11">
        <f>IF(('OddsRatio_working_3-way'!X291=0),IF(Q291&gt;0,-Q291^(1/3),(-Q291)^(1/3)),'OddsRatio_working_3-way'!AN291-'OddsRatio_working_3-way'!R291/3)</f>
        <v>-0.46148341161397399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1.31</v>
      </c>
      <c r="B292" s="4">
        <f>IF('True_Odds_Calculator_3-way'!B293="","",'True_Odds_Calculator_3-way'!B293)</f>
        <v>5.75</v>
      </c>
      <c r="C292" s="4">
        <f>IF('True_Odds_Calculator_3-way'!C293="","",'True_Odds_Calculator_3-way'!C293)</f>
        <v>10.18</v>
      </c>
      <c r="D292" s="9">
        <f t="shared" si="65"/>
        <v>0.74735853282256992</v>
      </c>
      <c r="E292" s="9">
        <f t="shared" si="66"/>
        <v>0.16181923290196923</v>
      </c>
      <c r="F292" s="9">
        <f t="shared" si="67"/>
        <v>9.0822234275461017E-2</v>
      </c>
      <c r="G292" s="9">
        <f t="shared" si="68"/>
        <v>1.0904705559297949</v>
      </c>
      <c r="H292" s="9">
        <f t="shared" si="69"/>
        <v>1.3380458723382362</v>
      </c>
      <c r="I292" s="9">
        <f t="shared" si="70"/>
        <v>6.1797351406665255</v>
      </c>
      <c r="J292" s="9">
        <f t="shared" si="71"/>
        <v>11.010519703435516</v>
      </c>
      <c r="K292" s="11">
        <f t="shared" si="72"/>
        <v>0.76335877862595414</v>
      </c>
      <c r="L292" s="11">
        <f t="shared" si="73"/>
        <v>0.17391304347826086</v>
      </c>
      <c r="M292" s="11">
        <f t="shared" si="74"/>
        <v>9.8231827111984291E-2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-0.17628325716264237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0.1857047750513981</v>
      </c>
      <c r="Q292" s="11">
        <f>2*'OddsRatio_working_3-way'!K292*'OddsRatio_working_3-way'!L292*'OddsRatio_working_3-way'!M292</f>
        <v>2.6082131327443553E-2</v>
      </c>
      <c r="R292" s="11">
        <f t="shared" si="75"/>
        <v>0</v>
      </c>
      <c r="S292" s="11">
        <f t="shared" si="76"/>
        <v>-1.0534453358781728</v>
      </c>
      <c r="T292" s="11">
        <f t="shared" si="77"/>
        <v>-0.14795580560086696</v>
      </c>
      <c r="U292" s="11">
        <f>'OddsRatio_working_3-way'!S292-'OddsRatio_working_3-way'!R292^2/3</f>
        <v>-1.0534453358781728</v>
      </c>
      <c r="V292" s="11">
        <f>'OddsRatio_working_3-way'!S292*'OddsRatio_working_3-way'!R292/3-2*'OddsRatio_working_3-way'!R292^3/27-'OddsRatio_working_3-way'!T292</f>
        <v>0.14795580560086696</v>
      </c>
      <c r="W292" s="11">
        <f>'OddsRatio_working_3-way'!V292^2+4*'OddsRatio_working_3-way'!U292^3/27</f>
        <v>-0.15130283971984285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0.20808277207090234</v>
      </c>
      <c r="Y292" s="11">
        <f>IF('OddsRatio_working_3-way'!W292&gt;=0,IF('OddsRatio_working_3-way'!V292+SQRT('OddsRatio_working_3-way'!W292)&gt;0,0,PI()),ACOS('OddsRatio_working_3-way'!V292/(2*'OddsRatio_working_3-way'!X292)))</f>
        <v>1.2073243483714033</v>
      </c>
      <c r="Z292" s="11">
        <f>'OddsRatio_working_3-way'!X292^(1/3)*COS('OddsRatio_working_3-way'!Y292/3)</f>
        <v>0.54523527796489746</v>
      </c>
      <c r="AA292" s="11">
        <f>'OddsRatio_working_3-way'!X292^(1/3)*COS(('OddsRatio_working_3-way'!Y292+2*PI())/3)</f>
        <v>-0.47361565568024833</v>
      </c>
      <c r="AB292" s="11">
        <f>'OddsRatio_working_3-way'!X292^(1/3)*COS(('OddsRatio_working_3-way'!Y292+4*PI())/3)</f>
        <v>-7.1619622284649548E-2</v>
      </c>
      <c r="AC292" s="11">
        <f>'OddsRatio_working_3-way'!X292^(1/3)*SIN('OddsRatio_working_3-way'!Y292/3)</f>
        <v>0.23209251809411099</v>
      </c>
      <c r="AD292" s="11">
        <f>'OddsRatio_working_3-way'!X292^(1/3)*SIN(('OddsRatio_working_3-way'!Y292+2*PI())/3)</f>
        <v>0.35614134271001546</v>
      </c>
      <c r="AE292" s="11">
        <f>'OddsRatio_working_3-way'!X292^(1/3)*SIN(('OddsRatio_working_3-way'!Y292+4*PI())/3)</f>
        <v>-0.58823386080412643</v>
      </c>
      <c r="AF292" s="11">
        <f>-'OddsRatio_working_3-way'!U292/(3*'OddsRatio_working_3-way'!X292^(1/3))*COS(('OddsRatio_working_3-way'!Y292)/3)</f>
        <v>0.54523527796489746</v>
      </c>
      <c r="AG292" s="11">
        <f>-'OddsRatio_working_3-way'!U292/(3*'OddsRatio_working_3-way'!X292^(1/3))*COS(('OddsRatio_working_3-way'!Y292+2*PI())/3)</f>
        <v>-0.47361565568024833</v>
      </c>
      <c r="AH292" s="11">
        <f>-'OddsRatio_working_3-way'!U292/(3*'OddsRatio_working_3-way'!X292^(1/3))*COS(('OddsRatio_working_3-way'!Y292+4*PI())/3)</f>
        <v>-7.1619622284649548E-2</v>
      </c>
      <c r="AI292" s="11">
        <f>'OddsRatio_working_3-way'!U292/(3*'OddsRatio_working_3-way'!X292^(1/3))*SIN(('OddsRatio_working_3-way'!Y292)/3)</f>
        <v>-0.23209251809411099</v>
      </c>
      <c r="AJ292" s="11">
        <f>'OddsRatio_working_3-way'!U292/(3*'OddsRatio_working_3-way'!X292^(1/3))*SIN(('OddsRatio_working_3-way'!Y292+2*PI())/3)</f>
        <v>-0.35614134271001546</v>
      </c>
      <c r="AK292" s="11">
        <f>'OddsRatio_working_3-way'!U292/(3*'OddsRatio_working_3-way'!X292^(1/3))*SIN(('OddsRatio_working_3-way'!Y292+4*PI())/3)</f>
        <v>0.58823386080412643</v>
      </c>
      <c r="AL292" s="11">
        <f>'OddsRatio_working_3-way'!Z292+'OddsRatio_working_3-way'!AF292</f>
        <v>1.0904705559297949</v>
      </c>
      <c r="AM292" s="11">
        <f>'OddsRatio_working_3-way'!AA292+'OddsRatio_working_3-way'!AG292</f>
        <v>-0.94723131136049665</v>
      </c>
      <c r="AN292" s="11">
        <f>'OddsRatio_working_3-way'!AB292+'OddsRatio_working_3-way'!AH292</f>
        <v>-0.1432392445692991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1.0904705559297949</v>
      </c>
      <c r="AS292" s="11">
        <f>IF(('OddsRatio_working_3-way'!X292=0),IF(Q292&gt;0,-Q292^(1/3),(-Q292)^(1/3)),'OddsRatio_working_3-way'!AM292-'OddsRatio_working_3-way'!R292/3)</f>
        <v>-0.94723131136049665</v>
      </c>
      <c r="AT292" s="11">
        <f>IF(('OddsRatio_working_3-way'!X292=0),IF(Q292&gt;0,-Q292^(1/3),(-Q292)^(1/3)),'OddsRatio_working_3-way'!AN292-'OddsRatio_working_3-way'!R292/3)</f>
        <v>-0.1432392445692991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3.32</v>
      </c>
      <c r="C2" s="4">
        <f t="shared" ref="C2:C65" si="0">IF(A2="","",((1/A2)+(1/B2))-1)</f>
        <v>5.8780576852865973E-2</v>
      </c>
      <c r="D2" s="4">
        <f>IF(A2="","",(2*A2)/(2-($C2*A2)))</f>
        <v>1.37327651040361</v>
      </c>
      <c r="E2" s="4">
        <f>IF(B2="","",(2*B2)/(2-($C2*B2)))</f>
        <v>3.6789791806581595</v>
      </c>
      <c r="G2" s="4">
        <f t="shared" ref="G2:G65" si="1">IF(A2="","",C2+1)</f>
        <v>1.058780576852866</v>
      </c>
    </row>
    <row r="3" spans="1:7" x14ac:dyDescent="0.2">
      <c r="A3" s="4">
        <f>IF('True_Odds_Calculator_2-way'!A4="","",'True_Odds_Calculator_2-way'!A4)</f>
        <v>1.6</v>
      </c>
      <c r="B3" s="4">
        <f>IF('True_Odds_Calculator_2-way'!B4="","",'True_Odds_Calculator_2-way'!B4)</f>
        <v>2.4900000000000002</v>
      </c>
      <c r="C3" s="4">
        <f t="shared" si="0"/>
        <v>2.6606425702811132E-2</v>
      </c>
      <c r="D3" s="4">
        <f t="shared" ref="D3:D66" si="2">IF(A3="","",(2*A3)/(2-($C3*A3)))</f>
        <v>1.6347968814115716</v>
      </c>
      <c r="E3" s="4">
        <f t="shared" ref="E3:E66" si="3">IF(B3="","",(2*B3)/(2-($C3*B3)))</f>
        <v>2.5753070458952809</v>
      </c>
      <c r="G3" s="4">
        <f t="shared" si="1"/>
        <v>1.0266064257028111</v>
      </c>
    </row>
    <row r="4" spans="1:7" x14ac:dyDescent="0.2">
      <c r="A4" s="4">
        <f>IF('True_Odds_Calculator_2-way'!A5="","",'True_Odds_Calculator_2-way'!A5)</f>
        <v>1.9</v>
      </c>
      <c r="B4" s="4">
        <f>IF('True_Odds_Calculator_2-way'!B5="","",'True_Odds_Calculator_2-way'!B5)</f>
        <v>1.98</v>
      </c>
      <c r="C4" s="4">
        <f t="shared" si="0"/>
        <v>3.1366294524189264E-2</v>
      </c>
      <c r="D4" s="4">
        <f t="shared" si="2"/>
        <v>1.9583550234252993</v>
      </c>
      <c r="E4" s="4">
        <f t="shared" si="3"/>
        <v>2.0434546442151005</v>
      </c>
      <c r="G4" s="4">
        <f t="shared" si="1"/>
        <v>1.0313662945241893</v>
      </c>
    </row>
    <row r="5" spans="1:7" x14ac:dyDescent="0.2">
      <c r="A5" s="4">
        <f>IF('True_Odds_Calculator_2-way'!A6="","",'True_Odds_Calculator_2-way'!A6)</f>
        <v>1.97</v>
      </c>
      <c r="B5" s="4">
        <f>IF('True_Odds_Calculator_2-way'!B6="","",'True_Odds_Calculator_2-way'!B6)</f>
        <v>1.85</v>
      </c>
      <c r="C5" s="4">
        <f t="shared" si="0"/>
        <v>4.8154753738510081E-2</v>
      </c>
      <c r="D5" s="4">
        <f t="shared" si="2"/>
        <v>2.0680947652149242</v>
      </c>
      <c r="E5" s="4">
        <f t="shared" si="3"/>
        <v>1.9362465134812061</v>
      </c>
      <c r="G5" s="4">
        <f t="shared" si="1"/>
        <v>1.0481547537385101</v>
      </c>
    </row>
    <row r="6" spans="1:7" x14ac:dyDescent="0.2">
      <c r="A6" s="4">
        <f>IF('True_Odds_Calculator_2-way'!A7="","",'True_Odds_Calculator_2-way'!A7)</f>
        <v>2.44</v>
      </c>
      <c r="B6" s="4">
        <f>IF('True_Odds_Calculator_2-way'!B7="","",'True_Odds_Calculator_2-way'!B7)</f>
        <v>1.6</v>
      </c>
      <c r="C6" s="4">
        <f t="shared" si="0"/>
        <v>3.4836065573770503E-2</v>
      </c>
      <c r="D6" s="4">
        <f t="shared" si="2"/>
        <v>2.548302872062663</v>
      </c>
      <c r="E6" s="4">
        <f t="shared" si="3"/>
        <v>1.6458684654300169</v>
      </c>
      <c r="G6" s="4">
        <f t="shared" si="1"/>
        <v>1.0348360655737705</v>
      </c>
    </row>
    <row r="7" spans="1:7" x14ac:dyDescent="0.2">
      <c r="A7" s="4">
        <f>IF('True_Odds_Calculator_2-way'!A8="","",'True_Odds_Calculator_2-way'!A8)</f>
        <v>1.7</v>
      </c>
      <c r="B7" s="4">
        <f>IF('True_Odds_Calculator_2-way'!B8="","",'True_Odds_Calculator_2-way'!B8)</f>
        <v>2.2400000000000002</v>
      </c>
      <c r="C7" s="4">
        <f t="shared" si="0"/>
        <v>3.4663865546218364E-2</v>
      </c>
      <c r="D7" s="4">
        <f t="shared" si="2"/>
        <v>1.7516099356025756</v>
      </c>
      <c r="E7" s="4">
        <f t="shared" si="3"/>
        <v>2.3304773561811505</v>
      </c>
      <c r="G7" s="4">
        <f t="shared" si="1"/>
        <v>1.0346638655462184</v>
      </c>
    </row>
    <row r="8" spans="1:7" x14ac:dyDescent="0.2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2.4525731055444977E-2</v>
      </c>
      <c r="D8" s="4">
        <f t="shared" si="2"/>
        <v>2.0818241326641935</v>
      </c>
      <c r="E8" s="4">
        <f t="shared" si="3"/>
        <v>1.9243646631706333</v>
      </c>
      <c r="G8" s="4">
        <f t="shared" si="1"/>
        <v>1.024525731055445</v>
      </c>
    </row>
    <row r="9" spans="1:7" x14ac:dyDescent="0.2">
      <c r="A9" s="4">
        <f>IF('True_Odds_Calculator_2-way'!A10="","",'True_Odds_Calculator_2-way'!A10)</f>
        <v>1.89</v>
      </c>
      <c r="B9" s="4">
        <f>IF('True_Odds_Calculator_2-way'!B10="","",'True_Odds_Calculator_2-way'!B10)</f>
        <v>2.02</v>
      </c>
      <c r="C9" s="4">
        <f t="shared" si="0"/>
        <v>2.4150034051024338E-2</v>
      </c>
      <c r="D9" s="4">
        <f t="shared" si="2"/>
        <v>1.9341405339682862</v>
      </c>
      <c r="E9" s="4">
        <f t="shared" si="3"/>
        <v>2.0705027387602368</v>
      </c>
      <c r="G9" s="4">
        <f t="shared" si="1"/>
        <v>1.0241500340510243</v>
      </c>
    </row>
    <row r="10" spans="1:7" x14ac:dyDescent="0.2">
      <c r="A10" s="4">
        <f>IF('True_Odds_Calculator_2-way'!A11="","",'True_Odds_Calculator_2-way'!A11)</f>
        <v>1.61</v>
      </c>
      <c r="B10" s="4">
        <f>IF('True_Odds_Calculator_2-way'!B11="","",'True_Odds_Calculator_2-way'!B11)</f>
        <v>2.4500000000000002</v>
      </c>
      <c r="C10" s="4">
        <f t="shared" si="0"/>
        <v>2.9281277728482547E-2</v>
      </c>
      <c r="D10" s="4">
        <f t="shared" si="2"/>
        <v>1.6488661302121432</v>
      </c>
      <c r="E10" s="4">
        <f t="shared" si="3"/>
        <v>2.5411499436302138</v>
      </c>
      <c r="G10" s="4">
        <f t="shared" si="1"/>
        <v>1.0292812777284825</v>
      </c>
    </row>
    <row r="11" spans="1:7" x14ac:dyDescent="0.2">
      <c r="A11" s="4">
        <f>IF('True_Odds_Calculator_2-way'!A12="","",'True_Odds_Calculator_2-way'!A12)</f>
        <v>1.78</v>
      </c>
      <c r="B11" s="4">
        <f>IF('True_Odds_Calculator_2-way'!B12="","",'True_Odds_Calculator_2-way'!B12)</f>
        <v>2.14</v>
      </c>
      <c r="C11" s="4">
        <f t="shared" si="0"/>
        <v>2.908747243515708E-2</v>
      </c>
      <c r="D11" s="4">
        <f t="shared" si="2"/>
        <v>1.8273049985608751</v>
      </c>
      <c r="E11" s="4">
        <f t="shared" si="3"/>
        <v>2.2087440565928333</v>
      </c>
      <c r="G11" s="4">
        <f t="shared" si="1"/>
        <v>1.0290874724351571</v>
      </c>
    </row>
    <row r="12" spans="1:7" x14ac:dyDescent="0.2">
      <c r="A12" s="4">
        <f>IF('True_Odds_Calculator_2-way'!A13="","",'True_Odds_Calculator_2-way'!A13)</f>
        <v>1.76</v>
      </c>
      <c r="B12" s="4">
        <f>IF('True_Odds_Calculator_2-way'!B13="","",'True_Odds_Calculator_2-way'!B13)</f>
        <v>2.17</v>
      </c>
      <c r="C12" s="4">
        <f t="shared" si="0"/>
        <v>2.9011311269375728E-2</v>
      </c>
      <c r="D12" s="4">
        <f t="shared" si="2"/>
        <v>1.8061099025820484</v>
      </c>
      <c r="E12" s="4">
        <f t="shared" si="3"/>
        <v>2.2405256365129644</v>
      </c>
      <c r="G12" s="4">
        <f t="shared" si="1"/>
        <v>1.0290113112693757</v>
      </c>
    </row>
    <row r="13" spans="1:7" x14ac:dyDescent="0.2">
      <c r="A13" s="4">
        <f>IF('True_Odds_Calculator_2-way'!A14="","",'True_Odds_Calculator_2-way'!A14)</f>
        <v>1.5</v>
      </c>
      <c r="B13" s="4">
        <f>IF('True_Odds_Calculator_2-way'!B14="","",'True_Odds_Calculator_2-way'!B14)</f>
        <v>2.74</v>
      </c>
      <c r="C13" s="4">
        <f t="shared" si="0"/>
        <v>3.1630170316301776E-2</v>
      </c>
      <c r="D13" s="4">
        <f t="shared" si="2"/>
        <v>1.5364485981308411</v>
      </c>
      <c r="E13" s="4">
        <f t="shared" si="3"/>
        <v>2.8641114982578402</v>
      </c>
      <c r="G13" s="4">
        <f t="shared" si="1"/>
        <v>1.0316301703163018</v>
      </c>
    </row>
    <row r="14" spans="1:7" x14ac:dyDescent="0.2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1.86</v>
      </c>
      <c r="C14" s="4">
        <f t="shared" si="0"/>
        <v>3.5146846413095734E-2</v>
      </c>
      <c r="D14" s="4">
        <f t="shared" si="2"/>
        <v>2.0835980605249955</v>
      </c>
      <c r="E14" s="4">
        <f t="shared" si="3"/>
        <v>1.9228514118191637</v>
      </c>
      <c r="G14" s="4">
        <f t="shared" si="1"/>
        <v>1.0351468464130957</v>
      </c>
    </row>
    <row r="15" spans="1:7" x14ac:dyDescent="0.2">
      <c r="A15" s="4">
        <f>IF('True_Odds_Calculator_2-way'!A16="","",'True_Odds_Calculator_2-way'!A16)</f>
        <v>1.84</v>
      </c>
      <c r="B15" s="4">
        <f>IF('True_Odds_Calculator_2-way'!B16="","",'True_Odds_Calculator_2-way'!B16)</f>
        <v>2</v>
      </c>
      <c r="C15" s="4">
        <f t="shared" si="0"/>
        <v>4.3478260869565188E-2</v>
      </c>
      <c r="D15" s="4">
        <f t="shared" si="2"/>
        <v>1.9166666666666665</v>
      </c>
      <c r="E15" s="4">
        <f t="shared" si="3"/>
        <v>2.0909090909090908</v>
      </c>
      <c r="G15" s="4">
        <f t="shared" si="1"/>
        <v>1.0434782608695652</v>
      </c>
    </row>
    <row r="16" spans="1:7" x14ac:dyDescent="0.2">
      <c r="A16" s="4">
        <f>IF('True_Odds_Calculator_2-way'!A17="","",'True_Odds_Calculator_2-way'!A17)</f>
        <v>2.2200000000000002</v>
      </c>
      <c r="B16" s="4">
        <f>IF('True_Odds_Calculator_2-way'!B17="","",'True_Odds_Calculator_2-way'!B17)</f>
        <v>1.68</v>
      </c>
      <c r="C16" s="4">
        <f t="shared" si="0"/>
        <v>4.5688545688545634E-2</v>
      </c>
      <c r="D16" s="4">
        <f t="shared" si="2"/>
        <v>2.3386004514672689</v>
      </c>
      <c r="E16" s="4">
        <f t="shared" si="3"/>
        <v>1.7470489038785832</v>
      </c>
      <c r="G16" s="4">
        <f t="shared" si="1"/>
        <v>1.0456885456885456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1.78</v>
      </c>
      <c r="C17" s="4">
        <f t="shared" si="0"/>
        <v>4.7234646012872306E-2</v>
      </c>
      <c r="D17" s="4">
        <f t="shared" si="2"/>
        <v>2.165347820951931</v>
      </c>
      <c r="E17" s="4">
        <f t="shared" si="3"/>
        <v>1.8581129015911626</v>
      </c>
      <c r="G17" s="4">
        <f t="shared" si="1"/>
        <v>1.0472346460128723</v>
      </c>
    </row>
    <row r="18" spans="1:7" x14ac:dyDescent="0.2">
      <c r="A18" s="4">
        <f>IF('True_Odds_Calculator_2-way'!A19="","",'True_Odds_Calculator_2-way'!A19)</f>
        <v>1.94</v>
      </c>
      <c r="B18" s="4">
        <f>IF('True_Odds_Calculator_2-way'!B19="","",'True_Odds_Calculator_2-way'!B19)</f>
        <v>1.89</v>
      </c>
      <c r="C18" s="4">
        <f t="shared" si="0"/>
        <v>4.4564446626302434E-2</v>
      </c>
      <c r="D18" s="4">
        <f t="shared" si="2"/>
        <v>2.0276502792678208</v>
      </c>
      <c r="E18" s="4">
        <f t="shared" si="3"/>
        <v>1.9730936877791532</v>
      </c>
      <c r="G18" s="4">
        <f t="shared" si="1"/>
        <v>1.0445644466263024</v>
      </c>
    </row>
    <row r="19" spans="1:7" x14ac:dyDescent="0.2">
      <c r="A19" s="4">
        <f>IF('True_Odds_Calculator_2-way'!A20="","",'True_Odds_Calculator_2-way'!A20)</f>
        <v>1.9</v>
      </c>
      <c r="B19" s="4">
        <f>IF('True_Odds_Calculator_2-way'!B20="","",'True_Odds_Calculator_2-way'!B20)</f>
        <v>1.93</v>
      </c>
      <c r="C19" s="4">
        <f t="shared" si="0"/>
        <v>4.445050449959087E-2</v>
      </c>
      <c r="D19" s="4">
        <f t="shared" si="2"/>
        <v>1.9837706248309437</v>
      </c>
      <c r="E19" s="4">
        <f t="shared" si="3"/>
        <v>2.0164971130052241</v>
      </c>
      <c r="G19" s="4">
        <f t="shared" si="1"/>
        <v>1.0444505044995909</v>
      </c>
    </row>
    <row r="20" spans="1:7" x14ac:dyDescent="0.2">
      <c r="A20" s="4">
        <f>IF('True_Odds_Calculator_2-way'!A21="","",'True_Odds_Calculator_2-way'!A21)</f>
        <v>2.17</v>
      </c>
      <c r="B20" s="4">
        <f>IF('True_Odds_Calculator_2-way'!B21="","",'True_Odds_Calculator_2-way'!B21)</f>
        <v>1.7</v>
      </c>
      <c r="C20" s="4">
        <f t="shared" si="0"/>
        <v>4.9064787205204574E-2</v>
      </c>
      <c r="D20" s="4">
        <f t="shared" si="2"/>
        <v>2.2920161540851192</v>
      </c>
      <c r="E20" s="4">
        <f t="shared" si="3"/>
        <v>1.773984130800673</v>
      </c>
      <c r="G20" s="4">
        <f t="shared" si="1"/>
        <v>1.0490647872052046</v>
      </c>
    </row>
    <row r="21" spans="1:7" x14ac:dyDescent="0.2">
      <c r="A21" s="4">
        <f>IF('True_Odds_Calculator_2-way'!A22="","",'True_Odds_Calculator_2-way'!A22)</f>
        <v>2.0499999999999998</v>
      </c>
      <c r="B21" s="4">
        <f>IF('True_Odds_Calculator_2-way'!B22="","",'True_Odds_Calculator_2-way'!B22)</f>
        <v>1.8</v>
      </c>
      <c r="C21" s="4">
        <f t="shared" si="0"/>
        <v>4.3360433604336057E-2</v>
      </c>
      <c r="D21" s="4">
        <f t="shared" si="2"/>
        <v>2.1453488372093021</v>
      </c>
      <c r="E21" s="4">
        <f t="shared" si="3"/>
        <v>1.8730964467005078</v>
      </c>
      <c r="G21" s="4">
        <f t="shared" si="1"/>
        <v>1.0433604336043361</v>
      </c>
    </row>
    <row r="22" spans="1:7" x14ac:dyDescent="0.2">
      <c r="A22" s="4">
        <f>IF('True_Odds_Calculator_2-way'!A23="","",'True_Odds_Calculator_2-way'!A23)</f>
        <v>2.1</v>
      </c>
      <c r="B22" s="4">
        <f>IF('True_Odds_Calculator_2-way'!B23="","",'True_Odds_Calculator_2-way'!B23)</f>
        <v>1.75</v>
      </c>
      <c r="C22" s="4">
        <f t="shared" si="0"/>
        <v>4.761904761904745E-2</v>
      </c>
      <c r="D22" s="4">
        <f t="shared" si="2"/>
        <v>2.2105263157894735</v>
      </c>
      <c r="E22" s="4">
        <f t="shared" si="3"/>
        <v>1.8260869565217388</v>
      </c>
      <c r="G22" s="4">
        <f t="shared" si="1"/>
        <v>1.0476190476190474</v>
      </c>
    </row>
    <row r="23" spans="1:7" x14ac:dyDescent="0.2">
      <c r="A23" s="4">
        <f>IF('True_Odds_Calculator_2-way'!A24="","",'True_Odds_Calculator_2-way'!A24)</f>
        <v>2.08</v>
      </c>
      <c r="B23" s="4">
        <f>IF('True_Odds_Calculator_2-way'!B24="","",'True_Odds_Calculator_2-way'!B24)</f>
        <v>1.76</v>
      </c>
      <c r="C23" s="4">
        <f t="shared" si="0"/>
        <v>4.8951048951048959E-2</v>
      </c>
      <c r="D23" s="4">
        <f t="shared" si="2"/>
        <v>2.1915708812260539</v>
      </c>
      <c r="E23" s="4">
        <f t="shared" si="3"/>
        <v>1.8392282958199357</v>
      </c>
      <c r="G23" s="4">
        <f t="shared" si="1"/>
        <v>1.048951048951049</v>
      </c>
    </row>
    <row r="24" spans="1:7" x14ac:dyDescent="0.2">
      <c r="A24" s="4">
        <f>IF('True_Odds_Calculator_2-way'!A25="","",'True_Odds_Calculator_2-way'!A25)</f>
        <v>1.92</v>
      </c>
      <c r="B24" s="4">
        <f>IF('True_Odds_Calculator_2-way'!B25="","",'True_Odds_Calculator_2-way'!B25)</f>
        <v>1.92</v>
      </c>
      <c r="C24" s="4">
        <f t="shared" si="0"/>
        <v>4.1666666666666741E-2</v>
      </c>
      <c r="D24" s="4">
        <f t="shared" si="2"/>
        <v>2</v>
      </c>
      <c r="E24" s="4">
        <f t="shared" si="3"/>
        <v>2</v>
      </c>
      <c r="G24" s="4">
        <f t="shared" si="1"/>
        <v>1.0416666666666667</v>
      </c>
    </row>
    <row r="25" spans="1:7" x14ac:dyDescent="0.2">
      <c r="A25" s="4">
        <f>IF('True_Odds_Calculator_2-way'!A26="","",'True_Odds_Calculator_2-way'!A26)</f>
        <v>2.34</v>
      </c>
      <c r="B25" s="4">
        <f>IF('True_Odds_Calculator_2-way'!B26="","",'True_Odds_Calculator_2-way'!B26)</f>
        <v>1.61</v>
      </c>
      <c r="C25" s="4">
        <f t="shared" si="0"/>
        <v>4.8468439772787697E-2</v>
      </c>
      <c r="D25" s="4">
        <f t="shared" si="2"/>
        <v>2.4806742608810168</v>
      </c>
      <c r="E25" s="4">
        <f t="shared" si="3"/>
        <v>1.6753679903944503</v>
      </c>
      <c r="G25" s="4">
        <f t="shared" si="1"/>
        <v>1.0484684397727877</v>
      </c>
    </row>
    <row r="26" spans="1:7" x14ac:dyDescent="0.2">
      <c r="A26" s="4">
        <f>IF('True_Odds_Calculator_2-way'!A27="","",'True_Odds_Calculator_2-way'!A27)</f>
        <v>2.23</v>
      </c>
      <c r="B26" s="4">
        <f>IF('True_Odds_Calculator_2-way'!B27="","",'True_Odds_Calculator_2-way'!B27)</f>
        <v>1.67</v>
      </c>
      <c r="C26" s="4">
        <f t="shared" si="0"/>
        <v>4.7232888483123459E-2</v>
      </c>
      <c r="D26" s="4">
        <f t="shared" si="2"/>
        <v>2.3539711134287793</v>
      </c>
      <c r="E26" s="4">
        <f t="shared" si="3"/>
        <v>1.7385681940197473</v>
      </c>
      <c r="G26" s="4">
        <f t="shared" si="1"/>
        <v>1.0472328884831235</v>
      </c>
    </row>
    <row r="27" spans="1:7" x14ac:dyDescent="0.2">
      <c r="A27" s="4">
        <f>IF('True_Odds_Calculator_2-way'!A28="","",'True_Odds_Calculator_2-way'!A28)</f>
        <v>1.84</v>
      </c>
      <c r="B27" s="4">
        <f>IF('True_Odds_Calculator_2-way'!B28="","",'True_Odds_Calculator_2-way'!B28)</f>
        <v>1.96</v>
      </c>
      <c r="C27" s="4">
        <f t="shared" si="0"/>
        <v>5.3682342502218372E-2</v>
      </c>
      <c r="D27" s="4">
        <f t="shared" si="2"/>
        <v>1.9355946758265352</v>
      </c>
      <c r="E27" s="4">
        <f t="shared" si="3"/>
        <v>2.0688389169343737</v>
      </c>
      <c r="G27" s="4">
        <f t="shared" si="1"/>
        <v>1.0536823425022184</v>
      </c>
    </row>
    <row r="28" spans="1:7" x14ac:dyDescent="0.2">
      <c r="A28" s="4">
        <f>IF('True_Odds_Calculator_2-way'!A29="","",'True_Odds_Calculator_2-way'!A29)</f>
        <v>1.7</v>
      </c>
      <c r="B28" s="4">
        <f>IF('True_Odds_Calculator_2-way'!B29="","",'True_Odds_Calculator_2-way'!B29)</f>
        <v>2.14</v>
      </c>
      <c r="C28" s="4">
        <f t="shared" si="0"/>
        <v>5.5525013743815244E-2</v>
      </c>
      <c r="D28" s="4">
        <f t="shared" si="2"/>
        <v>1.7842079450711132</v>
      </c>
      <c r="E28" s="4">
        <f t="shared" si="3"/>
        <v>2.2751719824890557</v>
      </c>
      <c r="G28" s="4">
        <f t="shared" si="1"/>
        <v>1.0555250137438152</v>
      </c>
    </row>
    <row r="29" spans="1:7" x14ac:dyDescent="0.2">
      <c r="A29" s="4">
        <f>IF('True_Odds_Calculator_2-way'!A30="","",'True_Odds_Calculator_2-way'!A30)</f>
        <v>1.93</v>
      </c>
      <c r="B29" s="4">
        <f>IF('True_Odds_Calculator_2-way'!B30="","",'True_Odds_Calculator_2-way'!B30)</f>
        <v>1.87</v>
      </c>
      <c r="C29" s="4">
        <f t="shared" si="0"/>
        <v>5.2894073314676771E-2</v>
      </c>
      <c r="D29" s="4">
        <f t="shared" si="2"/>
        <v>2.0338113888027949</v>
      </c>
      <c r="E29" s="4">
        <f t="shared" si="3"/>
        <v>1.9672944318770271</v>
      </c>
      <c r="G29" s="4">
        <f t="shared" si="1"/>
        <v>1.0528940733146768</v>
      </c>
    </row>
    <row r="30" spans="1:7" x14ac:dyDescent="0.2">
      <c r="A30" s="4">
        <f>IF('True_Odds_Calculator_2-way'!A31="","",'True_Odds_Calculator_2-way'!A31)</f>
        <v>1.7</v>
      </c>
      <c r="B30" s="4">
        <f>IF('True_Odds_Calculator_2-way'!B31="","",'True_Odds_Calculator_2-way'!B31)</f>
        <v>2.13</v>
      </c>
      <c r="C30" s="4">
        <f t="shared" si="0"/>
        <v>5.7718862192764453E-2</v>
      </c>
      <c r="D30" s="4">
        <f t="shared" si="2"/>
        <v>1.7877067390767711</v>
      </c>
      <c r="E30" s="4">
        <f t="shared" si="3"/>
        <v>2.2695079912253213</v>
      </c>
      <c r="G30" s="4">
        <f t="shared" si="1"/>
        <v>1.0577188621927645</v>
      </c>
    </row>
    <row r="31" spans="1:7" x14ac:dyDescent="0.2">
      <c r="A31" s="4">
        <f>IF('True_Odds_Calculator_2-way'!A32="","",'True_Odds_Calculator_2-way'!A32)</f>
        <v>1.97</v>
      </c>
      <c r="B31" s="4">
        <f>IF('True_Odds_Calculator_2-way'!B32="","",'True_Odds_Calculator_2-way'!B32)</f>
        <v>1.83</v>
      </c>
      <c r="C31" s="4">
        <f t="shared" si="0"/>
        <v>5.406230062966344E-2</v>
      </c>
      <c r="D31" s="4">
        <f t="shared" si="2"/>
        <v>2.0808057487518394</v>
      </c>
      <c r="E31" s="4">
        <f t="shared" si="3"/>
        <v>1.9252356412378842</v>
      </c>
      <c r="G31" s="4">
        <f t="shared" si="1"/>
        <v>1.0540623006296634</v>
      </c>
    </row>
    <row r="32" spans="1:7" x14ac:dyDescent="0.2">
      <c r="A32" s="4">
        <f>IF('True_Odds_Calculator_2-way'!A33="","",'True_Odds_Calculator_2-way'!A33)</f>
        <v>1.79</v>
      </c>
      <c r="B32" s="4">
        <f>IF('True_Odds_Calculator_2-way'!B33="","",'True_Odds_Calculator_2-way'!B33)</f>
        <v>2</v>
      </c>
      <c r="C32" s="4">
        <f t="shared" si="0"/>
        <v>5.8659217877095049E-2</v>
      </c>
      <c r="D32" s="4">
        <f t="shared" si="2"/>
        <v>1.8891820580474936</v>
      </c>
      <c r="E32" s="4">
        <f t="shared" si="3"/>
        <v>2.1246290801186944</v>
      </c>
      <c r="G32" s="4">
        <f t="shared" si="1"/>
        <v>1.058659217877095</v>
      </c>
    </row>
    <row r="33" spans="1:7" x14ac:dyDescent="0.2">
      <c r="A33" s="4">
        <f>IF('True_Odds_Calculator_2-way'!A34="","",'True_Odds_Calculator_2-way'!A34)</f>
        <v>1.99</v>
      </c>
      <c r="B33" s="4">
        <f>IF('True_Odds_Calculator_2-way'!B34="","",'True_Odds_Calculator_2-way'!B34)</f>
        <v>1.82</v>
      </c>
      <c r="C33" s="4">
        <f t="shared" si="0"/>
        <v>5.1963112264619582E-2</v>
      </c>
      <c r="D33" s="4">
        <f t="shared" si="2"/>
        <v>2.0984993336809774</v>
      </c>
      <c r="E33" s="4">
        <f t="shared" si="3"/>
        <v>1.9103328234611527</v>
      </c>
      <c r="G33" s="4">
        <f t="shared" si="1"/>
        <v>1.0519631122646196</v>
      </c>
    </row>
    <row r="34" spans="1:7" x14ac:dyDescent="0.2">
      <c r="A34" s="4">
        <f>IF('True_Odds_Calculator_2-way'!A35="","",'True_Odds_Calculator_2-way'!A35)</f>
        <v>1.91</v>
      </c>
      <c r="B34" s="4">
        <f>IF('True_Odds_Calculator_2-way'!B35="","",'True_Odds_Calculator_2-way'!B35)</f>
        <v>1.89</v>
      </c>
      <c r="C34" s="4">
        <f t="shared" si="0"/>
        <v>5.2660738524612949E-2</v>
      </c>
      <c r="D34" s="4">
        <f t="shared" si="2"/>
        <v>2.0111423716538068</v>
      </c>
      <c r="E34" s="4">
        <f t="shared" si="3"/>
        <v>1.9889804126835451</v>
      </c>
      <c r="G34" s="4">
        <f t="shared" si="1"/>
        <v>1.0526607385246129</v>
      </c>
    </row>
    <row r="35" spans="1:7" x14ac:dyDescent="0.2">
      <c r="A35" s="4">
        <f>IF('True_Odds_Calculator_2-way'!A36="","",'True_Odds_Calculator_2-way'!A36)</f>
        <v>1.89</v>
      </c>
      <c r="B35" s="4">
        <f>IF('True_Odds_Calculator_2-way'!B36="","",'True_Odds_Calculator_2-way'!B36)</f>
        <v>2.02</v>
      </c>
      <c r="C35" s="4">
        <f t="shared" si="0"/>
        <v>2.4150034051024338E-2</v>
      </c>
      <c r="D35" s="4">
        <f t="shared" si="2"/>
        <v>1.9341405339682862</v>
      </c>
      <c r="E35" s="4">
        <f t="shared" si="3"/>
        <v>2.0705027387602368</v>
      </c>
      <c r="G35" s="4">
        <f t="shared" si="1"/>
        <v>1.0241500340510243</v>
      </c>
    </row>
    <row r="36" spans="1:7" x14ac:dyDescent="0.2">
      <c r="A36" s="4">
        <f>IF('True_Odds_Calculator_2-way'!A37="","",'True_Odds_Calculator_2-way'!A37)</f>
        <v>2.42</v>
      </c>
      <c r="B36" s="4">
        <f>IF('True_Odds_Calculator_2-way'!B37="","",'True_Odds_Calculator_2-way'!B37)</f>
        <v>1.6</v>
      </c>
      <c r="C36" s="4">
        <f t="shared" si="0"/>
        <v>3.8223140495867725E-2</v>
      </c>
      <c r="D36" s="4">
        <f t="shared" si="2"/>
        <v>2.5373525557011791</v>
      </c>
      <c r="E36" s="4">
        <f t="shared" si="3"/>
        <v>1.6504688832054561</v>
      </c>
      <c r="G36" s="4">
        <f t="shared" si="1"/>
        <v>1.0382231404958677</v>
      </c>
    </row>
    <row r="37" spans="1:7" x14ac:dyDescent="0.2">
      <c r="A37" s="4">
        <f>IF('True_Odds_Calculator_2-way'!A38="","",'True_Odds_Calculator_2-way'!A38)</f>
        <v>2.27</v>
      </c>
      <c r="B37" s="4">
        <f>IF('True_Odds_Calculator_2-way'!B38="","",'True_Odds_Calculator_2-way'!B38)</f>
        <v>1.65</v>
      </c>
      <c r="C37" s="4">
        <f t="shared" si="0"/>
        <v>4.658924042183954E-2</v>
      </c>
      <c r="D37" s="4">
        <f t="shared" si="2"/>
        <v>2.3967365221564547</v>
      </c>
      <c r="E37" s="4">
        <f t="shared" si="3"/>
        <v>1.7159546443706333</v>
      </c>
      <c r="G37" s="4">
        <f t="shared" si="1"/>
        <v>1.0465892404218395</v>
      </c>
    </row>
    <row r="38" spans="1:7" x14ac:dyDescent="0.2">
      <c r="A38" s="4">
        <f>IF('True_Odds_Calculator_2-way'!A39="","",'True_Odds_Calculator_2-way'!A39)</f>
        <v>1.99</v>
      </c>
      <c r="B38" s="4">
        <f>IF('True_Odds_Calculator_2-way'!B39="","",'True_Odds_Calculator_2-way'!B39)</f>
        <v>1.85</v>
      </c>
      <c r="C38" s="4">
        <f t="shared" si="0"/>
        <v>4.3053103354610656E-2</v>
      </c>
      <c r="D38" s="4">
        <f t="shared" si="2"/>
        <v>2.0790625441197226</v>
      </c>
      <c r="E38" s="4">
        <f t="shared" si="3"/>
        <v>1.9267303414889438</v>
      </c>
      <c r="G38" s="4">
        <f t="shared" si="1"/>
        <v>1.0430531033546107</v>
      </c>
    </row>
    <row r="39" spans="1:7" x14ac:dyDescent="0.2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1.65</v>
      </c>
      <c r="C39" s="4">
        <f t="shared" si="0"/>
        <v>4.85384821668009E-2</v>
      </c>
      <c r="D39" s="4">
        <f t="shared" si="2"/>
        <v>2.3911510099390831</v>
      </c>
      <c r="E39" s="4">
        <f t="shared" si="3"/>
        <v>1.7188292233233464</v>
      </c>
      <c r="G39" s="4">
        <f t="shared" si="1"/>
        <v>1.0485384821668009</v>
      </c>
    </row>
    <row r="40" spans="1:7" x14ac:dyDescent="0.2">
      <c r="A40" s="4">
        <f>IF('True_Odds_Calculator_2-way'!A41="","",'True_Odds_Calculator_2-way'!A41)</f>
        <v>2.46</v>
      </c>
      <c r="B40" s="4">
        <f>IF('True_Odds_Calculator_2-way'!B41="","",'True_Odds_Calculator_2-way'!B41)</f>
        <v>1.56</v>
      </c>
      <c r="C40" s="4">
        <f t="shared" si="0"/>
        <v>4.7529706066291366E-2</v>
      </c>
      <c r="D40" s="4">
        <f t="shared" si="2"/>
        <v>2.6127450980392153</v>
      </c>
      <c r="E40" s="4">
        <f t="shared" si="3"/>
        <v>1.6200607902735562</v>
      </c>
      <c r="G40" s="4">
        <f t="shared" si="1"/>
        <v>1.0475297060662914</v>
      </c>
    </row>
    <row r="41" spans="1:7" x14ac:dyDescent="0.2">
      <c r="A41" s="4">
        <f>IF('True_Odds_Calculator_2-way'!A42="","",'True_Odds_Calculator_2-way'!A42)</f>
        <v>2.09</v>
      </c>
      <c r="B41" s="4">
        <f>IF('True_Odds_Calculator_2-way'!B42="","",'True_Odds_Calculator_2-way'!B42)</f>
        <v>1.76</v>
      </c>
      <c r="C41" s="4">
        <f t="shared" si="0"/>
        <v>4.6650717703349276E-2</v>
      </c>
      <c r="D41" s="4">
        <f t="shared" si="2"/>
        <v>2.1971090670170828</v>
      </c>
      <c r="E41" s="4">
        <f t="shared" si="3"/>
        <v>1.8353457738748626</v>
      </c>
      <c r="G41" s="4">
        <f t="shared" si="1"/>
        <v>1.0466507177033493</v>
      </c>
    </row>
    <row r="42" spans="1:7" x14ac:dyDescent="0.2">
      <c r="A42" s="4">
        <f>IF('True_Odds_Calculator_2-way'!A43="","",'True_Odds_Calculator_2-way'!A43)</f>
        <v>2.39</v>
      </c>
      <c r="B42" s="4">
        <f>IF('True_Odds_Calculator_2-way'!B43="","",'True_Odds_Calculator_2-way'!B43)</f>
        <v>1.56</v>
      </c>
      <c r="C42" s="4">
        <f t="shared" si="0"/>
        <v>5.9435682866645134E-2</v>
      </c>
      <c r="D42" s="4">
        <f t="shared" si="2"/>
        <v>2.5727297819486612</v>
      </c>
      <c r="E42" s="4">
        <f t="shared" si="3"/>
        <v>1.6358371358371357</v>
      </c>
      <c r="G42" s="4">
        <f t="shared" si="1"/>
        <v>1.0594356828666451</v>
      </c>
    </row>
    <row r="43" spans="1:7" x14ac:dyDescent="0.2">
      <c r="A43" s="4">
        <f>IF('True_Odds_Calculator_2-way'!A44="","",'True_Odds_Calculator_2-way'!A44)</f>
        <v>2.2400000000000002</v>
      </c>
      <c r="B43" s="4">
        <f>IF('True_Odds_Calculator_2-way'!B44="","",'True_Odds_Calculator_2-way'!B44)</f>
        <v>1.7</v>
      </c>
      <c r="C43" s="4">
        <f t="shared" si="0"/>
        <v>3.4663865546218364E-2</v>
      </c>
      <c r="D43" s="4">
        <f t="shared" si="2"/>
        <v>2.3304773561811505</v>
      </c>
      <c r="E43" s="4">
        <f t="shared" si="3"/>
        <v>1.7516099356025756</v>
      </c>
      <c r="G43" s="4">
        <f t="shared" si="1"/>
        <v>1.0346638655462184</v>
      </c>
    </row>
    <row r="44" spans="1:7" x14ac:dyDescent="0.2">
      <c r="A44" s="4">
        <f>IF('True_Odds_Calculator_2-way'!A45="","",'True_Odds_Calculator_2-way'!A45)</f>
        <v>1.52</v>
      </c>
      <c r="B44" s="4">
        <f>IF('True_Odds_Calculator_2-way'!B45="","",'True_Odds_Calculator_2-way'!B45)</f>
        <v>2.35</v>
      </c>
      <c r="C44" s="4">
        <f t="shared" si="0"/>
        <v>8.3426651735722279E-2</v>
      </c>
      <c r="D44" s="4">
        <f t="shared" si="2"/>
        <v>1.6228986824170832</v>
      </c>
      <c r="E44" s="4">
        <f t="shared" si="3"/>
        <v>2.6053975200583515</v>
      </c>
      <c r="G44" s="4">
        <f t="shared" si="1"/>
        <v>1.0834266517357223</v>
      </c>
    </row>
    <row r="45" spans="1:7" x14ac:dyDescent="0.2">
      <c r="A45" s="4">
        <f>IF('True_Odds_Calculator_2-way'!A46="","",'True_Odds_Calculator_2-way'!A46)</f>
        <v>2.0299999999999998</v>
      </c>
      <c r="B45" s="4">
        <f>IF('True_Odds_Calculator_2-way'!B46="","",'True_Odds_Calculator_2-way'!B46)</f>
        <v>1.87</v>
      </c>
      <c r="C45" s="4">
        <f t="shared" si="0"/>
        <v>2.737019572719368E-2</v>
      </c>
      <c r="D45" s="4">
        <f t="shared" si="2"/>
        <v>2.0880063804625832</v>
      </c>
      <c r="E45" s="4">
        <f t="shared" si="3"/>
        <v>1.9191122570208035</v>
      </c>
      <c r="G45" s="4">
        <f t="shared" si="1"/>
        <v>1.0273701957271937</v>
      </c>
    </row>
    <row r="46" spans="1:7" x14ac:dyDescent="0.2">
      <c r="A46" s="4">
        <f>IF('True_Odds_Calculator_2-way'!A47="","",'True_Odds_Calculator_2-way'!A47)</f>
        <v>2.16</v>
      </c>
      <c r="B46" s="4">
        <f>IF('True_Odds_Calculator_2-way'!B47="","",'True_Odds_Calculator_2-way'!B47)</f>
        <v>1.68</v>
      </c>
      <c r="C46" s="4">
        <f t="shared" si="0"/>
        <v>5.8201058201058142E-2</v>
      </c>
      <c r="D46" s="4">
        <f t="shared" si="2"/>
        <v>2.3048780487804881</v>
      </c>
      <c r="E46" s="4">
        <f t="shared" si="3"/>
        <v>1.7663551401869158</v>
      </c>
      <c r="G46" s="4">
        <f t="shared" si="1"/>
        <v>1.0582010582010581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1.74</v>
      </c>
      <c r="C47" s="4">
        <f t="shared" si="0"/>
        <v>5.5481874447391721E-2</v>
      </c>
      <c r="D47" s="4">
        <f t="shared" si="2"/>
        <v>2.2073676506464994</v>
      </c>
      <c r="E47" s="4">
        <f t="shared" si="3"/>
        <v>1.8282481309355427</v>
      </c>
      <c r="G47" s="4">
        <f t="shared" si="1"/>
        <v>1.0554818744473917</v>
      </c>
    </row>
    <row r="48" spans="1:7" x14ac:dyDescent="0.2">
      <c r="A48" s="4">
        <f>IF('True_Odds_Calculator_2-way'!A49="","",'True_Odds_Calculator_2-way'!A49)</f>
        <v>2.2200000000000002</v>
      </c>
      <c r="B48" s="4">
        <f>IF('True_Odds_Calculator_2-way'!B49="","",'True_Odds_Calculator_2-way'!B49)</f>
        <v>1.65</v>
      </c>
      <c r="C48" s="4">
        <f t="shared" si="0"/>
        <v>5.6511056511056479E-2</v>
      </c>
      <c r="D48" s="4">
        <f t="shared" si="2"/>
        <v>2.3685741998060137</v>
      </c>
      <c r="E48" s="4">
        <f t="shared" si="3"/>
        <v>1.7306874557051735</v>
      </c>
      <c r="G48" s="4">
        <f t="shared" si="1"/>
        <v>1.0565110565110565</v>
      </c>
    </row>
    <row r="49" spans="1:7" x14ac:dyDescent="0.2">
      <c r="A49" s="4">
        <f>IF('True_Odds_Calculator_2-way'!A50="","",'True_Odds_Calculator_2-way'!A50)</f>
        <v>2.08</v>
      </c>
      <c r="B49" s="4">
        <f>IF('True_Odds_Calculator_2-way'!B50="","",'True_Odds_Calculator_2-way'!B50)</f>
        <v>1.74</v>
      </c>
      <c r="C49" s="4">
        <f t="shared" si="0"/>
        <v>5.5481874447391721E-2</v>
      </c>
      <c r="D49" s="4">
        <f t="shared" si="2"/>
        <v>2.2073676506464994</v>
      </c>
      <c r="E49" s="4">
        <f t="shared" si="3"/>
        <v>1.8282481309355427</v>
      </c>
      <c r="G49" s="4">
        <f t="shared" si="1"/>
        <v>1.0554818744473917</v>
      </c>
    </row>
    <row r="50" spans="1:7" x14ac:dyDescent="0.2">
      <c r="A50" s="4">
        <f>IF('True_Odds_Calculator_2-way'!A51="","",'True_Odds_Calculator_2-way'!A51)</f>
        <v>1.96</v>
      </c>
      <c r="B50" s="4">
        <f>IF('True_Odds_Calculator_2-way'!B51="","",'True_Odds_Calculator_2-way'!B51)</f>
        <v>1.84</v>
      </c>
      <c r="C50" s="4">
        <f t="shared" si="0"/>
        <v>5.3682342502218372E-2</v>
      </c>
      <c r="D50" s="4">
        <f t="shared" si="2"/>
        <v>2.0688389169343737</v>
      </c>
      <c r="E50" s="4">
        <f t="shared" si="3"/>
        <v>1.9355946758265352</v>
      </c>
      <c r="G50" s="4">
        <f t="shared" si="1"/>
        <v>1.0536823425022184</v>
      </c>
    </row>
    <row r="51" spans="1:7" x14ac:dyDescent="0.2">
      <c r="A51" s="4">
        <f>IF('True_Odds_Calculator_2-way'!A52="","",'True_Odds_Calculator_2-way'!A52)</f>
        <v>1.65</v>
      </c>
      <c r="B51" s="4">
        <f>IF('True_Odds_Calculator_2-way'!B52="","",'True_Odds_Calculator_2-way'!B52)</f>
        <v>2.23</v>
      </c>
      <c r="C51" s="4">
        <f t="shared" si="0"/>
        <v>5.4491099334148752E-2</v>
      </c>
      <c r="D51" s="4">
        <f t="shared" si="2"/>
        <v>1.7276675666158001</v>
      </c>
      <c r="E51" s="4">
        <f t="shared" si="3"/>
        <v>2.374253911921278</v>
      </c>
      <c r="G51" s="4">
        <f t="shared" si="1"/>
        <v>1.0544910993341488</v>
      </c>
    </row>
    <row r="52" spans="1:7" x14ac:dyDescent="0.2">
      <c r="A52" s="4">
        <f>IF('True_Odds_Calculator_2-way'!A53="","",'True_Odds_Calculator_2-way'!A53)</f>
        <v>1.7</v>
      </c>
      <c r="B52" s="4">
        <f>IF('True_Odds_Calculator_2-way'!B53="","",'True_Odds_Calculator_2-way'!B53)</f>
        <v>2.13</v>
      </c>
      <c r="C52" s="4">
        <f t="shared" si="0"/>
        <v>5.7718862192764453E-2</v>
      </c>
      <c r="D52" s="4">
        <f t="shared" si="2"/>
        <v>1.7877067390767711</v>
      </c>
      <c r="E52" s="4">
        <f t="shared" si="3"/>
        <v>2.2695079912253213</v>
      </c>
      <c r="G52" s="4">
        <f t="shared" si="1"/>
        <v>1.0577188621927645</v>
      </c>
    </row>
    <row r="53" spans="1:7" x14ac:dyDescent="0.2">
      <c r="A53" s="4">
        <f>IF('True_Odds_Calculator_2-way'!A54="","",'True_Odds_Calculator_2-way'!A54)</f>
        <v>1.83</v>
      </c>
      <c r="B53" s="4">
        <f>IF('True_Odds_Calculator_2-way'!B54="","",'True_Odds_Calculator_2-way'!B54)</f>
        <v>2</v>
      </c>
      <c r="C53" s="4">
        <f t="shared" si="0"/>
        <v>4.644808743169393E-2</v>
      </c>
      <c r="D53" s="4">
        <f t="shared" si="2"/>
        <v>1.9112271540469974</v>
      </c>
      <c r="E53" s="4">
        <f t="shared" si="3"/>
        <v>2.0974212034383952</v>
      </c>
      <c r="G53" s="4">
        <f t="shared" si="1"/>
        <v>1.0464480874316939</v>
      </c>
    </row>
    <row r="54" spans="1:7" x14ac:dyDescent="0.2">
      <c r="A54" s="4">
        <f>IF('True_Odds_Calculator_2-way'!A55="","",'True_Odds_Calculator_2-way'!A55)</f>
        <v>1.7</v>
      </c>
      <c r="B54" s="4">
        <f>IF('True_Odds_Calculator_2-way'!B55="","",'True_Odds_Calculator_2-way'!B55)</f>
        <v>2.13</v>
      </c>
      <c r="C54" s="4">
        <f t="shared" si="0"/>
        <v>5.7718862192764453E-2</v>
      </c>
      <c r="D54" s="4">
        <f t="shared" si="2"/>
        <v>1.7877067390767711</v>
      </c>
      <c r="E54" s="4">
        <f t="shared" si="3"/>
        <v>2.2695079912253213</v>
      </c>
      <c r="G54" s="4">
        <f t="shared" si="1"/>
        <v>1.0577188621927645</v>
      </c>
    </row>
    <row r="55" spans="1:7" x14ac:dyDescent="0.2">
      <c r="A55" s="4">
        <f>IF('True_Odds_Calculator_2-way'!A56="","",'True_Odds_Calculator_2-way'!A56)</f>
        <v>1.78</v>
      </c>
      <c r="B55" s="4">
        <f>IF('True_Odds_Calculator_2-way'!B56="","",'True_Odds_Calculator_2-way'!B56)</f>
        <v>2.02</v>
      </c>
      <c r="C55" s="4">
        <f t="shared" si="0"/>
        <v>5.6847257759483849E-2</v>
      </c>
      <c r="D55" s="4">
        <f t="shared" si="2"/>
        <v>1.8748566065283139</v>
      </c>
      <c r="E55" s="4">
        <f t="shared" si="3"/>
        <v>2.1430444629872452</v>
      </c>
      <c r="G55" s="4">
        <f t="shared" si="1"/>
        <v>1.0568472577594838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2.0299999999999998</v>
      </c>
      <c r="C56" s="4">
        <f t="shared" si="0"/>
        <v>5.4408590247412514E-2</v>
      </c>
      <c r="D56" s="4">
        <f t="shared" si="2"/>
        <v>1.8705803178547395</v>
      </c>
      <c r="E56" s="4">
        <f t="shared" si="3"/>
        <v>2.1486590949634299</v>
      </c>
      <c r="G56" s="4">
        <f t="shared" si="1"/>
        <v>1.0544085902474125</v>
      </c>
    </row>
    <row r="57" spans="1:7" x14ac:dyDescent="0.2">
      <c r="A57" s="4">
        <f>IF('True_Odds_Calculator_2-way'!A58="","",'True_Odds_Calculator_2-way'!A58)</f>
        <v>1.75</v>
      </c>
      <c r="B57" s="4">
        <f>IF('True_Odds_Calculator_2-way'!B58="","",'True_Odds_Calculator_2-way'!B58)</f>
        <v>2.06</v>
      </c>
      <c r="C57" s="4">
        <f t="shared" si="0"/>
        <v>5.6865464632454898E-2</v>
      </c>
      <c r="D57" s="4">
        <f t="shared" si="2"/>
        <v>1.8416347381864622</v>
      </c>
      <c r="E57" s="4">
        <f t="shared" si="3"/>
        <v>2.1881638846737479</v>
      </c>
      <c r="G57" s="4">
        <f t="shared" si="1"/>
        <v>1.0568654646324549</v>
      </c>
    </row>
    <row r="58" spans="1:7" x14ac:dyDescent="0.2">
      <c r="A58" s="4">
        <f>IF('True_Odds_Calculator_2-way'!A59="","",'True_Odds_Calculator_2-way'!A59)</f>
        <v>1.91</v>
      </c>
      <c r="B58" s="4">
        <f>IF('True_Odds_Calculator_2-way'!B59="","",'True_Odds_Calculator_2-way'!B59)</f>
        <v>1.91</v>
      </c>
      <c r="C58" s="4">
        <f t="shared" si="0"/>
        <v>4.7120418848167533E-2</v>
      </c>
      <c r="D58" s="4">
        <f t="shared" si="2"/>
        <v>2</v>
      </c>
      <c r="E58" s="4">
        <f t="shared" si="3"/>
        <v>2</v>
      </c>
      <c r="G58" s="4">
        <f t="shared" si="1"/>
        <v>1.0471204188481675</v>
      </c>
    </row>
    <row r="59" spans="1:7" x14ac:dyDescent="0.2">
      <c r="A59" s="4">
        <f>IF('True_Odds_Calculator_2-way'!A60="","",'True_Odds_Calculator_2-way'!A60)</f>
        <v>1.81</v>
      </c>
      <c r="B59" s="4">
        <f>IF('True_Odds_Calculator_2-way'!B60="","",'True_Odds_Calculator_2-way'!B60)</f>
        <v>2.02</v>
      </c>
      <c r="C59" s="4">
        <f t="shared" si="0"/>
        <v>4.7535692795798834E-2</v>
      </c>
      <c r="D59" s="4">
        <f t="shared" si="2"/>
        <v>1.8913661993688893</v>
      </c>
      <c r="E59" s="4">
        <f t="shared" si="3"/>
        <v>2.1218733677673955</v>
      </c>
      <c r="G59" s="4">
        <f t="shared" si="1"/>
        <v>1.0475356927957988</v>
      </c>
    </row>
    <row r="60" spans="1:7" x14ac:dyDescent="0.2">
      <c r="A60" s="4">
        <f>IF('True_Odds_Calculator_2-way'!A61="","",'True_Odds_Calculator_2-way'!A61)</f>
        <v>2.12</v>
      </c>
      <c r="B60" s="4">
        <f>IF('True_Odds_Calculator_2-way'!B61="","",'True_Odds_Calculator_2-way'!B61)</f>
        <v>1.76</v>
      </c>
      <c r="C60" s="4">
        <f t="shared" si="0"/>
        <v>3.9879931389365408E-2</v>
      </c>
      <c r="D60" s="4">
        <f t="shared" si="2"/>
        <v>2.213573801613669</v>
      </c>
      <c r="E60" s="4">
        <f t="shared" si="3"/>
        <v>1.8240125146656239</v>
      </c>
      <c r="G60" s="4">
        <f t="shared" si="1"/>
        <v>1.0398799313893654</v>
      </c>
    </row>
    <row r="61" spans="1:7" x14ac:dyDescent="0.2">
      <c r="A61" s="4">
        <f>IF('True_Odds_Calculator_2-way'!A62="","",'True_Odds_Calculator_2-way'!A62)</f>
        <v>2.15</v>
      </c>
      <c r="B61" s="4">
        <f>IF('True_Odds_Calculator_2-way'!B62="","",'True_Odds_Calculator_2-way'!B62)</f>
        <v>1.74</v>
      </c>
      <c r="C61" s="4">
        <f t="shared" si="0"/>
        <v>3.9828922747928264E-2</v>
      </c>
      <c r="D61" s="4">
        <f t="shared" si="2"/>
        <v>2.2461723206244368</v>
      </c>
      <c r="E61" s="4">
        <f t="shared" si="3"/>
        <v>1.8024572392194651</v>
      </c>
      <c r="G61" s="4">
        <f t="shared" si="1"/>
        <v>1.0398289227479283</v>
      </c>
    </row>
    <row r="62" spans="1:7" x14ac:dyDescent="0.2">
      <c r="A62" s="4">
        <f>IF('True_Odds_Calculator_2-way'!A63="","",'True_Odds_Calculator_2-way'!A63)</f>
        <v>1.86</v>
      </c>
      <c r="B62" s="4">
        <f>IF('True_Odds_Calculator_2-way'!B63="","",'True_Odds_Calculator_2-way'!B63)</f>
        <v>2.0099999999999998</v>
      </c>
      <c r="C62" s="4">
        <f t="shared" si="0"/>
        <v>3.5146846413095734E-2</v>
      </c>
      <c r="D62" s="4">
        <f t="shared" si="2"/>
        <v>1.9228514118191637</v>
      </c>
      <c r="E62" s="4">
        <f t="shared" si="3"/>
        <v>2.0835980605249955</v>
      </c>
      <c r="G62" s="4">
        <f t="shared" si="1"/>
        <v>1.0351468464130957</v>
      </c>
    </row>
    <row r="63" spans="1:7" x14ac:dyDescent="0.2">
      <c r="A63" s="4">
        <f>IF('True_Odds_Calculator_2-way'!A64="","",'True_Odds_Calculator_2-way'!A64)</f>
        <v>1.57</v>
      </c>
      <c r="B63" s="4">
        <f>IF('True_Odds_Calculator_2-way'!B64="","",'True_Odds_Calculator_2-way'!B64)</f>
        <v>2.5</v>
      </c>
      <c r="C63" s="4">
        <f t="shared" si="0"/>
        <v>3.6942675159235661E-2</v>
      </c>
      <c r="D63" s="4">
        <f t="shared" si="2"/>
        <v>1.6168898043254378</v>
      </c>
      <c r="E63" s="4">
        <f t="shared" si="3"/>
        <v>2.621035058430718</v>
      </c>
      <c r="G63" s="4">
        <f t="shared" si="1"/>
        <v>1.0369426751592357</v>
      </c>
    </row>
    <row r="64" spans="1:7" x14ac:dyDescent="0.2">
      <c r="A64" s="4">
        <f>IF('True_Odds_Calculator_2-way'!A65="","",'True_Odds_Calculator_2-way'!A65)</f>
        <v>2.15</v>
      </c>
      <c r="B64" s="4">
        <f>IF('True_Odds_Calculator_2-way'!B65="","",'True_Odds_Calculator_2-way'!B65)</f>
        <v>1.73</v>
      </c>
      <c r="C64" s="4">
        <f t="shared" si="0"/>
        <v>4.3150961150692391E-2</v>
      </c>
      <c r="D64" s="4">
        <f t="shared" si="2"/>
        <v>2.2545840278830127</v>
      </c>
      <c r="E64" s="4">
        <f t="shared" si="3"/>
        <v>1.7970769416596208</v>
      </c>
      <c r="G64" s="4">
        <f t="shared" si="1"/>
        <v>1.0431509611506924</v>
      </c>
    </row>
    <row r="65" spans="1:7" x14ac:dyDescent="0.2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1.58</v>
      </c>
      <c r="C65" s="4">
        <f t="shared" si="0"/>
        <v>4.4434026149919204E-2</v>
      </c>
      <c r="D65" s="4">
        <f t="shared" si="2"/>
        <v>2.5686759884926742</v>
      </c>
      <c r="E65" s="4">
        <f t="shared" si="3"/>
        <v>1.6374802746620036</v>
      </c>
      <c r="G65" s="4">
        <f t="shared" si="1"/>
        <v>1.0444340261499192</v>
      </c>
    </row>
    <row r="66" spans="1:7" x14ac:dyDescent="0.2">
      <c r="A66" s="4">
        <f>IF('True_Odds_Calculator_2-way'!A67="","",'True_Odds_Calculator_2-way'!A67)</f>
        <v>1.95</v>
      </c>
      <c r="B66" s="4">
        <f>IF('True_Odds_Calculator_2-way'!B67="","",'True_Odds_Calculator_2-way'!B67)</f>
        <v>1.9</v>
      </c>
      <c r="C66" s="4">
        <f t="shared" ref="C66:C129" si="4">IF(A66="","",((1/A66)+(1/B66))-1)</f>
        <v>3.9136302294197067E-2</v>
      </c>
      <c r="D66" s="4">
        <f t="shared" si="2"/>
        <v>2.027359781121751</v>
      </c>
      <c r="E66" s="4">
        <f t="shared" si="3"/>
        <v>1.9733688415446073</v>
      </c>
      <c r="G66" s="4">
        <f t="shared" ref="G66:G129" si="5">IF(A66="","",C66+1)</f>
        <v>1.0391363022941971</v>
      </c>
    </row>
    <row r="67" spans="1:7" x14ac:dyDescent="0.2">
      <c r="A67" s="4">
        <f>IF('True_Odds_Calculator_2-way'!A68="","",'True_Odds_Calculator_2-way'!A68)</f>
        <v>2.34</v>
      </c>
      <c r="B67" s="4">
        <f>IF('True_Odds_Calculator_2-way'!B68="","",'True_Odds_Calculator_2-way'!B68)</f>
        <v>1.63</v>
      </c>
      <c r="C67" s="4">
        <f t="shared" si="4"/>
        <v>4.0847359865764821E-2</v>
      </c>
      <c r="D67" s="4">
        <f t="shared" ref="D67:D130" si="6">IF(A67="","",(2*A67)/(2-($C67*A67)))</f>
        <v>2.4574447522711167</v>
      </c>
      <c r="E67" s="4">
        <f t="shared" ref="E67:E130" si="7">IF(B67="","",(2*B67)/(2-($C67*B67)))</f>
        <v>1.6861323548914724</v>
      </c>
      <c r="G67" s="4">
        <f t="shared" si="5"/>
        <v>1.0408473598657648</v>
      </c>
    </row>
    <row r="68" spans="1:7" x14ac:dyDescent="0.2">
      <c r="A68" s="4">
        <f>IF('True_Odds_Calculator_2-way'!A69="","",'True_Odds_Calculator_2-way'!A69)</f>
        <v>1.88</v>
      </c>
      <c r="B68" s="4">
        <f>IF('True_Odds_Calculator_2-way'!B69="","",'True_Odds_Calculator_2-way'!B69)</f>
        <v>2.0099999999999998</v>
      </c>
      <c r="C68" s="4">
        <f t="shared" si="4"/>
        <v>2.9427331427966497E-2</v>
      </c>
      <c r="D68" s="4">
        <f t="shared" si="6"/>
        <v>1.9334834220221038</v>
      </c>
      <c r="E68" s="4">
        <f t="shared" si="7"/>
        <v>2.0712563034422273</v>
      </c>
      <c r="G68" s="4">
        <f t="shared" si="5"/>
        <v>1.0294273314279665</v>
      </c>
    </row>
    <row r="69" spans="1:7" x14ac:dyDescent="0.2">
      <c r="A69" s="4">
        <f>IF('True_Odds_Calculator_2-way'!A70="","",'True_Odds_Calculator_2-way'!A70)</f>
        <v>1.85</v>
      </c>
      <c r="B69" s="4">
        <f>IF('True_Odds_Calculator_2-way'!B70="","",'True_Odds_Calculator_2-way'!B70)</f>
        <v>2.04</v>
      </c>
      <c r="C69" s="4">
        <f t="shared" si="4"/>
        <v>3.0736618971912932E-2</v>
      </c>
      <c r="D69" s="4">
        <f t="shared" si="6"/>
        <v>1.9041372351160444</v>
      </c>
      <c r="E69" s="4">
        <f t="shared" si="7"/>
        <v>2.1060267857142851</v>
      </c>
      <c r="G69" s="4">
        <f t="shared" si="5"/>
        <v>1.0307366189719129</v>
      </c>
    </row>
    <row r="70" spans="1:7" x14ac:dyDescent="0.2">
      <c r="A70" s="4">
        <f>IF('True_Odds_Calculator_2-way'!A71="","",'True_Odds_Calculator_2-way'!A71)</f>
        <v>1.81</v>
      </c>
      <c r="B70" s="4">
        <f>IF('True_Odds_Calculator_2-way'!B71="","",'True_Odds_Calculator_2-way'!B71)</f>
        <v>2.08</v>
      </c>
      <c r="C70" s="4">
        <f t="shared" si="4"/>
        <v>3.3255418614534626E-2</v>
      </c>
      <c r="D70" s="4">
        <f t="shared" si="6"/>
        <v>1.8661643699811639</v>
      </c>
      <c r="E70" s="4">
        <f t="shared" si="7"/>
        <v>2.1545152798443401</v>
      </c>
      <c r="G70" s="4">
        <f t="shared" si="5"/>
        <v>1.0332554186145346</v>
      </c>
    </row>
    <row r="71" spans="1:7" x14ac:dyDescent="0.2">
      <c r="A71" s="4">
        <f>IF('True_Odds_Calculator_2-way'!A72="","",'True_Odds_Calculator_2-way'!A72)</f>
        <v>1.92</v>
      </c>
      <c r="B71" s="4">
        <f>IF('True_Odds_Calculator_2-way'!B72="","",'True_Odds_Calculator_2-way'!B72)</f>
        <v>1.97</v>
      </c>
      <c r="C71" s="4">
        <f t="shared" si="4"/>
        <v>2.844754653130277E-2</v>
      </c>
      <c r="D71" s="4">
        <f t="shared" si="6"/>
        <v>1.9739066903246005</v>
      </c>
      <c r="E71" s="4">
        <f t="shared" si="7"/>
        <v>2.0267924123888115</v>
      </c>
      <c r="G71" s="4">
        <f t="shared" si="5"/>
        <v>1.0284475465313028</v>
      </c>
    </row>
    <row r="72" spans="1:7" x14ac:dyDescent="0.2">
      <c r="A72" s="4">
        <f>IF('True_Odds_Calculator_2-way'!A73="","",'True_Odds_Calculator_2-way'!A73)</f>
        <v>1.79</v>
      </c>
      <c r="B72" s="4">
        <f>IF('True_Odds_Calculator_2-way'!B73="","",'True_Odds_Calculator_2-way'!B73)</f>
        <v>2.12</v>
      </c>
      <c r="C72" s="4">
        <f t="shared" si="4"/>
        <v>3.0357331084642114E-2</v>
      </c>
      <c r="D72" s="4">
        <f t="shared" si="6"/>
        <v>1.8399922420480992</v>
      </c>
      <c r="E72" s="4">
        <f t="shared" si="7"/>
        <v>2.1904871854075272</v>
      </c>
      <c r="G72" s="4">
        <f t="shared" si="5"/>
        <v>1.0303573310846421</v>
      </c>
    </row>
    <row r="73" spans="1:7" x14ac:dyDescent="0.2">
      <c r="A73" s="4">
        <f>IF('True_Odds_Calculator_2-way'!A74="","",'True_Odds_Calculator_2-way'!A74)</f>
        <v>2.0099999999999998</v>
      </c>
      <c r="B73" s="4">
        <f>IF('True_Odds_Calculator_2-way'!B74="","",'True_Odds_Calculator_2-way'!B74)</f>
        <v>1.9</v>
      </c>
      <c r="C73" s="4">
        <f t="shared" si="4"/>
        <v>2.3828227284629522E-2</v>
      </c>
      <c r="D73" s="4">
        <f t="shared" si="6"/>
        <v>2.05931517929361</v>
      </c>
      <c r="E73" s="4">
        <f t="shared" si="7"/>
        <v>1.9440061084245355</v>
      </c>
      <c r="G73" s="4">
        <f t="shared" si="5"/>
        <v>1.0238282272846295</v>
      </c>
    </row>
    <row r="74" spans="1:7" x14ac:dyDescent="0.2">
      <c r="A74" s="4">
        <f>IF('True_Odds_Calculator_2-way'!A75="","",'True_Odds_Calculator_2-way'!A75)</f>
        <v>1.97</v>
      </c>
      <c r="B74" s="4">
        <f>IF('True_Odds_Calculator_2-way'!B75="","",'True_Odds_Calculator_2-way'!B75)</f>
        <v>1.93</v>
      </c>
      <c r="C74" s="4">
        <f t="shared" si="4"/>
        <v>2.5748928223876311E-2</v>
      </c>
      <c r="D74" s="4">
        <f t="shared" si="6"/>
        <v>2.0212647191728026</v>
      </c>
      <c r="E74" s="4">
        <f t="shared" si="7"/>
        <v>1.9791780536685666</v>
      </c>
      <c r="G74" s="4">
        <f t="shared" si="5"/>
        <v>1.0257489282238763</v>
      </c>
    </row>
    <row r="75" spans="1:7" x14ac:dyDescent="0.2">
      <c r="A75" s="4">
        <f>IF('True_Odds_Calculator_2-way'!A76="","",'True_Odds_Calculator_2-way'!A76)</f>
        <v>2.57</v>
      </c>
      <c r="B75" s="4">
        <f>IF('True_Odds_Calculator_2-way'!B76="","",'True_Odds_Calculator_2-way'!B76)</f>
        <v>1.56</v>
      </c>
      <c r="C75" s="4">
        <f t="shared" si="4"/>
        <v>3.0130699391399673E-2</v>
      </c>
      <c r="D75" s="4">
        <f t="shared" si="6"/>
        <v>2.6735129367831414</v>
      </c>
      <c r="E75" s="4">
        <f t="shared" si="7"/>
        <v>1.597545425565827</v>
      </c>
      <c r="G75" s="4">
        <f t="shared" si="5"/>
        <v>1.0301306993913997</v>
      </c>
    </row>
    <row r="76" spans="1:7" x14ac:dyDescent="0.2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4"/>
        <v>2.5641025641025772E-2</v>
      </c>
      <c r="D76" s="4">
        <f t="shared" si="6"/>
        <v>2.0000000000000004</v>
      </c>
      <c r="E76" s="4">
        <f t="shared" si="7"/>
        <v>2.0000000000000004</v>
      </c>
      <c r="G76" s="4">
        <f t="shared" si="5"/>
        <v>1.0256410256410258</v>
      </c>
    </row>
    <row r="77" spans="1:7" x14ac:dyDescent="0.2">
      <c r="A77" s="4">
        <f>IF('True_Odds_Calculator_2-way'!A78="","",'True_Odds_Calculator_2-way'!A78)</f>
        <v>2.2200000000000002</v>
      </c>
      <c r="B77" s="4">
        <f>IF('True_Odds_Calculator_2-way'!B78="","",'True_Odds_Calculator_2-way'!B78)</f>
        <v>1.73</v>
      </c>
      <c r="C77" s="4">
        <f t="shared" si="4"/>
        <v>2.8485132531375301E-2</v>
      </c>
      <c r="D77" s="4">
        <f t="shared" si="6"/>
        <v>2.2924849280725841</v>
      </c>
      <c r="E77" s="4">
        <f t="shared" si="7"/>
        <v>1.7737034129219971</v>
      </c>
      <c r="G77" s="4">
        <f t="shared" si="5"/>
        <v>1.0284851325313753</v>
      </c>
    </row>
    <row r="78" spans="1:7" x14ac:dyDescent="0.2">
      <c r="A78" s="4">
        <f>IF('True_Odds_Calculator_2-way'!A79="","",'True_Odds_Calculator_2-way'!A79)</f>
        <v>1.51</v>
      </c>
      <c r="B78" s="4">
        <f>IF('True_Odds_Calculator_2-way'!B79="","",'True_Odds_Calculator_2-way'!B79)</f>
        <v>2.64</v>
      </c>
      <c r="C78" s="4">
        <f t="shared" si="4"/>
        <v>4.1039534417017798E-2</v>
      </c>
      <c r="D78" s="4">
        <f t="shared" si="6"/>
        <v>1.5582831678523961</v>
      </c>
      <c r="E78" s="4">
        <f t="shared" si="7"/>
        <v>2.7912057134855064</v>
      </c>
      <c r="G78" s="4">
        <f t="shared" si="5"/>
        <v>1.0410395344170178</v>
      </c>
    </row>
    <row r="79" spans="1:7" x14ac:dyDescent="0.2">
      <c r="A79" s="4">
        <f>IF('True_Odds_Calculator_2-way'!A80="","",'True_Odds_Calculator_2-way'!A80)</f>
        <v>2.4300000000000002</v>
      </c>
      <c r="B79" s="4">
        <f>IF('True_Odds_Calculator_2-way'!B80="","",'True_Odds_Calculator_2-way'!B80)</f>
        <v>1.55</v>
      </c>
      <c r="C79" s="4">
        <f t="shared" si="4"/>
        <v>5.6683924067436608E-2</v>
      </c>
      <c r="D79" s="4">
        <f t="shared" si="6"/>
        <v>2.609734973150875</v>
      </c>
      <c r="E79" s="4">
        <f t="shared" si="7"/>
        <v>1.6212202733240073</v>
      </c>
      <c r="G79" s="4">
        <f t="shared" si="5"/>
        <v>1.0566839240674366</v>
      </c>
    </row>
    <row r="80" spans="1:7" x14ac:dyDescent="0.2">
      <c r="A80" s="4">
        <f>IF('True_Odds_Calculator_2-way'!A81="","",'True_Odds_Calculator_2-way'!A81)</f>
        <v>2.1</v>
      </c>
      <c r="B80" s="4">
        <f>IF('True_Odds_Calculator_2-way'!B81="","",'True_Odds_Calculator_2-way'!B81)</f>
        <v>1.72</v>
      </c>
      <c r="C80" s="4">
        <f t="shared" si="4"/>
        <v>5.75858250276855E-2</v>
      </c>
      <c r="D80" s="4">
        <f t="shared" si="6"/>
        <v>2.2351485148514851</v>
      </c>
      <c r="E80" s="4">
        <f t="shared" si="7"/>
        <v>1.8096192384769538</v>
      </c>
      <c r="G80" s="4">
        <f t="shared" si="5"/>
        <v>1.0575858250276855</v>
      </c>
    </row>
    <row r="81" spans="1:7" x14ac:dyDescent="0.2">
      <c r="A81" s="4">
        <f>IF('True_Odds_Calculator_2-way'!A82="","",'True_Odds_Calculator_2-way'!A82)</f>
        <v>2.13</v>
      </c>
      <c r="B81" s="4">
        <f>IF('True_Odds_Calculator_2-way'!B82="","",'True_Odds_Calculator_2-way'!B82)</f>
        <v>1.7</v>
      </c>
      <c r="C81" s="4">
        <f t="shared" si="4"/>
        <v>5.7718862192764453E-2</v>
      </c>
      <c r="D81" s="4">
        <f t="shared" si="6"/>
        <v>2.2695079912253213</v>
      </c>
      <c r="E81" s="4">
        <f t="shared" si="7"/>
        <v>1.7877067390767711</v>
      </c>
      <c r="G81" s="4">
        <f t="shared" si="5"/>
        <v>1.0577188621927645</v>
      </c>
    </row>
    <row r="82" spans="1:7" x14ac:dyDescent="0.2">
      <c r="A82" s="4">
        <f>IF('True_Odds_Calculator_2-way'!A83="","",'True_Odds_Calculator_2-way'!A83)</f>
        <v>1.77</v>
      </c>
      <c r="B82" s="4">
        <f>IF('True_Odds_Calculator_2-way'!B83="","",'True_Odds_Calculator_2-way'!B83)</f>
        <v>2.04</v>
      </c>
      <c r="C82" s="4">
        <f t="shared" si="4"/>
        <v>5.5167829843801863E-2</v>
      </c>
      <c r="D82" s="4">
        <f t="shared" si="6"/>
        <v>1.8608534322820036</v>
      </c>
      <c r="E82" s="4">
        <f t="shared" si="7"/>
        <v>2.1616379310344827</v>
      </c>
      <c r="G82" s="4">
        <f t="shared" si="5"/>
        <v>1.0551678298438019</v>
      </c>
    </row>
    <row r="83" spans="1:7" x14ac:dyDescent="0.2">
      <c r="A83" s="4">
        <f>IF('True_Odds_Calculator_2-way'!A84="","",'True_Odds_Calculator_2-way'!A84)</f>
        <v>1.46</v>
      </c>
      <c r="B83" s="4">
        <f>IF('True_Odds_Calculator_2-way'!B84="","",'True_Odds_Calculator_2-way'!B84)</f>
        <v>2.78</v>
      </c>
      <c r="C83" s="4">
        <f t="shared" si="4"/>
        <v>4.4643737065142464E-2</v>
      </c>
      <c r="D83" s="4">
        <f t="shared" si="6"/>
        <v>1.5091842046553134</v>
      </c>
      <c r="E83" s="4">
        <f t="shared" si="7"/>
        <v>2.9639258069227399</v>
      </c>
      <c r="G83" s="4">
        <f t="shared" si="5"/>
        <v>1.0446437370651425</v>
      </c>
    </row>
    <row r="84" spans="1:7" x14ac:dyDescent="0.2">
      <c r="A84" s="4">
        <f>IF('True_Odds_Calculator_2-way'!A85="","",'True_Odds_Calculator_2-way'!A85)</f>
        <v>1.81</v>
      </c>
      <c r="B84" s="4">
        <f>IF('True_Odds_Calculator_2-way'!B85="","",'True_Odds_Calculator_2-way'!B85)</f>
        <v>2.06</v>
      </c>
      <c r="C84" s="4">
        <f t="shared" si="4"/>
        <v>3.7923081049187513E-2</v>
      </c>
      <c r="D84" s="4">
        <f t="shared" si="6"/>
        <v>1.8743276529432467</v>
      </c>
      <c r="E84" s="4">
        <f t="shared" si="7"/>
        <v>2.1437359857413907</v>
      </c>
      <c r="G84" s="4">
        <f t="shared" si="5"/>
        <v>1.0379230810491875</v>
      </c>
    </row>
    <row r="85" spans="1:7" x14ac:dyDescent="0.2">
      <c r="A85" s="4">
        <f>IF('True_Odds_Calculator_2-way'!A86="","",'True_Odds_Calculator_2-way'!A86)</f>
        <v>1.64</v>
      </c>
      <c r="B85" s="4">
        <f>IF('True_Odds_Calculator_2-way'!B86="","",'True_Odds_Calculator_2-way'!B86)</f>
        <v>2.33</v>
      </c>
      <c r="C85" s="4">
        <f t="shared" si="4"/>
        <v>3.8940646917198674E-2</v>
      </c>
      <c r="D85" s="4">
        <f t="shared" si="6"/>
        <v>1.6940946976414255</v>
      </c>
      <c r="E85" s="4">
        <f t="shared" si="7"/>
        <v>2.4407256004087885</v>
      </c>
      <c r="G85" s="4">
        <f t="shared" si="5"/>
        <v>1.0389406469171987</v>
      </c>
    </row>
    <row r="86" spans="1:7" x14ac:dyDescent="0.2">
      <c r="A86" s="4">
        <f>IF('True_Odds_Calculator_2-way'!A87="","",'True_Odds_Calculator_2-way'!A87)</f>
        <v>2.09</v>
      </c>
      <c r="B86" s="4">
        <f>IF('True_Odds_Calculator_2-way'!B87="","",'True_Odds_Calculator_2-way'!B87)</f>
        <v>1.79</v>
      </c>
      <c r="C86" s="4">
        <f t="shared" si="4"/>
        <v>3.7128117398625982E-2</v>
      </c>
      <c r="D86" s="4">
        <f t="shared" si="6"/>
        <v>2.1743628490889537</v>
      </c>
      <c r="E86" s="4">
        <f t="shared" si="7"/>
        <v>1.8515255747197545</v>
      </c>
      <c r="G86" s="4">
        <f t="shared" si="5"/>
        <v>1.037128117398626</v>
      </c>
    </row>
    <row r="87" spans="1:7" x14ac:dyDescent="0.2">
      <c r="A87" s="4">
        <f>IF('True_Odds_Calculator_2-way'!A88="","",'True_Odds_Calculator_2-way'!A88)</f>
        <v>1.94</v>
      </c>
      <c r="B87" s="4">
        <f>IF('True_Odds_Calculator_2-way'!B88="","",'True_Odds_Calculator_2-way'!B88)</f>
        <v>1.93</v>
      </c>
      <c r="C87" s="4">
        <f t="shared" si="4"/>
        <v>3.3598632551679941E-2</v>
      </c>
      <c r="D87" s="4">
        <f t="shared" si="6"/>
        <v>2.0053558995233249</v>
      </c>
      <c r="E87" s="4">
        <f t="shared" si="7"/>
        <v>1.9946726333173512</v>
      </c>
      <c r="G87" s="4">
        <f t="shared" si="5"/>
        <v>1.0335986325516799</v>
      </c>
    </row>
    <row r="88" spans="1:7" x14ac:dyDescent="0.2">
      <c r="A88" s="4">
        <f>IF('True_Odds_Calculator_2-way'!A89="","",'True_Odds_Calculator_2-way'!A89)</f>
        <v>1.53</v>
      </c>
      <c r="B88" s="4">
        <f>IF('True_Odds_Calculator_2-way'!B89="","",'True_Odds_Calculator_2-way'!B89)</f>
        <v>2.59</v>
      </c>
      <c r="C88" s="4">
        <f t="shared" si="4"/>
        <v>3.9695157342216181E-2</v>
      </c>
      <c r="D88" s="4">
        <f t="shared" si="6"/>
        <v>1.5779162601787884</v>
      </c>
      <c r="E88" s="4">
        <f t="shared" si="7"/>
        <v>2.7303544975367759</v>
      </c>
      <c r="G88" s="4">
        <f t="shared" si="5"/>
        <v>1.0396951573422162</v>
      </c>
    </row>
    <row r="89" spans="1:7" x14ac:dyDescent="0.2">
      <c r="A89" s="4">
        <f>IF('True_Odds_Calculator_2-way'!A90="","",'True_Odds_Calculator_2-way'!A90)</f>
        <v>1.67</v>
      </c>
      <c r="B89" s="4">
        <f>IF('True_Odds_Calculator_2-way'!B90="","",'True_Odds_Calculator_2-way'!B90)</f>
        <v>2.29</v>
      </c>
      <c r="C89" s="4">
        <f t="shared" si="4"/>
        <v>3.5483617917004384E-2</v>
      </c>
      <c r="D89" s="4">
        <f t="shared" si="6"/>
        <v>1.7209909322052965</v>
      </c>
      <c r="E89" s="4">
        <f t="shared" si="7"/>
        <v>2.3869799956308713</v>
      </c>
      <c r="G89" s="4">
        <f t="shared" si="5"/>
        <v>1.0354836179170044</v>
      </c>
    </row>
    <row r="90" spans="1:7" x14ac:dyDescent="0.2">
      <c r="A90" s="4">
        <f>IF('True_Odds_Calculator_2-way'!A91="","",'True_Odds_Calculator_2-way'!A91)</f>
        <v>2.35</v>
      </c>
      <c r="B90" s="4">
        <f>IF('True_Odds_Calculator_2-way'!B91="","",'True_Odds_Calculator_2-way'!B91)</f>
        <v>1.65</v>
      </c>
      <c r="C90" s="4">
        <f t="shared" si="4"/>
        <v>3.1592520954223158E-2</v>
      </c>
      <c r="D90" s="4">
        <f t="shared" si="6"/>
        <v>2.4405979543666407</v>
      </c>
      <c r="E90" s="4">
        <f t="shared" si="7"/>
        <v>1.6941561987984708</v>
      </c>
      <c r="G90" s="4">
        <f t="shared" si="5"/>
        <v>1.0315925209542232</v>
      </c>
    </row>
    <row r="91" spans="1:7" x14ac:dyDescent="0.2">
      <c r="A91" s="4">
        <f>IF('True_Odds_Calculator_2-way'!A92="","",'True_Odds_Calculator_2-way'!A92)</f>
        <v>1.56</v>
      </c>
      <c r="B91" s="4">
        <f>IF('True_Odds_Calculator_2-way'!B92="","",'True_Odds_Calculator_2-way'!B92)</f>
        <v>2.5099999999999998</v>
      </c>
      <c r="C91" s="4">
        <f t="shared" si="4"/>
        <v>3.9432015527633091E-2</v>
      </c>
      <c r="D91" s="4">
        <f t="shared" si="6"/>
        <v>1.6095034528115753</v>
      </c>
      <c r="E91" s="4">
        <f t="shared" si="7"/>
        <v>2.6406797949824656</v>
      </c>
      <c r="G91" s="4">
        <f t="shared" si="5"/>
        <v>1.0394320155276331</v>
      </c>
    </row>
    <row r="92" spans="1:7" x14ac:dyDescent="0.2">
      <c r="A92" s="4">
        <f>IF('True_Odds_Calculator_2-way'!A93="","",'True_Odds_Calculator_2-way'!A93)</f>
        <v>1.72</v>
      </c>
      <c r="B92" s="4">
        <f>IF('True_Odds_Calculator_2-way'!B93="","",'True_Odds_Calculator_2-way'!B93)</f>
        <v>2.2000000000000002</v>
      </c>
      <c r="C92" s="4">
        <f t="shared" si="4"/>
        <v>3.5940803382663811E-2</v>
      </c>
      <c r="D92" s="4">
        <f t="shared" si="6"/>
        <v>1.7748592870544089</v>
      </c>
      <c r="E92" s="4">
        <f t="shared" si="7"/>
        <v>2.2905569007263922</v>
      </c>
      <c r="G92" s="4">
        <f t="shared" si="5"/>
        <v>1.0359408033826638</v>
      </c>
    </row>
    <row r="93" spans="1:7" x14ac:dyDescent="0.2">
      <c r="A93" s="4">
        <f>IF('True_Odds_Calculator_2-way'!A94="","",'True_Odds_Calculator_2-way'!A94)</f>
        <v>2.27</v>
      </c>
      <c r="B93" s="4">
        <f>IF('True_Odds_Calculator_2-way'!B94="","",'True_Odds_Calculator_2-way'!B94)</f>
        <v>1.68</v>
      </c>
      <c r="C93" s="4">
        <f t="shared" si="4"/>
        <v>3.5766729599328695E-2</v>
      </c>
      <c r="D93" s="4">
        <f t="shared" si="6"/>
        <v>2.3660503784588656</v>
      </c>
      <c r="E93" s="4">
        <f t="shared" si="7"/>
        <v>1.7320374239258789</v>
      </c>
      <c r="G93" s="4">
        <f t="shared" si="5"/>
        <v>1.0357667295993287</v>
      </c>
    </row>
    <row r="94" spans="1:7" x14ac:dyDescent="0.2">
      <c r="A94" s="4">
        <f>IF('True_Odds_Calculator_2-way'!A95="","",'True_Odds_Calculator_2-way'!A95)</f>
        <v>1.89</v>
      </c>
      <c r="B94" s="4">
        <f>IF('True_Odds_Calculator_2-way'!B95="","",'True_Odds_Calculator_2-way'!B95)</f>
        <v>1.98</v>
      </c>
      <c r="C94" s="4">
        <f t="shared" si="4"/>
        <v>3.4151034151034265E-2</v>
      </c>
      <c r="D94" s="4">
        <f t="shared" si="6"/>
        <v>1.9530295913574449</v>
      </c>
      <c r="E94" s="4">
        <f t="shared" si="7"/>
        <v>2.0492853622474128</v>
      </c>
      <c r="G94" s="4">
        <f t="shared" si="5"/>
        <v>1.0341510341510343</v>
      </c>
    </row>
    <row r="95" spans="1:7" x14ac:dyDescent="0.2">
      <c r="A95" s="4">
        <f>IF('True_Odds_Calculator_2-way'!A96="","",'True_Odds_Calculator_2-way'!A96)</f>
        <v>2.63</v>
      </c>
      <c r="B95" s="4">
        <f>IF('True_Odds_Calculator_2-way'!B96="","",'True_Odds_Calculator_2-way'!B96)</f>
        <v>1.52</v>
      </c>
      <c r="C95" s="4">
        <f t="shared" si="4"/>
        <v>3.8122873724234729E-2</v>
      </c>
      <c r="D95" s="4">
        <f t="shared" si="6"/>
        <v>2.7688045435655915</v>
      </c>
      <c r="E95" s="4">
        <f t="shared" si="7"/>
        <v>1.5653535907275435</v>
      </c>
      <c r="G95" s="4">
        <f t="shared" si="5"/>
        <v>1.0381228737242347</v>
      </c>
    </row>
    <row r="96" spans="1:7" x14ac:dyDescent="0.2">
      <c r="A96" s="4">
        <f>IF('True_Odds_Calculator_2-way'!A97="","",'True_Odds_Calculator_2-way'!A97)</f>
        <v>2.3199999999999998</v>
      </c>
      <c r="B96" s="4">
        <f>IF('True_Odds_Calculator_2-way'!B97="","",'True_Odds_Calculator_2-way'!B97)</f>
        <v>1.65</v>
      </c>
      <c r="C96" s="4">
        <f t="shared" si="4"/>
        <v>3.709508881922674E-2</v>
      </c>
      <c r="D96" s="4">
        <f t="shared" si="6"/>
        <v>2.4243191893603542</v>
      </c>
      <c r="E96" s="4">
        <f t="shared" si="7"/>
        <v>1.702089817696754</v>
      </c>
      <c r="G96" s="4">
        <f t="shared" si="5"/>
        <v>1.0370950888192267</v>
      </c>
    </row>
    <row r="97" spans="1:7" x14ac:dyDescent="0.2">
      <c r="A97" s="4">
        <f>IF('True_Odds_Calculator_2-way'!A98="","",'True_Odds_Calculator_2-way'!A98)</f>
        <v>2.4900000000000002</v>
      </c>
      <c r="B97" s="4">
        <f>IF('True_Odds_Calculator_2-way'!B98="","",'True_Odds_Calculator_2-way'!B98)</f>
        <v>1.57</v>
      </c>
      <c r="C97" s="4">
        <f t="shared" si="4"/>
        <v>3.8549100862046881E-2</v>
      </c>
      <c r="D97" s="4">
        <f t="shared" si="6"/>
        <v>2.6155287190981165</v>
      </c>
      <c r="E97" s="4">
        <f t="shared" si="7"/>
        <v>1.6189924005549459</v>
      </c>
      <c r="G97" s="4">
        <f t="shared" si="5"/>
        <v>1.0385491008620469</v>
      </c>
    </row>
    <row r="98" spans="1:7" x14ac:dyDescent="0.2">
      <c r="A98" s="4">
        <f>IF('True_Odds_Calculator_2-way'!A99="","",'True_Odds_Calculator_2-way'!A99)</f>
        <v>2.17</v>
      </c>
      <c r="B98" s="4">
        <f>IF('True_Odds_Calculator_2-way'!B99="","",'True_Odds_Calculator_2-way'!B99)</f>
        <v>1.73</v>
      </c>
      <c r="C98" s="4">
        <f t="shared" si="4"/>
        <v>3.8864175168482618E-2</v>
      </c>
      <c r="D98" s="4">
        <f t="shared" si="6"/>
        <v>2.2655321203343295</v>
      </c>
      <c r="E98" s="4">
        <f t="shared" si="7"/>
        <v>1.7901814453637255</v>
      </c>
      <c r="G98" s="4">
        <f t="shared" si="5"/>
        <v>1.0388641751684826</v>
      </c>
    </row>
    <row r="99" spans="1:7" x14ac:dyDescent="0.2">
      <c r="A99" s="4">
        <f>IF('True_Odds_Calculator_2-way'!A100="","",'True_Odds_Calculator_2-way'!A100)</f>
        <v>2.36</v>
      </c>
      <c r="B99" s="4">
        <f>IF('True_Odds_Calculator_2-way'!B100="","",'True_Odds_Calculator_2-way'!B100)</f>
        <v>1.62</v>
      </c>
      <c r="C99" s="4">
        <f t="shared" si="4"/>
        <v>4.1012764176606042E-2</v>
      </c>
      <c r="D99" s="4">
        <f t="shared" si="6"/>
        <v>2.4800207576543851</v>
      </c>
      <c r="E99" s="4">
        <f t="shared" si="7"/>
        <v>1.6756661991584854</v>
      </c>
      <c r="G99" s="4">
        <f t="shared" si="5"/>
        <v>1.041012764176606</v>
      </c>
    </row>
    <row r="100" spans="1:7" x14ac:dyDescent="0.2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1.71</v>
      </c>
      <c r="C100" s="4">
        <f t="shared" si="4"/>
        <v>4.3510917967702012E-2</v>
      </c>
      <c r="D100" s="4">
        <f t="shared" si="6"/>
        <v>2.2885382773650926</v>
      </c>
      <c r="E100" s="4">
        <f t="shared" si="7"/>
        <v>1.7760731811901471</v>
      </c>
      <c r="G100" s="4">
        <f t="shared" si="5"/>
        <v>1.043510917967702</v>
      </c>
    </row>
    <row r="101" spans="1:7" x14ac:dyDescent="0.2">
      <c r="A101" s="4">
        <f>IF('True_Odds_Calculator_2-way'!A102="","",'True_Odds_Calculator_2-way'!A102)</f>
        <v>2.4700000000000002</v>
      </c>
      <c r="B101" s="4">
        <f>IF('True_Odds_Calculator_2-way'!B102="","",'True_Odds_Calculator_2-way'!B102)</f>
        <v>1.57</v>
      </c>
      <c r="C101" s="4">
        <f t="shared" si="4"/>
        <v>4.1800974754377274E-2</v>
      </c>
      <c r="D101" s="4">
        <f t="shared" si="6"/>
        <v>2.6044528023103526</v>
      </c>
      <c r="E101" s="4">
        <f t="shared" si="7"/>
        <v>1.6232654513489189</v>
      </c>
      <c r="G101" s="4">
        <f t="shared" si="5"/>
        <v>1.0418009747543773</v>
      </c>
    </row>
    <row r="102" spans="1:7" x14ac:dyDescent="0.2">
      <c r="A102" s="4">
        <f>IF('True_Odds_Calculator_2-way'!A103="","",'True_Odds_Calculator_2-way'!A103)</f>
        <v>2.5499999999999998</v>
      </c>
      <c r="B102" s="4">
        <f>IF('True_Odds_Calculator_2-way'!B103="","",'True_Odds_Calculator_2-way'!B103)</f>
        <v>1.53</v>
      </c>
      <c r="C102" s="4">
        <f t="shared" si="4"/>
        <v>4.5751633986928164E-2</v>
      </c>
      <c r="D102" s="4">
        <f t="shared" si="6"/>
        <v>2.7079646017699113</v>
      </c>
      <c r="E102" s="4">
        <f t="shared" si="7"/>
        <v>1.5854922279792747</v>
      </c>
      <c r="G102" s="4">
        <f t="shared" si="5"/>
        <v>1.0457516339869282</v>
      </c>
    </row>
    <row r="103" spans="1:7" x14ac:dyDescent="0.2">
      <c r="A103" s="4">
        <f>IF('True_Odds_Calculator_2-way'!A104="","",'True_Odds_Calculator_2-way'!A104)</f>
        <v>2.2599999999999998</v>
      </c>
      <c r="B103" s="4">
        <f>IF('True_Odds_Calculator_2-way'!B104="","",'True_Odds_Calculator_2-way'!B104)</f>
        <v>1.67</v>
      </c>
      <c r="C103" s="4">
        <f t="shared" si="4"/>
        <v>4.1280271315775607E-2</v>
      </c>
      <c r="D103" s="4">
        <f t="shared" si="6"/>
        <v>2.3705797374536774</v>
      </c>
      <c r="E103" s="4">
        <f t="shared" si="7"/>
        <v>1.7296182576417214</v>
      </c>
      <c r="G103" s="4">
        <f t="shared" si="5"/>
        <v>1.0412802713157756</v>
      </c>
    </row>
    <row r="104" spans="1:7" x14ac:dyDescent="0.2">
      <c r="A104" s="4">
        <f>IF('True_Odds_Calculator_2-way'!A105="","",'True_Odds_Calculator_2-way'!A105)</f>
        <v>2.2400000000000002</v>
      </c>
      <c r="B104" s="4">
        <f>IF('True_Odds_Calculator_2-way'!B105="","",'True_Odds_Calculator_2-way'!B105)</f>
        <v>1.7</v>
      </c>
      <c r="C104" s="4">
        <f t="shared" si="4"/>
        <v>3.4663865546218364E-2</v>
      </c>
      <c r="D104" s="4">
        <f t="shared" si="6"/>
        <v>2.3304773561811505</v>
      </c>
      <c r="E104" s="4">
        <f t="shared" si="7"/>
        <v>1.7516099356025756</v>
      </c>
      <c r="G104" s="4">
        <f t="shared" si="5"/>
        <v>1.0346638655462184</v>
      </c>
    </row>
    <row r="105" spans="1:7" x14ac:dyDescent="0.2">
      <c r="A105" s="4">
        <f>IF('True_Odds_Calculator_2-way'!A106="","",'True_Odds_Calculator_2-way'!A106)</f>
        <v>2.0299999999999998</v>
      </c>
      <c r="B105" s="4">
        <f>IF('True_Odds_Calculator_2-way'!B106="","",'True_Odds_Calculator_2-way'!B106)</f>
        <v>1.86</v>
      </c>
      <c r="C105" s="4">
        <f t="shared" si="4"/>
        <v>3.0245246040574214E-2</v>
      </c>
      <c r="D105" s="4">
        <f t="shared" si="6"/>
        <v>2.0942925287037548</v>
      </c>
      <c r="E105" s="4">
        <f t="shared" si="7"/>
        <v>1.9138324294186226</v>
      </c>
      <c r="G105" s="4">
        <f t="shared" si="5"/>
        <v>1.0302452460405742</v>
      </c>
    </row>
    <row r="106" spans="1:7" x14ac:dyDescent="0.2">
      <c r="A106" s="4">
        <f>IF('True_Odds_Calculator_2-way'!A107="","",'True_Odds_Calculator_2-way'!A107)</f>
        <v>1.87</v>
      </c>
      <c r="B106" s="4">
        <f>IF('True_Odds_Calculator_2-way'!B107="","",'True_Odds_Calculator_2-way'!B107)</f>
        <v>2.02</v>
      </c>
      <c r="C106" s="4">
        <f t="shared" si="4"/>
        <v>2.9808863239265015E-2</v>
      </c>
      <c r="D106" s="4">
        <f t="shared" si="6"/>
        <v>1.9236135865967305</v>
      </c>
      <c r="E106" s="4">
        <f t="shared" si="7"/>
        <v>2.082703865027292</v>
      </c>
      <c r="G106" s="4">
        <f t="shared" si="5"/>
        <v>1.029808863239265</v>
      </c>
    </row>
    <row r="107" spans="1:7" x14ac:dyDescent="0.2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2.06</v>
      </c>
      <c r="C107" s="4">
        <f t="shared" si="4"/>
        <v>3.1884980635577431E-2</v>
      </c>
      <c r="D107" s="4">
        <f t="shared" si="6"/>
        <v>1.8849942497124856</v>
      </c>
      <c r="E107" s="4">
        <f t="shared" si="7"/>
        <v>2.1299508446804905</v>
      </c>
      <c r="G107" s="4">
        <f t="shared" si="5"/>
        <v>1.0318849806355774</v>
      </c>
    </row>
    <row r="108" spans="1:7" x14ac:dyDescent="0.2">
      <c r="A108" s="4">
        <f>IF('True_Odds_Calculator_2-way'!A109="","",'True_Odds_Calculator_2-way'!A109)</f>
        <v>1.89</v>
      </c>
      <c r="B108" s="4">
        <f>IF('True_Odds_Calculator_2-way'!B109="","",'True_Odds_Calculator_2-way'!B109)</f>
        <v>1.94</v>
      </c>
      <c r="C108" s="4">
        <f t="shared" si="4"/>
        <v>4.4564446626302434E-2</v>
      </c>
      <c r="D108" s="4">
        <f t="shared" si="6"/>
        <v>1.9730936877791532</v>
      </c>
      <c r="E108" s="4">
        <f t="shared" si="7"/>
        <v>2.0276502792678208</v>
      </c>
      <c r="G108" s="4">
        <f t="shared" si="5"/>
        <v>1.0445644466263024</v>
      </c>
    </row>
    <row r="109" spans="1:7" x14ac:dyDescent="0.2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1.79</v>
      </c>
      <c r="C109" s="4">
        <f t="shared" si="4"/>
        <v>3.7128117398625982E-2</v>
      </c>
      <c r="D109" s="4">
        <f t="shared" si="6"/>
        <v>2.1743628490889537</v>
      </c>
      <c r="E109" s="4">
        <f t="shared" si="7"/>
        <v>1.8515255747197545</v>
      </c>
      <c r="G109" s="4">
        <f t="shared" si="5"/>
        <v>1.037128117398626</v>
      </c>
    </row>
    <row r="110" spans="1:7" x14ac:dyDescent="0.2">
      <c r="A110" s="4">
        <f>IF('True_Odds_Calculator_2-way'!A111="","",'True_Odds_Calculator_2-way'!A111)</f>
        <v>2.27</v>
      </c>
      <c r="B110" s="4">
        <f>IF('True_Odds_Calculator_2-way'!B111="","",'True_Odds_Calculator_2-way'!B111)</f>
        <v>1.67</v>
      </c>
      <c r="C110" s="4">
        <f t="shared" si="4"/>
        <v>3.9331029570814469E-2</v>
      </c>
      <c r="D110" s="4">
        <f t="shared" si="6"/>
        <v>2.3760694474913038</v>
      </c>
      <c r="E110" s="4">
        <f t="shared" si="7"/>
        <v>1.7267075087111983</v>
      </c>
      <c r="G110" s="4">
        <f t="shared" si="5"/>
        <v>1.0393310295708145</v>
      </c>
    </row>
    <row r="111" spans="1:7" x14ac:dyDescent="0.2">
      <c r="A111" s="4">
        <f>IF('True_Odds_Calculator_2-way'!A112="","",'True_Odds_Calculator_2-way'!A112)</f>
        <v>2.39</v>
      </c>
      <c r="B111" s="4">
        <f>IF('True_Odds_Calculator_2-way'!B112="","",'True_Odds_Calculator_2-way'!B112)</f>
        <v>1.6</v>
      </c>
      <c r="C111" s="4">
        <f t="shared" si="4"/>
        <v>4.3410041841004166E-2</v>
      </c>
      <c r="D111" s="4">
        <f t="shared" si="6"/>
        <v>2.5207646671061306</v>
      </c>
      <c r="E111" s="4">
        <f t="shared" si="7"/>
        <v>1.6575639358474208</v>
      </c>
      <c r="G111" s="4">
        <f t="shared" si="5"/>
        <v>1.0434100418410042</v>
      </c>
    </row>
    <row r="112" spans="1:7" x14ac:dyDescent="0.2">
      <c r="A112" s="4">
        <f>IF('True_Odds_Calculator_2-way'!A113="","",'True_Odds_Calculator_2-way'!A113)</f>
        <v>1.8</v>
      </c>
      <c r="B112" s="4">
        <f>IF('True_Odds_Calculator_2-way'!B113="","",'True_Odds_Calculator_2-way'!B113)</f>
        <v>2.0699999999999998</v>
      </c>
      <c r="C112" s="4">
        <f t="shared" si="4"/>
        <v>3.8647342995169254E-2</v>
      </c>
      <c r="D112" s="4">
        <f t="shared" si="6"/>
        <v>1.8648648648648651</v>
      </c>
      <c r="E112" s="4">
        <f t="shared" si="7"/>
        <v>2.15625</v>
      </c>
      <c r="G112" s="4">
        <f t="shared" si="5"/>
        <v>1.0386473429951693</v>
      </c>
    </row>
    <row r="113" spans="1:7" x14ac:dyDescent="0.2">
      <c r="A113" s="4">
        <f>IF('True_Odds_Calculator_2-way'!A114="","",'True_Odds_Calculator_2-way'!A114)</f>
        <v>2.0699999999999998</v>
      </c>
      <c r="B113" s="4">
        <f>IF('True_Odds_Calculator_2-way'!B114="","",'True_Odds_Calculator_2-way'!B114)</f>
        <v>1.85</v>
      </c>
      <c r="C113" s="4">
        <f t="shared" si="4"/>
        <v>2.3632327980154022E-2</v>
      </c>
      <c r="D113" s="4">
        <f t="shared" si="6"/>
        <v>2.1219005402410303</v>
      </c>
      <c r="E113" s="4">
        <f t="shared" si="7"/>
        <v>1.8913446104457341</v>
      </c>
      <c r="G113" s="4">
        <f t="shared" si="5"/>
        <v>1.023632327980154</v>
      </c>
    </row>
    <row r="114" spans="1:7" x14ac:dyDescent="0.2">
      <c r="A114" s="4">
        <f>IF('True_Odds_Calculator_2-way'!A115="","",'True_Odds_Calculator_2-way'!A115)</f>
        <v>1.67</v>
      </c>
      <c r="B114" s="4">
        <f>IF('True_Odds_Calculator_2-way'!B115="","",'True_Odds_Calculator_2-way'!B115)</f>
        <v>2.2999999999999998</v>
      </c>
      <c r="C114" s="4">
        <f t="shared" si="4"/>
        <v>3.3585003905233002E-2</v>
      </c>
      <c r="D114" s="4">
        <f t="shared" si="6"/>
        <v>1.7181838514873629</v>
      </c>
      <c r="E114" s="4">
        <f t="shared" si="7"/>
        <v>2.3924011211460603</v>
      </c>
      <c r="G114" s="4">
        <f t="shared" si="5"/>
        <v>1.033585003905233</v>
      </c>
    </row>
    <row r="115" spans="1:7" x14ac:dyDescent="0.2">
      <c r="A115" s="4">
        <f>IF('True_Odds_Calculator_2-way'!A116="","",'True_Odds_Calculator_2-way'!A116)</f>
        <v>1.81</v>
      </c>
      <c r="B115" s="4">
        <f>IF('True_Odds_Calculator_2-way'!B116="","",'True_Odds_Calculator_2-way'!B116)</f>
        <v>2.06</v>
      </c>
      <c r="C115" s="4">
        <f t="shared" si="4"/>
        <v>3.7923081049187513E-2</v>
      </c>
      <c r="D115" s="4">
        <f t="shared" si="6"/>
        <v>1.8743276529432467</v>
      </c>
      <c r="E115" s="4">
        <f t="shared" si="7"/>
        <v>2.1437359857413907</v>
      </c>
      <c r="G115" s="4">
        <f t="shared" si="5"/>
        <v>1.0379230810491875</v>
      </c>
    </row>
    <row r="116" spans="1:7" x14ac:dyDescent="0.2">
      <c r="A116" s="4">
        <f>IF('True_Odds_Calculator_2-way'!A117="","",'True_Odds_Calculator_2-way'!A117)</f>
        <v>1.7</v>
      </c>
      <c r="B116" s="4">
        <f>IF('True_Odds_Calculator_2-way'!B117="","",'True_Odds_Calculator_2-way'!B117)</f>
        <v>2.23</v>
      </c>
      <c r="C116" s="4">
        <f t="shared" si="4"/>
        <v>3.6665787391189752E-2</v>
      </c>
      <c r="D116" s="4">
        <f t="shared" si="6"/>
        <v>1.754686415181671</v>
      </c>
      <c r="E116" s="4">
        <f t="shared" si="7"/>
        <v>2.3250536645200861</v>
      </c>
      <c r="G116" s="4">
        <f t="shared" si="5"/>
        <v>1.0366657873911898</v>
      </c>
    </row>
    <row r="117" spans="1:7" x14ac:dyDescent="0.2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2.04</v>
      </c>
      <c r="C117" s="4">
        <f t="shared" si="4"/>
        <v>3.3674339300937772E-2</v>
      </c>
      <c r="D117" s="4">
        <f t="shared" si="6"/>
        <v>1.8988263860785108</v>
      </c>
      <c r="E117" s="4">
        <f t="shared" si="7"/>
        <v>2.1125619090499774</v>
      </c>
      <c r="G117" s="4">
        <f t="shared" si="5"/>
        <v>1.0336743393009378</v>
      </c>
    </row>
    <row r="118" spans="1:7" x14ac:dyDescent="0.2">
      <c r="A118" s="4">
        <f>IF('True_Odds_Calculator_2-way'!A119="","",'True_Odds_Calculator_2-way'!A119)</f>
        <v>1.73</v>
      </c>
      <c r="B118" s="4">
        <f>IF('True_Odds_Calculator_2-way'!B119="","",'True_Odds_Calculator_2-way'!B119)</f>
        <v>2.17</v>
      </c>
      <c r="C118" s="4">
        <f t="shared" si="4"/>
        <v>3.8864175168482618E-2</v>
      </c>
      <c r="D118" s="4">
        <f t="shared" si="6"/>
        <v>1.7901814453637255</v>
      </c>
      <c r="E118" s="4">
        <f t="shared" si="7"/>
        <v>2.2655321203343295</v>
      </c>
      <c r="G118" s="4">
        <f t="shared" si="5"/>
        <v>1.0388641751684826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</v>
      </c>
      <c r="C119" s="4">
        <f t="shared" si="4"/>
        <v>3.2683913552645549E-2</v>
      </c>
      <c r="D119" s="4">
        <f t="shared" si="6"/>
        <v>1.918308996221791</v>
      </c>
      <c r="E119" s="4">
        <f t="shared" si="7"/>
        <v>2.0889580785055042</v>
      </c>
      <c r="G119" s="4">
        <f t="shared" si="5"/>
        <v>1.0326839135526455</v>
      </c>
    </row>
    <row r="120" spans="1:7" x14ac:dyDescent="0.2">
      <c r="A120" s="4">
        <f>IF('True_Odds_Calculator_2-way'!A121="","",'True_Odds_Calculator_2-way'!A121)</f>
        <v>2.2200000000000002</v>
      </c>
      <c r="B120" s="4">
        <f>IF('True_Odds_Calculator_2-way'!B121="","",'True_Odds_Calculator_2-way'!B121)</f>
        <v>1.7</v>
      </c>
      <c r="C120" s="4">
        <f t="shared" si="4"/>
        <v>3.868574456809748E-2</v>
      </c>
      <c r="D120" s="4">
        <f t="shared" si="6"/>
        <v>2.3196066379840201</v>
      </c>
      <c r="E120" s="4">
        <f t="shared" si="7"/>
        <v>1.7578015836050302</v>
      </c>
      <c r="G120" s="4">
        <f t="shared" si="5"/>
        <v>1.0386857445680975</v>
      </c>
    </row>
    <row r="121" spans="1:7" x14ac:dyDescent="0.2">
      <c r="A121" s="4">
        <f>IF('True_Odds_Calculator_2-way'!A122="","",'True_Odds_Calculator_2-way'!A122)</f>
        <v>1.75</v>
      </c>
      <c r="B121" s="4">
        <f>IF('True_Odds_Calculator_2-way'!B122="","",'True_Odds_Calculator_2-way'!B122)</f>
        <v>2.1</v>
      </c>
      <c r="C121" s="4">
        <f t="shared" si="4"/>
        <v>4.761904761904745E-2</v>
      </c>
      <c r="D121" s="4">
        <f t="shared" si="6"/>
        <v>1.8260869565217388</v>
      </c>
      <c r="E121" s="4">
        <f t="shared" si="7"/>
        <v>2.2105263157894735</v>
      </c>
      <c r="G121" s="4">
        <f t="shared" si="5"/>
        <v>1.0476190476190474</v>
      </c>
    </row>
    <row r="122" spans="1:7" x14ac:dyDescent="0.2">
      <c r="A122" s="4">
        <f>IF('True_Odds_Calculator_2-way'!A123="","",'True_Odds_Calculator_2-way'!A123)</f>
        <v>1.96</v>
      </c>
      <c r="B122" s="4">
        <f>IF('True_Odds_Calculator_2-way'!B123="","",'True_Odds_Calculator_2-way'!B123)</f>
        <v>1.88</v>
      </c>
      <c r="C122" s="4">
        <f t="shared" si="4"/>
        <v>4.2118975249674229E-2</v>
      </c>
      <c r="D122" s="4">
        <f t="shared" si="6"/>
        <v>2.044385264092321</v>
      </c>
      <c r="E122" s="4">
        <f t="shared" si="7"/>
        <v>1.9575010624734379</v>
      </c>
      <c r="G122" s="4">
        <f t="shared" si="5"/>
        <v>1.0421189752496742</v>
      </c>
    </row>
    <row r="123" spans="1:7" x14ac:dyDescent="0.2">
      <c r="A123" s="4">
        <f>IF('True_Odds_Calculator_2-way'!A124="","",'True_Odds_Calculator_2-way'!A124)</f>
        <v>2.08</v>
      </c>
      <c r="B123" s="4">
        <f>IF('True_Odds_Calculator_2-way'!B124="","",'True_Odds_Calculator_2-way'!B124)</f>
        <v>1.76</v>
      </c>
      <c r="C123" s="4">
        <f t="shared" si="4"/>
        <v>4.8951048951048959E-2</v>
      </c>
      <c r="D123" s="4">
        <f t="shared" si="6"/>
        <v>2.1915708812260539</v>
      </c>
      <c r="E123" s="4">
        <f t="shared" si="7"/>
        <v>1.8392282958199357</v>
      </c>
      <c r="G123" s="4">
        <f t="shared" si="5"/>
        <v>1.048951048951049</v>
      </c>
    </row>
    <row r="124" spans="1:7" x14ac:dyDescent="0.2">
      <c r="A124" s="4">
        <f>IF('True_Odds_Calculator_2-way'!A125="","",'True_Odds_Calculator_2-way'!A125)</f>
        <v>1.64</v>
      </c>
      <c r="B124" s="4">
        <f>IF('True_Odds_Calculator_2-way'!B125="","",'True_Odds_Calculator_2-way'!B125)</f>
        <v>2.2799999999999998</v>
      </c>
      <c r="C124" s="4">
        <f t="shared" si="4"/>
        <v>4.8352588789045914E-2</v>
      </c>
      <c r="D124" s="4">
        <f t="shared" si="6"/>
        <v>1.7077091706247716</v>
      </c>
      <c r="E124" s="4">
        <f t="shared" si="7"/>
        <v>2.4130098089829635</v>
      </c>
      <c r="G124" s="4">
        <f t="shared" si="5"/>
        <v>1.0483525887890459</v>
      </c>
    </row>
    <row r="125" spans="1:7" x14ac:dyDescent="0.2">
      <c r="A125" s="4">
        <f>IF('True_Odds_Calculator_2-way'!A126="","",'True_Odds_Calculator_2-way'!A126)</f>
        <v>2.12</v>
      </c>
      <c r="B125" s="4">
        <f>IF('True_Odds_Calculator_2-way'!B126="","",'True_Odds_Calculator_2-way'!B126)</f>
        <v>1.74</v>
      </c>
      <c r="C125" s="4">
        <f t="shared" si="4"/>
        <v>4.6410756885707949E-2</v>
      </c>
      <c r="D125" s="4">
        <f t="shared" si="6"/>
        <v>2.2296905222437133</v>
      </c>
      <c r="E125" s="4">
        <f t="shared" si="7"/>
        <v>1.8132127408572549</v>
      </c>
      <c r="G125" s="4">
        <f t="shared" si="5"/>
        <v>1.0464107568857079</v>
      </c>
    </row>
    <row r="126" spans="1:7" x14ac:dyDescent="0.2">
      <c r="A126" s="4">
        <f>IF('True_Odds_Calculator_2-way'!A127="","",'True_Odds_Calculator_2-way'!A127)</f>
        <v>2.0099999999999998</v>
      </c>
      <c r="B126" s="4">
        <f>IF('True_Odds_Calculator_2-way'!B127="","",'True_Odds_Calculator_2-way'!B127)</f>
        <v>1.9</v>
      </c>
      <c r="C126" s="4">
        <f t="shared" si="4"/>
        <v>2.3828227284629522E-2</v>
      </c>
      <c r="D126" s="4">
        <f t="shared" si="6"/>
        <v>2.05931517929361</v>
      </c>
      <c r="E126" s="4">
        <f t="shared" si="7"/>
        <v>1.9440061084245355</v>
      </c>
      <c r="G126" s="4">
        <f t="shared" si="5"/>
        <v>1.0238282272846295</v>
      </c>
    </row>
    <row r="127" spans="1:7" x14ac:dyDescent="0.2">
      <c r="A127" s="4">
        <f>IF('True_Odds_Calculator_2-way'!A128="","",'True_Odds_Calculator_2-way'!A128)</f>
        <v>1.68</v>
      </c>
      <c r="B127" s="4">
        <f>IF('True_Odds_Calculator_2-way'!B128="","",'True_Odds_Calculator_2-way'!B128)</f>
        <v>2.27</v>
      </c>
      <c r="C127" s="4">
        <f t="shared" si="4"/>
        <v>3.5766729599328695E-2</v>
      </c>
      <c r="D127" s="4">
        <f t="shared" si="6"/>
        <v>1.7320374239258789</v>
      </c>
      <c r="E127" s="4">
        <f t="shared" si="7"/>
        <v>2.3660503784588656</v>
      </c>
      <c r="G127" s="4">
        <f t="shared" si="5"/>
        <v>1.0357667295993287</v>
      </c>
    </row>
    <row r="128" spans="1:7" x14ac:dyDescent="0.2">
      <c r="A128" s="4">
        <f>IF('True_Odds_Calculator_2-way'!A129="","",'True_Odds_Calculator_2-way'!A129)</f>
        <v>1.87</v>
      </c>
      <c r="B128" s="4">
        <f>IF('True_Odds_Calculator_2-way'!B129="","",'True_Odds_Calculator_2-way'!B129)</f>
        <v>1.96</v>
      </c>
      <c r="C128" s="4">
        <f t="shared" si="4"/>
        <v>4.4963439921422932E-2</v>
      </c>
      <c r="D128" s="4">
        <f t="shared" si="6"/>
        <v>1.9520664678312738</v>
      </c>
      <c r="E128" s="4">
        <f t="shared" si="7"/>
        <v>2.0503468337435664</v>
      </c>
      <c r="G128" s="4">
        <f t="shared" si="5"/>
        <v>1.0449634399214229</v>
      </c>
    </row>
    <row r="129" spans="1:7" x14ac:dyDescent="0.2">
      <c r="A129" s="4">
        <f>IF('True_Odds_Calculator_2-way'!A130="","",'True_Odds_Calculator_2-way'!A130)</f>
        <v>2.44</v>
      </c>
      <c r="B129" s="4">
        <f>IF('True_Odds_Calculator_2-way'!B130="","",'True_Odds_Calculator_2-way'!B130)</f>
        <v>1.55</v>
      </c>
      <c r="C129" s="4">
        <f t="shared" si="4"/>
        <v>5.4997355896351241E-2</v>
      </c>
      <c r="D129" s="4">
        <f t="shared" si="6"/>
        <v>2.6154910096818815</v>
      </c>
      <c r="E129" s="4">
        <f t="shared" si="7"/>
        <v>1.6190068493150687</v>
      </c>
      <c r="G129" s="4">
        <f t="shared" si="5"/>
        <v>1.0549973558963512</v>
      </c>
    </row>
    <row r="130" spans="1:7" x14ac:dyDescent="0.2">
      <c r="A130" s="4">
        <f>IF('True_Odds_Calculator_2-way'!A131="","",'True_Odds_Calculator_2-way'!A131)</f>
        <v>1.69</v>
      </c>
      <c r="B130" s="4">
        <f>IF('True_Odds_Calculator_2-way'!B131="","",'True_Odds_Calculator_2-way'!B131)</f>
        <v>2.15</v>
      </c>
      <c r="C130" s="4">
        <f t="shared" ref="C130:C193" si="8">IF(A130="","",((1/A130)+(1/B130))-1)</f>
        <v>5.6832255401128462E-2</v>
      </c>
      <c r="D130" s="4">
        <f t="shared" si="6"/>
        <v>1.7752534505924025</v>
      </c>
      <c r="E130" s="4">
        <f t="shared" si="7"/>
        <v>2.2899007405073264</v>
      </c>
      <c r="G130" s="4">
        <f t="shared" ref="G130:G193" si="9">IF(A130="","",C130+1)</f>
        <v>1.0568322554011285</v>
      </c>
    </row>
    <row r="131" spans="1:7" x14ac:dyDescent="0.2">
      <c r="A131" s="4">
        <f>IF('True_Odds_Calculator_2-way'!A132="","",'True_Odds_Calculator_2-way'!A132)</f>
        <v>2.04</v>
      </c>
      <c r="B131" s="4">
        <f>IF('True_Odds_Calculator_2-way'!B132="","",'True_Odds_Calculator_2-way'!B132)</f>
        <v>1.86</v>
      </c>
      <c r="C131" s="4">
        <f t="shared" si="8"/>
        <v>2.7830487033523088E-2</v>
      </c>
      <c r="D131" s="4">
        <f t="shared" ref="D131:D194" si="10">IF(A131="","",(2*A131)/(2-($C131*A131)))</f>
        <v>2.0996015936254984</v>
      </c>
      <c r="E131" s="4">
        <f t="shared" ref="E131:E194" si="11">IF(B131="","",(2*B131)/(2-($C131*B131)))</f>
        <v>1.9094202898550725</v>
      </c>
      <c r="G131" s="4">
        <f t="shared" si="9"/>
        <v>1.0278304870335231</v>
      </c>
    </row>
    <row r="132" spans="1:7" x14ac:dyDescent="0.2">
      <c r="A132" s="4">
        <f>IF('True_Odds_Calculator_2-way'!A133="","",'True_Odds_Calculator_2-way'!A133)</f>
        <v>1.77</v>
      </c>
      <c r="B132" s="4">
        <f>IF('True_Odds_Calculator_2-way'!B133="","",'True_Odds_Calculator_2-way'!B133)</f>
        <v>2.14</v>
      </c>
      <c r="C132" s="4">
        <f t="shared" si="8"/>
        <v>3.2261471038597556E-2</v>
      </c>
      <c r="D132" s="4">
        <f t="shared" si="10"/>
        <v>1.822021261243927</v>
      </c>
      <c r="E132" s="4">
        <f t="shared" si="11"/>
        <v>2.216513546725964</v>
      </c>
      <c r="G132" s="4">
        <f t="shared" si="9"/>
        <v>1.0322614710385976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1.83</v>
      </c>
      <c r="C133" s="4">
        <f t="shared" si="8"/>
        <v>3.1884980635577431E-2</v>
      </c>
      <c r="D133" s="4">
        <f t="shared" si="10"/>
        <v>2.1299508446804905</v>
      </c>
      <c r="E133" s="4">
        <f t="shared" si="11"/>
        <v>1.8849942497124856</v>
      </c>
      <c r="G133" s="4">
        <f t="shared" si="9"/>
        <v>1.0318849806355774</v>
      </c>
    </row>
    <row r="134" spans="1:7" x14ac:dyDescent="0.2">
      <c r="A134" s="4">
        <f>IF('True_Odds_Calculator_2-way'!A135="","",'True_Odds_Calculator_2-way'!A135)</f>
        <v>1.74</v>
      </c>
      <c r="B134" s="4">
        <f>IF('True_Odds_Calculator_2-way'!B135="","",'True_Odds_Calculator_2-way'!B135)</f>
        <v>2.16</v>
      </c>
      <c r="C134" s="4">
        <f t="shared" si="8"/>
        <v>3.7675606641123682E-2</v>
      </c>
      <c r="D134" s="4">
        <f t="shared" si="10"/>
        <v>1.7989661114302122</v>
      </c>
      <c r="E134" s="4">
        <f t="shared" si="11"/>
        <v>2.2516175413371671</v>
      </c>
      <c r="G134" s="4">
        <f t="shared" si="9"/>
        <v>1.0376756066411237</v>
      </c>
    </row>
    <row r="135" spans="1:7" x14ac:dyDescent="0.2">
      <c r="A135" s="4">
        <f>IF('True_Odds_Calculator_2-way'!A136="","",'True_Odds_Calculator_2-way'!A136)</f>
        <v>1.43</v>
      </c>
      <c r="B135" s="4">
        <f>IF('True_Odds_Calculator_2-way'!B136="","",'True_Odds_Calculator_2-way'!B136)</f>
        <v>2.99</v>
      </c>
      <c r="C135" s="4">
        <f t="shared" si="8"/>
        <v>3.3748859835816436E-2</v>
      </c>
      <c r="D135" s="4">
        <f t="shared" si="10"/>
        <v>1.4653597683225663</v>
      </c>
      <c r="E135" s="4">
        <f t="shared" si="11"/>
        <v>3.148875059837243</v>
      </c>
      <c r="G135" s="4">
        <f t="shared" si="9"/>
        <v>1.0337488598358164</v>
      </c>
    </row>
    <row r="136" spans="1:7" x14ac:dyDescent="0.2">
      <c r="A136" s="4">
        <f>IF('True_Odds_Calculator_2-way'!A137="","",'True_Odds_Calculator_2-way'!A137)</f>
        <v>1.94</v>
      </c>
      <c r="B136" s="4">
        <f>IF('True_Odds_Calculator_2-way'!B137="","",'True_Odds_Calculator_2-way'!B137)</f>
        <v>1.94</v>
      </c>
      <c r="C136" s="4">
        <f t="shared" si="8"/>
        <v>3.0927835051546504E-2</v>
      </c>
      <c r="D136" s="4">
        <f t="shared" si="10"/>
        <v>2.0000000000000004</v>
      </c>
      <c r="E136" s="4">
        <f t="shared" si="11"/>
        <v>2.0000000000000004</v>
      </c>
      <c r="G136" s="4">
        <f t="shared" si="9"/>
        <v>1.0309278350515465</v>
      </c>
    </row>
    <row r="137" spans="1:7" x14ac:dyDescent="0.2">
      <c r="A137" s="4">
        <f>IF('True_Odds_Calculator_2-way'!A138="","",'True_Odds_Calculator_2-way'!A138)</f>
        <v>1.97</v>
      </c>
      <c r="B137" s="4">
        <f>IF('True_Odds_Calculator_2-way'!B138="","",'True_Odds_Calculator_2-way'!B138)</f>
        <v>1.92</v>
      </c>
      <c r="C137" s="4">
        <f t="shared" si="8"/>
        <v>2.844754653130277E-2</v>
      </c>
      <c r="D137" s="4">
        <f t="shared" si="10"/>
        <v>2.0267924123888115</v>
      </c>
      <c r="E137" s="4">
        <f t="shared" si="11"/>
        <v>1.9739066903246005</v>
      </c>
      <c r="G137" s="4">
        <f t="shared" si="9"/>
        <v>1.0284475465313028</v>
      </c>
    </row>
    <row r="138" spans="1:7" x14ac:dyDescent="0.2">
      <c r="A138" s="4">
        <f>IF('True_Odds_Calculator_2-way'!A139="","",'True_Odds_Calculator_2-way'!A139)</f>
        <v>2.2400000000000002</v>
      </c>
      <c r="B138" s="4">
        <f>IF('True_Odds_Calculator_2-way'!B139="","",'True_Odds_Calculator_2-way'!B139)</f>
        <v>1.72</v>
      </c>
      <c r="C138" s="4">
        <f t="shared" si="8"/>
        <v>2.7823920265780622E-2</v>
      </c>
      <c r="D138" s="4">
        <f t="shared" si="10"/>
        <v>2.3120499279884781</v>
      </c>
      <c r="E138" s="4">
        <f t="shared" si="11"/>
        <v>1.762166117819246</v>
      </c>
      <c r="G138" s="4">
        <f t="shared" si="9"/>
        <v>1.0278239202657806</v>
      </c>
    </row>
    <row r="139" spans="1:7" x14ac:dyDescent="0.2">
      <c r="A139" s="4">
        <f>IF('True_Odds_Calculator_2-way'!A140="","",'True_Odds_Calculator_2-way'!A140)</f>
        <v>2.14</v>
      </c>
      <c r="B139" s="4">
        <f>IF('True_Odds_Calculator_2-way'!B140="","",'True_Odds_Calculator_2-way'!B140)</f>
        <v>1.78</v>
      </c>
      <c r="C139" s="4">
        <f t="shared" si="8"/>
        <v>2.908747243515708E-2</v>
      </c>
      <c r="D139" s="4">
        <f t="shared" si="10"/>
        <v>2.2087440565928333</v>
      </c>
      <c r="E139" s="4">
        <f t="shared" si="11"/>
        <v>1.8273049985608751</v>
      </c>
      <c r="G139" s="4">
        <f t="shared" si="9"/>
        <v>1.0290874724351571</v>
      </c>
    </row>
    <row r="140" spans="1:7" x14ac:dyDescent="0.2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1.97</v>
      </c>
      <c r="C140" s="4">
        <f t="shared" si="8"/>
        <v>3.1174422622053388E-2</v>
      </c>
      <c r="D140" s="4">
        <f t="shared" si="10"/>
        <v>1.9686085750909044</v>
      </c>
      <c r="E140" s="4">
        <f t="shared" si="11"/>
        <v>2.0324087827801334</v>
      </c>
      <c r="G140" s="4">
        <f t="shared" si="9"/>
        <v>1.0311744226220534</v>
      </c>
    </row>
    <row r="141" spans="1:7" x14ac:dyDescent="0.2">
      <c r="A141" s="4">
        <f>IF('True_Odds_Calculator_2-way'!A142="","",'True_Odds_Calculator_2-way'!A142)</f>
        <v>2.08</v>
      </c>
      <c r="B141" s="4">
        <f>IF('True_Odds_Calculator_2-way'!B142="","",'True_Odds_Calculator_2-way'!B142)</f>
        <v>1.77</v>
      </c>
      <c r="C141" s="4">
        <f t="shared" si="8"/>
        <v>4.5740982181660117E-2</v>
      </c>
      <c r="D141" s="4">
        <f t="shared" si="10"/>
        <v>2.1838889547989084</v>
      </c>
      <c r="E141" s="4">
        <f t="shared" si="11"/>
        <v>1.8446738150115241</v>
      </c>
      <c r="G141" s="4">
        <f t="shared" si="9"/>
        <v>1.0457409821816601</v>
      </c>
    </row>
    <row r="142" spans="1:7" x14ac:dyDescent="0.2">
      <c r="A142" s="4">
        <f>IF('True_Odds_Calculator_2-way'!A143="","",'True_Odds_Calculator_2-way'!A143)</f>
        <v>2.31</v>
      </c>
      <c r="B142" s="4">
        <f>IF('True_Odds_Calculator_2-way'!B143="","",'True_Odds_Calculator_2-way'!B143)</f>
        <v>1.63</v>
      </c>
      <c r="C142" s="4">
        <f t="shared" si="8"/>
        <v>4.6397365415770331E-2</v>
      </c>
      <c r="D142" s="4">
        <f t="shared" si="10"/>
        <v>2.4407999222117787</v>
      </c>
      <c r="E142" s="4">
        <f t="shared" si="11"/>
        <v>1.6940588936629699</v>
      </c>
      <c r="G142" s="4">
        <f t="shared" si="9"/>
        <v>1.0463973654157703</v>
      </c>
    </row>
    <row r="143" spans="1:7" x14ac:dyDescent="0.2">
      <c r="A143" s="4">
        <f>IF('True_Odds_Calculator_2-way'!A144="","",'True_Odds_Calculator_2-way'!A144)</f>
        <v>1.54</v>
      </c>
      <c r="B143" s="4">
        <f>IF('True_Odds_Calculator_2-way'!B144="","",'True_Odds_Calculator_2-way'!B144)</f>
        <v>2.59</v>
      </c>
      <c r="C143" s="4">
        <f t="shared" si="8"/>
        <v>3.5451035451035562E-2</v>
      </c>
      <c r="D143" s="4">
        <f t="shared" si="10"/>
        <v>1.583217560433454</v>
      </c>
      <c r="E143" s="4">
        <f t="shared" si="11"/>
        <v>2.7146260123868511</v>
      </c>
      <c r="G143" s="4">
        <f t="shared" si="9"/>
        <v>1.0354510354510356</v>
      </c>
    </row>
    <row r="144" spans="1:7" x14ac:dyDescent="0.2">
      <c r="A144" s="4">
        <f>IF('True_Odds_Calculator_2-way'!A145="","",'True_Odds_Calculator_2-way'!A145)</f>
        <v>2.04</v>
      </c>
      <c r="B144" s="4">
        <f>IF('True_Odds_Calculator_2-way'!B145="","",'True_Odds_Calculator_2-way'!B145)</f>
        <v>1.85</v>
      </c>
      <c r="C144" s="4">
        <f t="shared" si="8"/>
        <v>3.0736618971912932E-2</v>
      </c>
      <c r="D144" s="4">
        <f t="shared" si="10"/>
        <v>2.1060267857142851</v>
      </c>
      <c r="E144" s="4">
        <f t="shared" si="11"/>
        <v>1.9041372351160444</v>
      </c>
      <c r="G144" s="4">
        <f t="shared" si="9"/>
        <v>1.0307366189719129</v>
      </c>
    </row>
    <row r="145" spans="1:7" x14ac:dyDescent="0.2">
      <c r="A145" s="4">
        <f>IF('True_Odds_Calculator_2-way'!A146="","",'True_Odds_Calculator_2-way'!A146)</f>
        <v>1.55</v>
      </c>
      <c r="B145" s="4">
        <f>IF('True_Odds_Calculator_2-way'!B146="","",'True_Odds_Calculator_2-way'!B146)</f>
        <v>2.48</v>
      </c>
      <c r="C145" s="4">
        <f t="shared" si="8"/>
        <v>4.8387096774193505E-2</v>
      </c>
      <c r="D145" s="4">
        <f t="shared" si="10"/>
        <v>1.6103896103896105</v>
      </c>
      <c r="E145" s="4">
        <f t="shared" si="11"/>
        <v>2.6382978723404253</v>
      </c>
      <c r="G145" s="4">
        <f t="shared" si="9"/>
        <v>1.0483870967741935</v>
      </c>
    </row>
    <row r="146" spans="1:7" x14ac:dyDescent="0.2">
      <c r="A146" s="4">
        <f>IF('True_Odds_Calculator_2-way'!A147="","",'True_Odds_Calculator_2-way'!A147)</f>
        <v>1.58</v>
      </c>
      <c r="B146" s="4">
        <f>IF('True_Odds_Calculator_2-way'!B147="","",'True_Odds_Calculator_2-way'!B147)</f>
        <v>2.41</v>
      </c>
      <c r="C146" s="4">
        <f t="shared" si="8"/>
        <v>4.7849151741162776E-2</v>
      </c>
      <c r="D146" s="4">
        <f t="shared" si="10"/>
        <v>1.6420716719134072</v>
      </c>
      <c r="E146" s="4">
        <f t="shared" si="11"/>
        <v>2.5574585264289071</v>
      </c>
      <c r="G146" s="4">
        <f t="shared" si="9"/>
        <v>1.0478491517411628</v>
      </c>
    </row>
    <row r="147" spans="1:7" x14ac:dyDescent="0.2">
      <c r="A147" s="4">
        <f>IF('True_Odds_Calculator_2-way'!A148="","",'True_Odds_Calculator_2-way'!A148)</f>
        <v>1.56</v>
      </c>
      <c r="B147" s="4">
        <f>IF('True_Odds_Calculator_2-way'!B148="","",'True_Odds_Calculator_2-way'!B148)</f>
        <v>2.4700000000000002</v>
      </c>
      <c r="C147" s="4">
        <f t="shared" si="8"/>
        <v>4.5883940620782715E-2</v>
      </c>
      <c r="D147" s="4">
        <f t="shared" si="10"/>
        <v>1.6179039301310043</v>
      </c>
      <c r="E147" s="4">
        <f t="shared" si="11"/>
        <v>2.6183745583038869</v>
      </c>
      <c r="G147" s="4">
        <f t="shared" si="9"/>
        <v>1.0458839406207827</v>
      </c>
    </row>
    <row r="148" spans="1:7" x14ac:dyDescent="0.2">
      <c r="A148" s="4">
        <f>IF('True_Odds_Calculator_2-way'!A149="","",'True_Odds_Calculator_2-way'!A149)</f>
        <v>1.3</v>
      </c>
      <c r="B148" s="4">
        <f>IF('True_Odds_Calculator_2-way'!B149="","",'True_Odds_Calculator_2-way'!B149)</f>
        <v>3.5</v>
      </c>
      <c r="C148" s="4">
        <f t="shared" si="8"/>
        <v>5.494505494505475E-2</v>
      </c>
      <c r="D148" s="4">
        <f t="shared" si="10"/>
        <v>1.3481481481481481</v>
      </c>
      <c r="E148" s="4">
        <f t="shared" si="11"/>
        <v>3.8723404255319136</v>
      </c>
      <c r="G148" s="4">
        <f t="shared" si="9"/>
        <v>1.0549450549450547</v>
      </c>
    </row>
    <row r="149" spans="1:7" x14ac:dyDescent="0.2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</v>
      </c>
      <c r="C149" s="4">
        <f t="shared" si="8"/>
        <v>3.3930002671653803E-2</v>
      </c>
      <c r="D149" s="4">
        <f t="shared" si="10"/>
        <v>2.0381159814865235</v>
      </c>
      <c r="E149" s="4">
        <f t="shared" si="11"/>
        <v>1.9632835038027801</v>
      </c>
      <c r="G149" s="4">
        <f t="shared" si="9"/>
        <v>1.0339300026716538</v>
      </c>
    </row>
    <row r="150" spans="1:7" x14ac:dyDescent="0.2">
      <c r="A150" s="4">
        <f>IF('True_Odds_Calculator_2-way'!A151="","",'True_Odds_Calculator_2-way'!A151)</f>
        <v>1.6</v>
      </c>
      <c r="B150" s="4">
        <f>IF('True_Odds_Calculator_2-way'!B151="","",'True_Odds_Calculator_2-way'!B151)</f>
        <v>2.41</v>
      </c>
      <c r="C150" s="4">
        <f t="shared" si="8"/>
        <v>3.9937759336099443E-2</v>
      </c>
      <c r="D150" s="4">
        <f t="shared" si="10"/>
        <v>1.6528075439348477</v>
      </c>
      <c r="E150" s="4">
        <f t="shared" si="11"/>
        <v>2.5318450426789227</v>
      </c>
      <c r="G150" s="4">
        <f t="shared" si="9"/>
        <v>1.0399377593360994</v>
      </c>
    </row>
    <row r="151" spans="1:7" x14ac:dyDescent="0.2">
      <c r="A151" s="4">
        <f>IF('True_Odds_Calculator_2-way'!A152="","",'True_Odds_Calculator_2-way'!A152)</f>
        <v>1.76</v>
      </c>
      <c r="B151" s="4">
        <f>IF('True_Odds_Calculator_2-way'!B152="","",'True_Odds_Calculator_2-way'!B152)</f>
        <v>2.12</v>
      </c>
      <c r="C151" s="4">
        <f t="shared" si="8"/>
        <v>3.9879931389365408E-2</v>
      </c>
      <c r="D151" s="4">
        <f t="shared" si="10"/>
        <v>1.8240125146656239</v>
      </c>
      <c r="E151" s="4">
        <f t="shared" si="11"/>
        <v>2.213573801613669</v>
      </c>
      <c r="G151" s="4">
        <f t="shared" si="9"/>
        <v>1.0398799313893654</v>
      </c>
    </row>
    <row r="152" spans="1:7" x14ac:dyDescent="0.2">
      <c r="A152" s="4">
        <f>IF('True_Odds_Calculator_2-way'!A153="","",'True_Odds_Calculator_2-way'!A153)</f>
        <v>2.02</v>
      </c>
      <c r="B152" s="4">
        <f>IF('True_Odds_Calculator_2-way'!B153="","",'True_Odds_Calculator_2-way'!B153)</f>
        <v>1.86</v>
      </c>
      <c r="C152" s="4">
        <f t="shared" si="8"/>
        <v>3.2683913552645549E-2</v>
      </c>
      <c r="D152" s="4">
        <f t="shared" si="10"/>
        <v>2.0889580785055042</v>
      </c>
      <c r="E152" s="4">
        <f t="shared" si="11"/>
        <v>1.918308996221791</v>
      </c>
      <c r="G152" s="4">
        <f t="shared" si="9"/>
        <v>1.0326839135526455</v>
      </c>
    </row>
    <row r="153" spans="1:7" x14ac:dyDescent="0.2">
      <c r="A153" s="4">
        <f>IF('True_Odds_Calculator_2-way'!A154="","",'True_Odds_Calculator_2-way'!A154)</f>
        <v>1.49</v>
      </c>
      <c r="B153" s="4">
        <f>IF('True_Odds_Calculator_2-way'!B154="","",'True_Odds_Calculator_2-way'!B154)</f>
        <v>2.68</v>
      </c>
      <c r="C153" s="4">
        <f t="shared" si="8"/>
        <v>4.4275267955524278E-2</v>
      </c>
      <c r="D153" s="4">
        <f t="shared" si="10"/>
        <v>1.5408242012656272</v>
      </c>
      <c r="E153" s="4">
        <f t="shared" si="11"/>
        <v>2.8490296803652964</v>
      </c>
      <c r="G153" s="4">
        <f t="shared" si="9"/>
        <v>1.0442752679555243</v>
      </c>
    </row>
    <row r="154" spans="1:7" x14ac:dyDescent="0.2">
      <c r="A154" s="4">
        <f>IF('True_Odds_Calculator_2-way'!A155="","",'True_Odds_Calculator_2-way'!A155)</f>
        <v>1.75</v>
      </c>
      <c r="B154" s="4">
        <f>IF('True_Odds_Calculator_2-way'!B155="","",'True_Odds_Calculator_2-way'!B155)</f>
        <v>2.16</v>
      </c>
      <c r="C154" s="4">
        <f t="shared" si="8"/>
        <v>3.4391534391534417E-2</v>
      </c>
      <c r="D154" s="4">
        <f t="shared" si="10"/>
        <v>1.8042959427207637</v>
      </c>
      <c r="E154" s="4">
        <f t="shared" si="11"/>
        <v>2.2433234421364987</v>
      </c>
      <c r="G154" s="4">
        <f t="shared" si="9"/>
        <v>1.0343915343915344</v>
      </c>
    </row>
    <row r="155" spans="1:7" x14ac:dyDescent="0.2">
      <c r="A155" s="4">
        <f>IF('True_Odds_Calculator_2-way'!A156="","",'True_Odds_Calculator_2-way'!A156)</f>
        <v>1.57</v>
      </c>
      <c r="B155" s="4">
        <f>IF('True_Odds_Calculator_2-way'!B156="","",'True_Odds_Calculator_2-way'!B156)</f>
        <v>2.5299999999999998</v>
      </c>
      <c r="C155" s="4">
        <f t="shared" si="8"/>
        <v>3.2199592155283119E-2</v>
      </c>
      <c r="D155" s="4">
        <f t="shared" si="10"/>
        <v>1.6107134891831068</v>
      </c>
      <c r="E155" s="4">
        <f t="shared" si="11"/>
        <v>2.6374290362205768</v>
      </c>
      <c r="G155" s="4">
        <f t="shared" si="9"/>
        <v>1.0321995921552831</v>
      </c>
    </row>
    <row r="156" spans="1:7" x14ac:dyDescent="0.2">
      <c r="A156" s="4">
        <f>IF('True_Odds_Calculator_2-way'!A157="","",'True_Odds_Calculator_2-way'!A157)</f>
        <v>1.68</v>
      </c>
      <c r="B156" s="4">
        <f>IF('True_Odds_Calculator_2-way'!B157="","",'True_Odds_Calculator_2-way'!B157)</f>
        <v>2.29</v>
      </c>
      <c r="C156" s="4">
        <f t="shared" si="8"/>
        <v>3.1919317945518833E-2</v>
      </c>
      <c r="D156" s="4">
        <f t="shared" si="10"/>
        <v>1.7262855604415328</v>
      </c>
      <c r="E156" s="4">
        <f t="shared" si="11"/>
        <v>2.3768688990485605</v>
      </c>
      <c r="G156" s="4">
        <f t="shared" si="9"/>
        <v>1.0319193179455188</v>
      </c>
    </row>
    <row r="157" spans="1:7" x14ac:dyDescent="0.2">
      <c r="A157" s="4">
        <f>IF('True_Odds_Calculator_2-way'!A158="","",'True_Odds_Calculator_2-way'!A158)</f>
        <v>1.62</v>
      </c>
      <c r="B157" s="4">
        <f>IF('True_Odds_Calculator_2-way'!B158="","",'True_Odds_Calculator_2-way'!B158)</f>
        <v>2.4</v>
      </c>
      <c r="C157" s="4">
        <f t="shared" si="8"/>
        <v>3.3950617283950546E-2</v>
      </c>
      <c r="D157" s="4">
        <f t="shared" si="10"/>
        <v>1.6658097686375322</v>
      </c>
      <c r="E157" s="4">
        <f t="shared" si="11"/>
        <v>2.5019305019305014</v>
      </c>
      <c r="G157" s="4">
        <f t="shared" si="9"/>
        <v>1.0339506172839505</v>
      </c>
    </row>
    <row r="158" spans="1:7" x14ac:dyDescent="0.2">
      <c r="A158" s="4">
        <f>IF('True_Odds_Calculator_2-way'!A159="","",'True_Odds_Calculator_2-way'!A159)</f>
        <v>1.86</v>
      </c>
      <c r="B158" s="4">
        <f>IF('True_Odds_Calculator_2-way'!B159="","",'True_Odds_Calculator_2-way'!B159)</f>
        <v>2.0099999999999998</v>
      </c>
      <c r="C158" s="4">
        <f t="shared" si="8"/>
        <v>3.5146846413095734E-2</v>
      </c>
      <c r="D158" s="4">
        <f t="shared" si="10"/>
        <v>1.9228514118191637</v>
      </c>
      <c r="E158" s="4">
        <f t="shared" si="11"/>
        <v>2.0835980605249955</v>
      </c>
      <c r="G158" s="4">
        <f t="shared" si="9"/>
        <v>1.0351468464130957</v>
      </c>
    </row>
    <row r="159" spans="1:7" x14ac:dyDescent="0.2">
      <c r="A159" s="4">
        <f>IF('True_Odds_Calculator_2-way'!A160="","",'True_Odds_Calculator_2-way'!A160)</f>
        <v>1.78</v>
      </c>
      <c r="B159" s="4">
        <f>IF('True_Odds_Calculator_2-way'!B160="","",'True_Odds_Calculator_2-way'!B160)</f>
        <v>2.1</v>
      </c>
      <c r="C159" s="4">
        <f t="shared" si="8"/>
        <v>3.7988228999465079E-2</v>
      </c>
      <c r="D159" s="4">
        <f t="shared" si="10"/>
        <v>1.8422868408082802</v>
      </c>
      <c r="E159" s="4">
        <f t="shared" si="11"/>
        <v>2.1872440023405506</v>
      </c>
      <c r="G159" s="4">
        <f t="shared" si="9"/>
        <v>1.0379882289994651</v>
      </c>
    </row>
    <row r="160" spans="1:7" x14ac:dyDescent="0.2">
      <c r="A160" s="4">
        <f>IF('True_Odds_Calculator_2-way'!A161="","",'True_Odds_Calculator_2-way'!A161)</f>
        <v>2.11</v>
      </c>
      <c r="B160" s="4">
        <f>IF('True_Odds_Calculator_2-way'!B161="","",'True_Odds_Calculator_2-way'!B161)</f>
        <v>1.78</v>
      </c>
      <c r="C160" s="4">
        <f t="shared" si="8"/>
        <v>3.5731402098088338E-2</v>
      </c>
      <c r="D160" s="4">
        <f t="shared" si="10"/>
        <v>2.1926557300484557</v>
      </c>
      <c r="E160" s="4">
        <f t="shared" si="11"/>
        <v>1.8384649273092173</v>
      </c>
      <c r="G160" s="4">
        <f t="shared" si="9"/>
        <v>1.0357314020980883</v>
      </c>
    </row>
    <row r="161" spans="1:7" x14ac:dyDescent="0.2">
      <c r="A161" s="4">
        <f>IF('True_Odds_Calculator_2-way'!A162="","",'True_Odds_Calculator_2-way'!A162)</f>
        <v>2.4300000000000002</v>
      </c>
      <c r="B161" s="4">
        <f>IF('True_Odds_Calculator_2-way'!B162="","",'True_Odds_Calculator_2-way'!B162)</f>
        <v>1.6</v>
      </c>
      <c r="C161" s="4">
        <f t="shared" si="8"/>
        <v>3.652263374485587E-2</v>
      </c>
      <c r="D161" s="4">
        <f t="shared" si="10"/>
        <v>2.5428384565075208</v>
      </c>
      <c r="E161" s="4">
        <f t="shared" si="11"/>
        <v>1.6481559983043661</v>
      </c>
      <c r="G161" s="4">
        <f t="shared" si="9"/>
        <v>1.0365226337448559</v>
      </c>
    </row>
    <row r="162" spans="1:7" x14ac:dyDescent="0.2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1.94</v>
      </c>
      <c r="C162" s="4">
        <f t="shared" si="8"/>
        <v>3.3598632551679941E-2</v>
      </c>
      <c r="D162" s="4">
        <f t="shared" si="10"/>
        <v>1.9946726333173512</v>
      </c>
      <c r="E162" s="4">
        <f t="shared" si="11"/>
        <v>2.0053558995233249</v>
      </c>
      <c r="G162" s="4">
        <f t="shared" si="9"/>
        <v>1.0335986325516799</v>
      </c>
    </row>
    <row r="163" spans="1:7" x14ac:dyDescent="0.2">
      <c r="A163" s="4">
        <f>IF('True_Odds_Calculator_2-way'!A164="","",'True_Odds_Calculator_2-way'!A164)</f>
        <v>2.1</v>
      </c>
      <c r="B163" s="4">
        <f>IF('True_Odds_Calculator_2-way'!B164="","",'True_Odds_Calculator_2-way'!B164)</f>
        <v>1.79</v>
      </c>
      <c r="C163" s="4">
        <f t="shared" si="8"/>
        <v>3.4849694067571102E-2</v>
      </c>
      <c r="D163" s="4">
        <f t="shared" si="10"/>
        <v>2.1797622499275153</v>
      </c>
      <c r="E163" s="4">
        <f t="shared" si="11"/>
        <v>1.8476284099287292</v>
      </c>
      <c r="G163" s="4">
        <f t="shared" si="9"/>
        <v>1.0348496940675711</v>
      </c>
    </row>
    <row r="164" spans="1:7" x14ac:dyDescent="0.2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</v>
      </c>
      <c r="C164" s="4">
        <f t="shared" si="8"/>
        <v>3.4024455077086735E-2</v>
      </c>
      <c r="D164" s="4">
        <f t="shared" si="10"/>
        <v>2.1670506912442398</v>
      </c>
      <c r="E164" s="4">
        <f t="shared" si="11"/>
        <v>1.8568608094768018</v>
      </c>
      <c r="G164" s="4">
        <f t="shared" si="9"/>
        <v>1.0340244550770867</v>
      </c>
    </row>
    <row r="165" spans="1:7" x14ac:dyDescent="0.2">
      <c r="A165" s="4">
        <f>IF('True_Odds_Calculator_2-way'!A166="","",'True_Odds_Calculator_2-way'!A166)</f>
        <v>2.4300000000000002</v>
      </c>
      <c r="B165" s="4">
        <f>IF('True_Odds_Calculator_2-way'!B166="","",'True_Odds_Calculator_2-way'!B166)</f>
        <v>1.61</v>
      </c>
      <c r="C165" s="4">
        <f t="shared" si="8"/>
        <v>3.2640646167216181E-2</v>
      </c>
      <c r="D165" s="4">
        <f t="shared" si="10"/>
        <v>2.5303495779840248</v>
      </c>
      <c r="E165" s="4">
        <f t="shared" si="11"/>
        <v>1.6534454704900365</v>
      </c>
      <c r="G165" s="4">
        <f t="shared" si="9"/>
        <v>1.0326406461672162</v>
      </c>
    </row>
    <row r="166" spans="1:7" x14ac:dyDescent="0.2">
      <c r="A166" s="4">
        <f>IF('True_Odds_Calculator_2-way'!A167="","",'True_Odds_Calculator_2-way'!A167)</f>
        <v>1.58</v>
      </c>
      <c r="B166" s="4">
        <f>IF('True_Odds_Calculator_2-way'!B167="","",'True_Odds_Calculator_2-way'!B167)</f>
        <v>2.4700000000000002</v>
      </c>
      <c r="C166" s="4">
        <f t="shared" si="8"/>
        <v>3.7769692000204858E-2</v>
      </c>
      <c r="D166" s="4">
        <f t="shared" si="10"/>
        <v>1.6285940825439218</v>
      </c>
      <c r="E166" s="4">
        <f t="shared" si="11"/>
        <v>2.5908517559583082</v>
      </c>
      <c r="G166" s="4">
        <f t="shared" si="9"/>
        <v>1.0377696920002049</v>
      </c>
    </row>
    <row r="167" spans="1:7" x14ac:dyDescent="0.2">
      <c r="A167" s="4">
        <f>IF('True_Odds_Calculator_2-way'!A168="","",'True_Odds_Calculator_2-way'!A168)</f>
        <v>2.33</v>
      </c>
      <c r="B167" s="4">
        <f>IF('True_Odds_Calculator_2-way'!B168="","",'True_Odds_Calculator_2-way'!B168)</f>
        <v>1.65</v>
      </c>
      <c r="C167" s="4">
        <f t="shared" si="8"/>
        <v>3.5245155416829377E-2</v>
      </c>
      <c r="D167" s="4">
        <f t="shared" si="10"/>
        <v>2.4297677358192451</v>
      </c>
      <c r="E167" s="4">
        <f t="shared" si="11"/>
        <v>1.6994142999226434</v>
      </c>
      <c r="G167" s="4">
        <f t="shared" si="9"/>
        <v>1.0352451554168294</v>
      </c>
    </row>
    <row r="168" spans="1:7" x14ac:dyDescent="0.2">
      <c r="A168" s="4">
        <f>IF('True_Odds_Calculator_2-way'!A169="","",'True_Odds_Calculator_2-way'!A169)</f>
        <v>1.9</v>
      </c>
      <c r="B168" s="4">
        <f>IF('True_Odds_Calculator_2-way'!B169="","",'True_Odds_Calculator_2-way'!B169)</f>
        <v>1.99</v>
      </c>
      <c r="C168" s="4">
        <f t="shared" si="8"/>
        <v>2.8828352287754377E-2</v>
      </c>
      <c r="D168" s="4">
        <f t="shared" si="10"/>
        <v>1.9535003874967702</v>
      </c>
      <c r="E168" s="4">
        <f t="shared" si="11"/>
        <v>2.0487672717420748</v>
      </c>
      <c r="G168" s="4">
        <f t="shared" si="9"/>
        <v>1.0288283522877544</v>
      </c>
    </row>
    <row r="169" spans="1:7" x14ac:dyDescent="0.2">
      <c r="A169" s="4">
        <f>IF('True_Odds_Calculator_2-way'!A170="","",'True_Odds_Calculator_2-way'!A170)</f>
        <v>2.4300000000000002</v>
      </c>
      <c r="B169" s="4">
        <f>IF('True_Odds_Calculator_2-way'!B170="","",'True_Odds_Calculator_2-way'!B170)</f>
        <v>1.61</v>
      </c>
      <c r="C169" s="4">
        <f t="shared" si="8"/>
        <v>3.2640646167216181E-2</v>
      </c>
      <c r="D169" s="4">
        <f t="shared" si="10"/>
        <v>2.5303495779840248</v>
      </c>
      <c r="E169" s="4">
        <f t="shared" si="11"/>
        <v>1.6534454704900365</v>
      </c>
      <c r="G169" s="4">
        <f t="shared" si="9"/>
        <v>1.0326406461672162</v>
      </c>
    </row>
    <row r="170" spans="1:7" x14ac:dyDescent="0.2">
      <c r="A170" s="4">
        <f>IF('True_Odds_Calculator_2-way'!A171="","",'True_Odds_Calculator_2-way'!A171)</f>
        <v>2.0699999999999998</v>
      </c>
      <c r="B170" s="4">
        <f>IF('True_Odds_Calculator_2-way'!B171="","",'True_Odds_Calculator_2-way'!B171)</f>
        <v>1.83</v>
      </c>
      <c r="C170" s="4">
        <f t="shared" si="8"/>
        <v>2.9539874871307603E-2</v>
      </c>
      <c r="D170" s="4">
        <f t="shared" si="10"/>
        <v>2.1352836729517204</v>
      </c>
      <c r="E170" s="4">
        <f t="shared" si="11"/>
        <v>1.8808371192373576</v>
      </c>
      <c r="G170" s="4">
        <f t="shared" si="9"/>
        <v>1.0295398748713076</v>
      </c>
    </row>
    <row r="171" spans="1:7" x14ac:dyDescent="0.2">
      <c r="A171" s="4">
        <f>IF('True_Odds_Calculator_2-way'!A172="","",'True_Odds_Calculator_2-way'!A172)</f>
        <v>2.33</v>
      </c>
      <c r="B171" s="4">
        <f>IF('True_Odds_Calculator_2-way'!B172="","",'True_Odds_Calculator_2-way'!B172)</f>
        <v>1.66</v>
      </c>
      <c r="C171" s="4">
        <f t="shared" si="8"/>
        <v>3.1594187910440219E-2</v>
      </c>
      <c r="D171" s="4">
        <f t="shared" si="10"/>
        <v>2.4190380886859724</v>
      </c>
      <c r="E171" s="4">
        <f t="shared" si="11"/>
        <v>1.7047027193794351</v>
      </c>
      <c r="G171" s="4">
        <f t="shared" si="9"/>
        <v>1.0315941879104402</v>
      </c>
    </row>
    <row r="172" spans="1:7" x14ac:dyDescent="0.2">
      <c r="A172" s="4">
        <f>IF('True_Odds_Calculator_2-way'!A173="","",'True_Odds_Calculator_2-way'!A173)</f>
        <v>2.09</v>
      </c>
      <c r="B172" s="4">
        <f>IF('True_Odds_Calculator_2-way'!B173="","",'True_Odds_Calculator_2-way'!B173)</f>
        <v>1.8</v>
      </c>
      <c r="C172" s="4">
        <f t="shared" si="8"/>
        <v>3.4024455077086735E-2</v>
      </c>
      <c r="D172" s="4">
        <f t="shared" si="10"/>
        <v>2.1670506912442398</v>
      </c>
      <c r="E172" s="4">
        <f t="shared" si="11"/>
        <v>1.8568608094768018</v>
      </c>
      <c r="G172" s="4">
        <f t="shared" si="9"/>
        <v>1.0340244550770867</v>
      </c>
    </row>
    <row r="173" spans="1:7" x14ac:dyDescent="0.2">
      <c r="A173" s="4">
        <f>IF('True_Odds_Calculator_2-way'!A174="","",'True_Odds_Calculator_2-way'!A174)</f>
        <v>1.78</v>
      </c>
      <c r="B173" s="4">
        <f>IF('True_Odds_Calculator_2-way'!B174="","",'True_Odds_Calculator_2-way'!B174)</f>
        <v>2.0699999999999998</v>
      </c>
      <c r="C173" s="4">
        <f t="shared" si="8"/>
        <v>4.4889540248602255E-2</v>
      </c>
      <c r="D173" s="4">
        <f t="shared" si="10"/>
        <v>1.8540733658732955</v>
      </c>
      <c r="E173" s="4">
        <f t="shared" si="11"/>
        <v>2.1708596005420371</v>
      </c>
      <c r="G173" s="4">
        <f t="shared" si="9"/>
        <v>1.0448895402486023</v>
      </c>
    </row>
    <row r="174" spans="1:7" x14ac:dyDescent="0.2">
      <c r="A174" s="4">
        <f>IF('True_Odds_Calculator_2-way'!A175="","",'True_Odds_Calculator_2-way'!A175)</f>
        <v>1.81</v>
      </c>
      <c r="B174" s="4">
        <f>IF('True_Odds_Calculator_2-way'!B175="","",'True_Odds_Calculator_2-way'!B175)</f>
        <v>2.0299999999999998</v>
      </c>
      <c r="C174" s="4">
        <f t="shared" si="8"/>
        <v>4.5097025283727721E-2</v>
      </c>
      <c r="D174" s="4">
        <f t="shared" si="10"/>
        <v>1.8870143543127138</v>
      </c>
      <c r="E174" s="4">
        <f t="shared" si="11"/>
        <v>2.1273774715571898</v>
      </c>
      <c r="G174" s="4">
        <f t="shared" si="9"/>
        <v>1.0450970252837277</v>
      </c>
    </row>
    <row r="175" spans="1:7" x14ac:dyDescent="0.2">
      <c r="A175" s="4">
        <f>IF('True_Odds_Calculator_2-way'!A176="","",'True_Odds_Calculator_2-way'!A176)</f>
        <v>1.98</v>
      </c>
      <c r="B175" s="4">
        <f>IF('True_Odds_Calculator_2-way'!B176="","",'True_Odds_Calculator_2-way'!B176)</f>
        <v>1.85</v>
      </c>
      <c r="C175" s="4">
        <f t="shared" si="8"/>
        <v>4.5591045591045543E-2</v>
      </c>
      <c r="D175" s="4">
        <f t="shared" si="10"/>
        <v>2.0735918482875744</v>
      </c>
      <c r="E175" s="4">
        <f t="shared" si="11"/>
        <v>1.931452675982072</v>
      </c>
      <c r="G175" s="4">
        <f t="shared" si="9"/>
        <v>1.0455910455910455</v>
      </c>
    </row>
    <row r="176" spans="1:7" x14ac:dyDescent="0.2">
      <c r="A176" s="4">
        <f>IF('True_Odds_Calculator_2-way'!A177="","",'True_Odds_Calculator_2-way'!A177)</f>
        <v>2.04</v>
      </c>
      <c r="B176" s="4">
        <f>IF('True_Odds_Calculator_2-way'!B177="","",'True_Odds_Calculator_2-way'!B177)</f>
        <v>1.81</v>
      </c>
      <c r="C176" s="4">
        <f t="shared" si="8"/>
        <v>4.2682266276676373E-2</v>
      </c>
      <c r="D176" s="4">
        <f t="shared" si="10"/>
        <v>2.1328558225508316</v>
      </c>
      <c r="E176" s="4">
        <f t="shared" si="11"/>
        <v>1.8827248623291861</v>
      </c>
      <c r="G176" s="4">
        <f t="shared" si="9"/>
        <v>1.0426822662766764</v>
      </c>
    </row>
    <row r="177" spans="1:7" x14ac:dyDescent="0.2">
      <c r="A177" s="4">
        <f>IF('True_Odds_Calculator_2-way'!A178="","",'True_Odds_Calculator_2-way'!A178)</f>
        <v>2.09</v>
      </c>
      <c r="B177" s="4">
        <f>IF('True_Odds_Calculator_2-way'!B178="","",'True_Odds_Calculator_2-way'!B178)</f>
        <v>1.76</v>
      </c>
      <c r="C177" s="4">
        <f t="shared" si="8"/>
        <v>4.6650717703349276E-2</v>
      </c>
      <c r="D177" s="4">
        <f t="shared" si="10"/>
        <v>2.1971090670170828</v>
      </c>
      <c r="E177" s="4">
        <f t="shared" si="11"/>
        <v>1.8353457738748626</v>
      </c>
      <c r="G177" s="4">
        <f t="shared" si="9"/>
        <v>1.0466507177033493</v>
      </c>
    </row>
    <row r="178" spans="1:7" x14ac:dyDescent="0.2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2.0699999999999998</v>
      </c>
      <c r="C178" s="4">
        <f t="shared" si="8"/>
        <v>4.8063538852042953E-2</v>
      </c>
      <c r="D178" s="4">
        <f t="shared" si="10"/>
        <v>1.848633921138273</v>
      </c>
      <c r="E178" s="4">
        <f t="shared" si="11"/>
        <v>2.1783643984660661</v>
      </c>
      <c r="G178" s="4">
        <f t="shared" si="9"/>
        <v>1.048063538852043</v>
      </c>
    </row>
    <row r="179" spans="1:7" x14ac:dyDescent="0.2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1.99</v>
      </c>
      <c r="C179" s="4">
        <f t="shared" si="8"/>
        <v>4.3053103354610656E-2</v>
      </c>
      <c r="D179" s="4">
        <f t="shared" si="10"/>
        <v>1.9267303414889438</v>
      </c>
      <c r="E179" s="4">
        <f t="shared" si="11"/>
        <v>2.0790625441197226</v>
      </c>
      <c r="G179" s="4">
        <f t="shared" si="9"/>
        <v>1.0430531033546107</v>
      </c>
    </row>
    <row r="180" spans="1:7" x14ac:dyDescent="0.2">
      <c r="A180" s="4">
        <f>IF('True_Odds_Calculator_2-way'!A181="","",'True_Odds_Calculator_2-way'!A181)</f>
        <v>1.96</v>
      </c>
      <c r="B180" s="4">
        <f>IF('True_Odds_Calculator_2-way'!B181="","",'True_Odds_Calculator_2-way'!B181)</f>
        <v>1.87</v>
      </c>
      <c r="C180" s="4">
        <f t="shared" si="8"/>
        <v>4.4963439921422932E-2</v>
      </c>
      <c r="D180" s="4">
        <f t="shared" si="10"/>
        <v>2.0503468337435664</v>
      </c>
      <c r="E180" s="4">
        <f t="shared" si="11"/>
        <v>1.9520664678312738</v>
      </c>
      <c r="G180" s="4">
        <f t="shared" si="9"/>
        <v>1.0449634399214229</v>
      </c>
    </row>
    <row r="181" spans="1:7" x14ac:dyDescent="0.2">
      <c r="A181" s="4">
        <f>IF('True_Odds_Calculator_2-way'!A182="","",'True_Odds_Calculator_2-way'!A182)</f>
        <v>1.94</v>
      </c>
      <c r="B181" s="4">
        <f>IF('True_Odds_Calculator_2-way'!B182="","",'True_Odds_Calculator_2-way'!B182)</f>
        <v>1.89</v>
      </c>
      <c r="C181" s="4">
        <f t="shared" si="8"/>
        <v>4.4564446626302434E-2</v>
      </c>
      <c r="D181" s="4">
        <f t="shared" si="10"/>
        <v>2.0276502792678208</v>
      </c>
      <c r="E181" s="4">
        <f t="shared" si="11"/>
        <v>1.9730936877791532</v>
      </c>
      <c r="G181" s="4">
        <f t="shared" si="9"/>
        <v>1.0445644466263024</v>
      </c>
    </row>
    <row r="182" spans="1:7" x14ac:dyDescent="0.2">
      <c r="A182" s="4">
        <f>IF('True_Odds_Calculator_2-way'!A183="","",'True_Odds_Calculator_2-way'!A183)</f>
        <v>2</v>
      </c>
      <c r="B182" s="4">
        <f>IF('True_Odds_Calculator_2-way'!B183="","",'True_Odds_Calculator_2-way'!B183)</f>
        <v>1.85</v>
      </c>
      <c r="C182" s="4">
        <f t="shared" si="8"/>
        <v>4.0540540540540349E-2</v>
      </c>
      <c r="D182" s="4">
        <f t="shared" si="10"/>
        <v>2.0845070422535206</v>
      </c>
      <c r="E182" s="4">
        <f t="shared" si="11"/>
        <v>1.9220779220779218</v>
      </c>
      <c r="G182" s="4">
        <f t="shared" si="9"/>
        <v>1.0405405405405403</v>
      </c>
    </row>
    <row r="183" spans="1:7" x14ac:dyDescent="0.2">
      <c r="A183" s="4">
        <f>IF('True_Odds_Calculator_2-way'!A184="","",'True_Odds_Calculator_2-way'!A184)</f>
        <v>1.88</v>
      </c>
      <c r="B183" s="4">
        <f>IF('True_Odds_Calculator_2-way'!B184="","",'True_Odds_Calculator_2-way'!B184)</f>
        <v>1.95</v>
      </c>
      <c r="C183" s="4">
        <f t="shared" si="8"/>
        <v>4.4735406437534042E-2</v>
      </c>
      <c r="D183" s="4">
        <f t="shared" si="10"/>
        <v>1.9625267665952888</v>
      </c>
      <c r="E183" s="4">
        <f t="shared" si="11"/>
        <v>2.0389321468298109</v>
      </c>
      <c r="G183" s="4">
        <f t="shared" si="9"/>
        <v>1.044735406437534</v>
      </c>
    </row>
    <row r="184" spans="1:7" x14ac:dyDescent="0.2">
      <c r="A184" s="4">
        <f>IF('True_Odds_Calculator_2-way'!A185="","",'True_Odds_Calculator_2-way'!A185)</f>
        <v>1.88</v>
      </c>
      <c r="B184" s="4">
        <f>IF('True_Odds_Calculator_2-way'!B185="","",'True_Odds_Calculator_2-way'!B185)</f>
        <v>1.95</v>
      </c>
      <c r="C184" s="4">
        <f t="shared" si="8"/>
        <v>4.4735406437534042E-2</v>
      </c>
      <c r="D184" s="4">
        <f t="shared" si="10"/>
        <v>1.9625267665952888</v>
      </c>
      <c r="E184" s="4">
        <f t="shared" si="11"/>
        <v>2.0389321468298109</v>
      </c>
      <c r="G184" s="4">
        <f t="shared" si="9"/>
        <v>1.044735406437534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1.91</v>
      </c>
      <c r="C185" s="4">
        <f t="shared" si="8"/>
        <v>3.3764291056736839E-2</v>
      </c>
      <c r="D185" s="4">
        <f t="shared" si="10"/>
        <v>2.0270738574832143</v>
      </c>
      <c r="E185" s="4">
        <f t="shared" si="11"/>
        <v>1.9736398144242935</v>
      </c>
      <c r="G185" s="4">
        <f t="shared" si="9"/>
        <v>1.0337642910567368</v>
      </c>
    </row>
    <row r="186" spans="1:7" x14ac:dyDescent="0.2">
      <c r="A186" s="4">
        <f>IF('True_Odds_Calculator_2-way'!A187="","",'True_Odds_Calculator_2-way'!A187)</f>
        <v>2.15</v>
      </c>
      <c r="B186" s="4">
        <f>IF('True_Odds_Calculator_2-way'!B187="","",'True_Odds_Calculator_2-way'!B187)</f>
        <v>1.72</v>
      </c>
      <c r="C186" s="4">
        <f t="shared" si="8"/>
        <v>4.6511627906976827E-2</v>
      </c>
      <c r="D186" s="4">
        <f t="shared" si="10"/>
        <v>2.263157894736842</v>
      </c>
      <c r="E186" s="4">
        <f t="shared" si="11"/>
        <v>1.7916666666666667</v>
      </c>
      <c r="G186" s="4">
        <f t="shared" si="9"/>
        <v>1.0465116279069768</v>
      </c>
    </row>
    <row r="187" spans="1:7" x14ac:dyDescent="0.2">
      <c r="A187" s="4">
        <f>IF('True_Odds_Calculator_2-way'!A188="","",'True_Odds_Calculator_2-way'!A188)</f>
        <v>2.06</v>
      </c>
      <c r="B187" s="4">
        <f>IF('True_Odds_Calculator_2-way'!B188="","",'True_Odds_Calculator_2-way'!B188)</f>
        <v>1.78</v>
      </c>
      <c r="C187" s="4">
        <f t="shared" si="8"/>
        <v>4.7234646012872306E-2</v>
      </c>
      <c r="D187" s="4">
        <f t="shared" si="10"/>
        <v>2.165347820951931</v>
      </c>
      <c r="E187" s="4">
        <f t="shared" si="11"/>
        <v>1.8581129015911626</v>
      </c>
      <c r="G187" s="4">
        <f t="shared" si="9"/>
        <v>1.0472346460128723</v>
      </c>
    </row>
    <row r="188" spans="1:7" x14ac:dyDescent="0.2">
      <c r="A188" s="4">
        <f>IF('True_Odds_Calculator_2-way'!A189="","",'True_Odds_Calculator_2-way'!A189)</f>
        <v>2.11</v>
      </c>
      <c r="B188" s="4">
        <f>IF('True_Odds_Calculator_2-way'!B189="","",'True_Odds_Calculator_2-way'!B189)</f>
        <v>1.75</v>
      </c>
      <c r="C188" s="4">
        <f t="shared" si="8"/>
        <v>4.5362220717670931E-2</v>
      </c>
      <c r="D188" s="4">
        <f t="shared" si="10"/>
        <v>2.2160540135033755</v>
      </c>
      <c r="E188" s="4">
        <f t="shared" si="11"/>
        <v>1.8223318938926589</v>
      </c>
      <c r="G188" s="4">
        <f t="shared" si="9"/>
        <v>1.0453622207176709</v>
      </c>
    </row>
    <row r="189" spans="1:7" x14ac:dyDescent="0.2">
      <c r="A189" s="4">
        <f>IF('True_Odds_Calculator_2-way'!A190="","",'True_Odds_Calculator_2-way'!A190)</f>
        <v>2.2999999999999998</v>
      </c>
      <c r="B189" s="4">
        <f>IF('True_Odds_Calculator_2-way'!B190="","",'True_Odds_Calculator_2-way'!B190)</f>
        <v>1.63</v>
      </c>
      <c r="C189" s="4">
        <f t="shared" si="8"/>
        <v>4.8279541210989763E-2</v>
      </c>
      <c r="D189" s="4">
        <f t="shared" si="10"/>
        <v>2.4352062357908415</v>
      </c>
      <c r="E189" s="4">
        <f t="shared" si="11"/>
        <v>1.6967639737497173</v>
      </c>
      <c r="G189" s="4">
        <f t="shared" si="9"/>
        <v>1.0482795412109898</v>
      </c>
    </row>
    <row r="190" spans="1:7" x14ac:dyDescent="0.2">
      <c r="A190" s="4">
        <f>IF('True_Odds_Calculator_2-way'!A191="","",'True_Odds_Calculator_2-way'!A191)</f>
        <v>1.89</v>
      </c>
      <c r="B190" s="4">
        <f>IF('True_Odds_Calculator_2-way'!B191="","",'True_Odds_Calculator_2-way'!B191)</f>
        <v>1.94</v>
      </c>
      <c r="C190" s="4">
        <f t="shared" si="8"/>
        <v>4.4564446626302434E-2</v>
      </c>
      <c r="D190" s="4">
        <f t="shared" si="10"/>
        <v>1.9730936877791532</v>
      </c>
      <c r="E190" s="4">
        <f t="shared" si="11"/>
        <v>2.0276502792678208</v>
      </c>
      <c r="G190" s="4">
        <f t="shared" si="9"/>
        <v>1.0445644466263024</v>
      </c>
    </row>
    <row r="191" spans="1:7" x14ac:dyDescent="0.2">
      <c r="A191" s="4">
        <f>IF('True_Odds_Calculator_2-way'!A192="","",'True_Odds_Calculator_2-way'!A192)</f>
        <v>2.21</v>
      </c>
      <c r="B191" s="4">
        <f>IF('True_Odds_Calculator_2-way'!B192="","",'True_Odds_Calculator_2-way'!B192)</f>
        <v>1.68</v>
      </c>
      <c r="C191" s="4">
        <f t="shared" si="8"/>
        <v>4.772678302090072E-2</v>
      </c>
      <c r="D191" s="4">
        <f t="shared" si="10"/>
        <v>2.3330400904863642</v>
      </c>
      <c r="E191" s="4">
        <f t="shared" si="11"/>
        <v>1.7501649853870085</v>
      </c>
      <c r="G191" s="4">
        <f t="shared" si="9"/>
        <v>1.0477267830209007</v>
      </c>
    </row>
    <row r="192" spans="1:7" x14ac:dyDescent="0.2">
      <c r="A192" s="4">
        <f>IF('True_Odds_Calculator_2-way'!A193="","",'True_Odds_Calculator_2-way'!A193)</f>
        <v>2.16</v>
      </c>
      <c r="B192" s="4">
        <f>IF('True_Odds_Calculator_2-way'!B193="","",'True_Odds_Calculator_2-way'!B193)</f>
        <v>1.71</v>
      </c>
      <c r="C192" s="4">
        <f t="shared" si="8"/>
        <v>4.7758284600389889E-2</v>
      </c>
      <c r="D192" s="4">
        <f t="shared" si="10"/>
        <v>2.2774694783573808</v>
      </c>
      <c r="E192" s="4">
        <f t="shared" si="11"/>
        <v>1.7827975673327543</v>
      </c>
      <c r="G192" s="4">
        <f t="shared" si="9"/>
        <v>1.0477582846003899</v>
      </c>
    </row>
    <row r="193" spans="1:7" x14ac:dyDescent="0.2">
      <c r="A193" s="4">
        <f>IF('True_Odds_Calculator_2-way'!A194="","",'True_Odds_Calculator_2-way'!A194)</f>
        <v>2.04</v>
      </c>
      <c r="B193" s="4">
        <f>IF('True_Odds_Calculator_2-way'!B194="","",'True_Odds_Calculator_2-way'!B194)</f>
        <v>1.81</v>
      </c>
      <c r="C193" s="4">
        <f t="shared" si="8"/>
        <v>4.2682266276676373E-2</v>
      </c>
      <c r="D193" s="4">
        <f t="shared" si="10"/>
        <v>2.1328558225508316</v>
      </c>
      <c r="E193" s="4">
        <f t="shared" si="11"/>
        <v>1.8827248623291861</v>
      </c>
      <c r="G193" s="4">
        <f t="shared" si="9"/>
        <v>1.0426822662766764</v>
      </c>
    </row>
    <row r="194" spans="1:7" x14ac:dyDescent="0.2">
      <c r="A194" s="4">
        <f>IF('True_Odds_Calculator_2-way'!A195="","",'True_Odds_Calculator_2-way'!A195)</f>
        <v>2.15</v>
      </c>
      <c r="B194" s="4">
        <f>IF('True_Odds_Calculator_2-way'!B195="","",'True_Odds_Calculator_2-way'!B195)</f>
        <v>1.71</v>
      </c>
      <c r="C194" s="4">
        <f t="shared" ref="C194:C257" si="12">IF(A194="","",((1/A194)+(1/B194))-1)</f>
        <v>4.9911600707194248E-2</v>
      </c>
      <c r="D194" s="4">
        <f t="shared" si="10"/>
        <v>2.2718986559555074</v>
      </c>
      <c r="E194" s="4">
        <f t="shared" si="11"/>
        <v>1.7862261630025504</v>
      </c>
      <c r="G194" s="4">
        <f t="shared" ref="G194:G257" si="13">IF(A194="","",C194+1)</f>
        <v>1.0499116007071942</v>
      </c>
    </row>
    <row r="195" spans="1:7" x14ac:dyDescent="0.2">
      <c r="A195" s="4">
        <f>IF('True_Odds_Calculator_2-way'!A196="","",'True_Odds_Calculator_2-way'!A196)</f>
        <v>2.0299999999999998</v>
      </c>
      <c r="B195" s="4">
        <f>IF('True_Odds_Calculator_2-way'!B196="","",'True_Odds_Calculator_2-way'!B196)</f>
        <v>1.81</v>
      </c>
      <c r="C195" s="4">
        <f t="shared" si="12"/>
        <v>4.5097025283727721E-2</v>
      </c>
      <c r="D195" s="4">
        <f t="shared" ref="D195:D258" si="14">IF(A195="","",(2*A195)/(2-($C195*A195)))</f>
        <v>2.1273774715571898</v>
      </c>
      <c r="E195" s="4">
        <f t="shared" ref="E195:E258" si="15">IF(B195="","",(2*B195)/(2-($C195*B195)))</f>
        <v>1.8870143543127138</v>
      </c>
      <c r="G195" s="4">
        <f t="shared" si="13"/>
        <v>1.0450970252837277</v>
      </c>
    </row>
    <row r="196" spans="1:7" x14ac:dyDescent="0.2">
      <c r="A196" s="4">
        <f>IF('True_Odds_Calculator_2-way'!A197="","",'True_Odds_Calculator_2-way'!A197)</f>
        <v>1.88</v>
      </c>
      <c r="B196" s="4">
        <f>IF('True_Odds_Calculator_2-way'!B197="","",'True_Odds_Calculator_2-way'!B197)</f>
        <v>1.92</v>
      </c>
      <c r="C196" s="4">
        <f t="shared" si="12"/>
        <v>5.2748226950354749E-2</v>
      </c>
      <c r="D196" s="4">
        <f t="shared" si="14"/>
        <v>1.9780797895659799</v>
      </c>
      <c r="E196" s="4">
        <f t="shared" si="15"/>
        <v>2.0224114746750339</v>
      </c>
      <c r="G196" s="4">
        <f t="shared" si="13"/>
        <v>1.0527482269503547</v>
      </c>
    </row>
    <row r="197" spans="1:7" x14ac:dyDescent="0.2">
      <c r="A197" s="4">
        <f>IF('True_Odds_Calculator_2-way'!A198="","",'True_Odds_Calculator_2-way'!A198)</f>
        <v>1.86</v>
      </c>
      <c r="B197" s="4">
        <f>IF('True_Odds_Calculator_2-way'!B198="","",'True_Odds_Calculator_2-way'!B198)</f>
        <v>1.94</v>
      </c>
      <c r="C197" s="4">
        <f t="shared" si="12"/>
        <v>5.3098326127923645E-2</v>
      </c>
      <c r="D197" s="4">
        <f t="shared" si="14"/>
        <v>1.9566207569677909</v>
      </c>
      <c r="E197" s="4">
        <f t="shared" si="15"/>
        <v>2.0453463326153494</v>
      </c>
      <c r="G197" s="4">
        <f t="shared" si="13"/>
        <v>1.0530983261279236</v>
      </c>
    </row>
    <row r="198" spans="1:7" x14ac:dyDescent="0.2">
      <c r="A198" s="4">
        <f>IF('True_Odds_Calculator_2-way'!A199="","",'True_Odds_Calculator_2-way'!A199)</f>
        <v>1.77</v>
      </c>
      <c r="B198" s="4">
        <f>IF('True_Odds_Calculator_2-way'!B199="","",'True_Odds_Calculator_2-way'!B199)</f>
        <v>2.04</v>
      </c>
      <c r="C198" s="4">
        <f t="shared" si="12"/>
        <v>5.5167829843801863E-2</v>
      </c>
      <c r="D198" s="4">
        <f t="shared" si="14"/>
        <v>1.8608534322820036</v>
      </c>
      <c r="E198" s="4">
        <f t="shared" si="15"/>
        <v>2.1616379310344827</v>
      </c>
      <c r="G198" s="4">
        <f t="shared" si="13"/>
        <v>1.0551678298438019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1.94</v>
      </c>
      <c r="C199" s="4">
        <f t="shared" si="12"/>
        <v>3.3598632551679941E-2</v>
      </c>
      <c r="D199" s="4">
        <f t="shared" si="14"/>
        <v>1.9946726333173512</v>
      </c>
      <c r="E199" s="4">
        <f t="shared" si="15"/>
        <v>2.0053558995233249</v>
      </c>
      <c r="G199" s="4">
        <f t="shared" si="13"/>
        <v>1.0335986325516799</v>
      </c>
    </row>
    <row r="200" spans="1:7" x14ac:dyDescent="0.2">
      <c r="A200" s="4">
        <f>IF('True_Odds_Calculator_2-way'!A201="","",'True_Odds_Calculator_2-way'!A201)</f>
        <v>1.38</v>
      </c>
      <c r="B200" s="4">
        <f>IF('True_Odds_Calculator_2-way'!B201="","",'True_Odds_Calculator_2-way'!B201)</f>
        <v>3.09</v>
      </c>
      <c r="C200" s="4">
        <f t="shared" si="12"/>
        <v>4.8262276628676215E-2</v>
      </c>
      <c r="D200" s="4">
        <f t="shared" si="14"/>
        <v>1.427538415185297</v>
      </c>
      <c r="E200" s="4">
        <f t="shared" si="15"/>
        <v>3.3389711064129681</v>
      </c>
      <c r="G200" s="4">
        <f t="shared" si="13"/>
        <v>1.0482622766286762</v>
      </c>
    </row>
    <row r="201" spans="1:7" x14ac:dyDescent="0.2">
      <c r="A201" s="4">
        <f>IF('True_Odds_Calculator_2-way'!A202="","",'True_Odds_Calculator_2-way'!A202)</f>
        <v>2.2999999999999998</v>
      </c>
      <c r="B201" s="4">
        <f>IF('True_Odds_Calculator_2-way'!B202="","",'True_Odds_Calculator_2-way'!B202)</f>
        <v>1.63</v>
      </c>
      <c r="C201" s="4">
        <f t="shared" si="12"/>
        <v>4.8279541210989763E-2</v>
      </c>
      <c r="D201" s="4">
        <f t="shared" si="14"/>
        <v>2.4352062357908415</v>
      </c>
      <c r="E201" s="4">
        <f t="shared" si="15"/>
        <v>1.6967639737497173</v>
      </c>
      <c r="G201" s="4">
        <f t="shared" si="13"/>
        <v>1.0482795412109898</v>
      </c>
    </row>
    <row r="202" spans="1:7" x14ac:dyDescent="0.2">
      <c r="A202" s="4">
        <f>IF('True_Odds_Calculator_2-way'!A203="","",'True_Odds_Calculator_2-way'!A203)</f>
        <v>2.34</v>
      </c>
      <c r="B202" s="4">
        <f>IF('True_Odds_Calculator_2-way'!B203="","",'True_Odds_Calculator_2-way'!B203)</f>
        <v>1.61</v>
      </c>
      <c r="C202" s="4">
        <f t="shared" si="12"/>
        <v>4.8468439772787697E-2</v>
      </c>
      <c r="D202" s="4">
        <f t="shared" si="14"/>
        <v>2.4806742608810168</v>
      </c>
      <c r="E202" s="4">
        <f t="shared" si="15"/>
        <v>1.6753679903944503</v>
      </c>
      <c r="G202" s="4">
        <f t="shared" si="13"/>
        <v>1.0484684397727877</v>
      </c>
    </row>
    <row r="203" spans="1:7" x14ac:dyDescent="0.2">
      <c r="A203" s="4">
        <f>IF('True_Odds_Calculator_2-way'!A204="","",'True_Odds_Calculator_2-way'!A204)</f>
        <v>2.33</v>
      </c>
      <c r="B203" s="4">
        <f>IF('True_Odds_Calculator_2-way'!B204="","",'True_Odds_Calculator_2-way'!B204)</f>
        <v>1.62</v>
      </c>
      <c r="C203" s="4">
        <f t="shared" si="12"/>
        <v>4.6468499973506994E-2</v>
      </c>
      <c r="D203" s="4">
        <f t="shared" si="14"/>
        <v>2.4633557397376489</v>
      </c>
      <c r="E203" s="4">
        <f t="shared" si="15"/>
        <v>1.6833608348570663</v>
      </c>
      <c r="G203" s="4">
        <f t="shared" si="13"/>
        <v>1.046468499973507</v>
      </c>
    </row>
    <row r="204" spans="1:7" x14ac:dyDescent="0.2">
      <c r="A204" s="4">
        <f>IF('True_Odds_Calculator_2-way'!A205="","",'True_Odds_Calculator_2-way'!A205)</f>
        <v>2.4500000000000002</v>
      </c>
      <c r="B204" s="4">
        <f>IF('True_Odds_Calculator_2-way'!B205="","",'True_Odds_Calculator_2-way'!B205)</f>
        <v>1.56</v>
      </c>
      <c r="C204" s="4">
        <f t="shared" si="12"/>
        <v>4.9188906331763427E-2</v>
      </c>
      <c r="D204" s="4">
        <f t="shared" si="14"/>
        <v>2.6070941336971352</v>
      </c>
      <c r="E204" s="4">
        <f t="shared" si="15"/>
        <v>1.6222410865874364</v>
      </c>
      <c r="G204" s="4">
        <f t="shared" si="13"/>
        <v>1.0491889063317634</v>
      </c>
    </row>
    <row r="205" spans="1:7" x14ac:dyDescent="0.2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</v>
      </c>
      <c r="C205" s="4">
        <f t="shared" si="12"/>
        <v>4.6940928270042148E-2</v>
      </c>
      <c r="D205" s="4">
        <f t="shared" si="14"/>
        <v>2.5095962938451355</v>
      </c>
      <c r="E205" s="4">
        <f t="shared" si="15"/>
        <v>1.6624287593160894</v>
      </c>
      <c r="G205" s="4">
        <f t="shared" si="13"/>
        <v>1.0469409282700421</v>
      </c>
    </row>
    <row r="206" spans="1:7" x14ac:dyDescent="0.2">
      <c r="A206" s="4">
        <f>IF('True_Odds_Calculator_2-way'!A207="","",'True_Odds_Calculator_2-way'!A207)</f>
        <v>1.83</v>
      </c>
      <c r="B206" s="4">
        <f>IF('True_Odds_Calculator_2-way'!B207="","",'True_Odds_Calculator_2-way'!B207)</f>
        <v>2.02</v>
      </c>
      <c r="C206" s="4">
        <f t="shared" si="12"/>
        <v>4.1497592382188975E-2</v>
      </c>
      <c r="D206" s="4">
        <f t="shared" si="14"/>
        <v>1.9022281685792208</v>
      </c>
      <c r="E206" s="4">
        <f t="shared" si="15"/>
        <v>2.1083670792220381</v>
      </c>
      <c r="G206" s="4">
        <f t="shared" si="13"/>
        <v>1.041497592382189</v>
      </c>
    </row>
    <row r="207" spans="1:7" x14ac:dyDescent="0.2">
      <c r="A207" s="4">
        <f>IF('True_Odds_Calculator_2-way'!A208="","",'True_Odds_Calculator_2-way'!A208)</f>
        <v>2.2400000000000002</v>
      </c>
      <c r="B207" s="4">
        <f>IF('True_Odds_Calculator_2-way'!B208="","",'True_Odds_Calculator_2-way'!B208)</f>
        <v>1.64</v>
      </c>
      <c r="C207" s="4">
        <f t="shared" si="12"/>
        <v>5.6184668989546882E-2</v>
      </c>
      <c r="D207" s="4">
        <f t="shared" si="14"/>
        <v>2.3904216553878186</v>
      </c>
      <c r="E207" s="4">
        <f t="shared" si="15"/>
        <v>1.7192062897791085</v>
      </c>
      <c r="G207" s="4">
        <f t="shared" si="13"/>
        <v>1.0561846689895469</v>
      </c>
    </row>
    <row r="208" spans="1:7" x14ac:dyDescent="0.2">
      <c r="A208" s="4">
        <f>IF('True_Odds_Calculator_2-way'!A209="","",'True_Odds_Calculator_2-way'!A209)</f>
        <v>2.46</v>
      </c>
      <c r="B208" s="4">
        <f>IF('True_Odds_Calculator_2-way'!B209="","",'True_Odds_Calculator_2-way'!B209)</f>
        <v>1.54</v>
      </c>
      <c r="C208" s="4">
        <f t="shared" si="12"/>
        <v>5.5854714391299742E-2</v>
      </c>
      <c r="D208" s="4">
        <f t="shared" si="14"/>
        <v>2.6414725979640217</v>
      </c>
      <c r="E208" s="4">
        <f t="shared" si="15"/>
        <v>1.609209073145867</v>
      </c>
      <c r="G208" s="4">
        <f t="shared" si="13"/>
        <v>1.0558547143912997</v>
      </c>
    </row>
    <row r="209" spans="1:7" x14ac:dyDescent="0.2">
      <c r="A209" s="4">
        <f>IF('True_Odds_Calculator_2-way'!A210="","",'True_Odds_Calculator_2-way'!A210)</f>
        <v>2.46</v>
      </c>
      <c r="B209" s="4">
        <f>IF('True_Odds_Calculator_2-way'!B210="","",'True_Odds_Calculator_2-way'!B210)</f>
        <v>1.54</v>
      </c>
      <c r="C209" s="4">
        <f t="shared" si="12"/>
        <v>5.5854714391299742E-2</v>
      </c>
      <c r="D209" s="4">
        <f t="shared" si="14"/>
        <v>2.6414725979640217</v>
      </c>
      <c r="E209" s="4">
        <f t="shared" si="15"/>
        <v>1.609209073145867</v>
      </c>
      <c r="G209" s="4">
        <f t="shared" si="13"/>
        <v>1.0558547143912997</v>
      </c>
    </row>
    <row r="210" spans="1:7" x14ac:dyDescent="0.2">
      <c r="A210" s="4">
        <f>IF('True_Odds_Calculator_2-way'!A211="","",'True_Odds_Calculator_2-way'!A211)</f>
        <v>1.94</v>
      </c>
      <c r="B210" s="4">
        <f>IF('True_Odds_Calculator_2-way'!B211="","",'True_Odds_Calculator_2-way'!B211)</f>
        <v>1.86</v>
      </c>
      <c r="C210" s="4">
        <f t="shared" si="12"/>
        <v>5.3098326127923645E-2</v>
      </c>
      <c r="D210" s="4">
        <f t="shared" si="14"/>
        <v>2.0453463326153494</v>
      </c>
      <c r="E210" s="4">
        <f t="shared" si="15"/>
        <v>1.9566207569677909</v>
      </c>
      <c r="G210" s="4">
        <f t="shared" si="13"/>
        <v>1.0530983261279236</v>
      </c>
    </row>
    <row r="211" spans="1:7" x14ac:dyDescent="0.2">
      <c r="A211" s="4">
        <f>IF('True_Odds_Calculator_2-way'!A212="","",'True_Odds_Calculator_2-way'!A212)</f>
        <v>2.02</v>
      </c>
      <c r="B211" s="4">
        <f>IF('True_Odds_Calculator_2-way'!B212="","",'True_Odds_Calculator_2-way'!B212)</f>
        <v>1.86</v>
      </c>
      <c r="C211" s="4">
        <f t="shared" si="12"/>
        <v>3.2683913552645549E-2</v>
      </c>
      <c r="D211" s="4">
        <f t="shared" si="14"/>
        <v>2.0889580785055042</v>
      </c>
      <c r="E211" s="4">
        <f t="shared" si="15"/>
        <v>1.918308996221791</v>
      </c>
      <c r="G211" s="4">
        <f t="shared" si="13"/>
        <v>1.0326839135526455</v>
      </c>
    </row>
    <row r="212" spans="1:7" x14ac:dyDescent="0.2">
      <c r="A212" s="4">
        <f>IF('True_Odds_Calculator_2-way'!A213="","",'True_Odds_Calculator_2-way'!A213)</f>
        <v>1.68</v>
      </c>
      <c r="B212" s="4">
        <f>IF('True_Odds_Calculator_2-way'!B213="","",'True_Odds_Calculator_2-way'!B213)</f>
        <v>2.2599999999999998</v>
      </c>
      <c r="C212" s="4">
        <f t="shared" si="12"/>
        <v>3.7715971344289834E-2</v>
      </c>
      <c r="D212" s="4">
        <f t="shared" si="14"/>
        <v>1.7349661853408882</v>
      </c>
      <c r="E212" s="4">
        <f t="shared" si="15"/>
        <v>2.3606068142253167</v>
      </c>
      <c r="G212" s="4">
        <f t="shared" si="13"/>
        <v>1.0377159713442898</v>
      </c>
    </row>
    <row r="213" spans="1:7" x14ac:dyDescent="0.2">
      <c r="A213" s="4">
        <f>IF('True_Odds_Calculator_2-way'!A214="","",'True_Odds_Calculator_2-way'!A214)</f>
        <v>1.89</v>
      </c>
      <c r="B213" s="4">
        <f>IF('True_Odds_Calculator_2-way'!B214="","",'True_Odds_Calculator_2-way'!B214)</f>
        <v>1.97</v>
      </c>
      <c r="C213" s="4">
        <f t="shared" si="12"/>
        <v>3.6714742298498582E-2</v>
      </c>
      <c r="D213" s="4">
        <f t="shared" si="14"/>
        <v>1.9579312702127099</v>
      </c>
      <c r="E213" s="4">
        <f t="shared" si="15"/>
        <v>2.0439162297916722</v>
      </c>
      <c r="G213" s="4">
        <f t="shared" si="13"/>
        <v>1.0367147422984986</v>
      </c>
    </row>
    <row r="214" spans="1:7" x14ac:dyDescent="0.2">
      <c r="A214" s="4">
        <f>IF('True_Odds_Calculator_2-way'!A215="","",'True_Odds_Calculator_2-way'!A215)</f>
        <v>2.09</v>
      </c>
      <c r="B214" s="4">
        <f>IF('True_Odds_Calculator_2-way'!B215="","",'True_Odds_Calculator_2-way'!B215)</f>
        <v>1.76</v>
      </c>
      <c r="C214" s="4">
        <f t="shared" si="12"/>
        <v>4.6650717703349276E-2</v>
      </c>
      <c r="D214" s="4">
        <f t="shared" si="14"/>
        <v>2.1971090670170828</v>
      </c>
      <c r="E214" s="4">
        <f t="shared" si="15"/>
        <v>1.8353457738748626</v>
      </c>
      <c r="G214" s="4">
        <f t="shared" si="13"/>
        <v>1.0466507177033493</v>
      </c>
    </row>
    <row r="215" spans="1:7" x14ac:dyDescent="0.2">
      <c r="A215" s="4">
        <f>IF('True_Odds_Calculator_2-way'!A216="","",'True_Odds_Calculator_2-way'!A216)</f>
        <v>2.08</v>
      </c>
      <c r="B215" s="4">
        <f>IF('True_Odds_Calculator_2-way'!B216="","",'True_Odds_Calculator_2-way'!B216)</f>
        <v>1.83</v>
      </c>
      <c r="C215" s="4">
        <f t="shared" si="12"/>
        <v>2.7217318200924545E-2</v>
      </c>
      <c r="D215" s="4">
        <f t="shared" si="14"/>
        <v>2.1405916094927453</v>
      </c>
      <c r="E215" s="4">
        <f t="shared" si="15"/>
        <v>1.8767379942806428</v>
      </c>
      <c r="G215" s="4">
        <f t="shared" si="13"/>
        <v>1.0272173182009245</v>
      </c>
    </row>
    <row r="216" spans="1:7" x14ac:dyDescent="0.2">
      <c r="A216" s="4">
        <f>IF('True_Odds_Calculator_2-way'!A217="","",'True_Odds_Calculator_2-way'!A217)</f>
        <v>2.0499999999999998</v>
      </c>
      <c r="B216" s="4">
        <f>IF('True_Odds_Calculator_2-way'!B217="","",'True_Odds_Calculator_2-way'!B217)</f>
        <v>1.85</v>
      </c>
      <c r="C216" s="4">
        <f t="shared" si="12"/>
        <v>2.8345418589321048E-2</v>
      </c>
      <c r="D216" s="4">
        <f t="shared" si="14"/>
        <v>2.1113430758524703</v>
      </c>
      <c r="E216" s="4">
        <f t="shared" si="15"/>
        <v>1.8998121477770822</v>
      </c>
      <c r="G216" s="4">
        <f t="shared" si="13"/>
        <v>1.028345418589321</v>
      </c>
    </row>
    <row r="217" spans="1:7" x14ac:dyDescent="0.2">
      <c r="A217" s="4">
        <f>IF('True_Odds_Calculator_2-way'!A218="","",'True_Odds_Calculator_2-way'!A218)</f>
        <v>2.11</v>
      </c>
      <c r="B217" s="4">
        <f>IF('True_Odds_Calculator_2-way'!B218="","",'True_Odds_Calculator_2-way'!B218)</f>
        <v>1.79</v>
      </c>
      <c r="C217" s="4">
        <f t="shared" si="12"/>
        <v>3.2592867166194583E-2</v>
      </c>
      <c r="D217" s="4">
        <f t="shared" si="14"/>
        <v>2.1851369724319478</v>
      </c>
      <c r="E217" s="4">
        <f t="shared" si="15"/>
        <v>1.8437843247333352</v>
      </c>
      <c r="G217" s="4">
        <f t="shared" si="13"/>
        <v>1.0325928671661946</v>
      </c>
    </row>
    <row r="218" spans="1:7" x14ac:dyDescent="0.2">
      <c r="A218" s="4">
        <f>IF('True_Odds_Calculator_2-way'!A219="","",'True_Odds_Calculator_2-way'!A219)</f>
        <v>2.09</v>
      </c>
      <c r="B218" s="4">
        <f>IF('True_Odds_Calculator_2-way'!B219="","",'True_Odds_Calculator_2-way'!B219)</f>
        <v>1.82</v>
      </c>
      <c r="C218" s="4">
        <f t="shared" si="12"/>
        <v>2.7919448972080652E-2</v>
      </c>
      <c r="D218" s="4">
        <f t="shared" si="14"/>
        <v>2.152810006225593</v>
      </c>
      <c r="E218" s="4">
        <f t="shared" si="15"/>
        <v>1.8674456281604401</v>
      </c>
      <c r="G218" s="4">
        <f t="shared" si="13"/>
        <v>1.0279194489720807</v>
      </c>
    </row>
    <row r="219" spans="1:7" x14ac:dyDescent="0.2">
      <c r="A219" s="4">
        <f>IF('True_Odds_Calculator_2-way'!A220="","",'True_Odds_Calculator_2-way'!A220)</f>
        <v>2.0499999999999998</v>
      </c>
      <c r="B219" s="4">
        <f>IF('True_Odds_Calculator_2-way'!B220="","",'True_Odds_Calculator_2-way'!B220)</f>
        <v>1.85</v>
      </c>
      <c r="C219" s="4">
        <f t="shared" si="12"/>
        <v>2.8345418589321048E-2</v>
      </c>
      <c r="D219" s="4">
        <f t="shared" si="14"/>
        <v>2.1113430758524703</v>
      </c>
      <c r="E219" s="4">
        <f t="shared" si="15"/>
        <v>1.8998121477770822</v>
      </c>
      <c r="G219" s="4">
        <f t="shared" si="13"/>
        <v>1.028345418589321</v>
      </c>
    </row>
    <row r="220" spans="1:7" x14ac:dyDescent="0.2">
      <c r="A220" s="4">
        <f>IF('True_Odds_Calculator_2-way'!A221="","",'True_Odds_Calculator_2-way'!A221)</f>
        <v>1.63</v>
      </c>
      <c r="B220" s="4">
        <f>IF('True_Odds_Calculator_2-way'!B221="","",'True_Odds_Calculator_2-way'!B221)</f>
        <v>2.37</v>
      </c>
      <c r="C220" s="4">
        <f t="shared" si="12"/>
        <v>3.5437860785379582E-2</v>
      </c>
      <c r="D220" s="4">
        <f t="shared" si="14"/>
        <v>1.6784775477395666</v>
      </c>
      <c r="E220" s="4">
        <f t="shared" si="15"/>
        <v>2.4738881239793793</v>
      </c>
      <c r="G220" s="4">
        <f t="shared" si="13"/>
        <v>1.0354378607853796</v>
      </c>
    </row>
    <row r="221" spans="1:7" x14ac:dyDescent="0.2">
      <c r="A221" s="4">
        <f>IF('True_Odds_Calculator_2-way'!A222="","",'True_Odds_Calculator_2-way'!A222)</f>
        <v>1.99</v>
      </c>
      <c r="B221" s="4">
        <f>IF('True_Odds_Calculator_2-way'!B222="","",'True_Odds_Calculator_2-way'!B222)</f>
        <v>1.9</v>
      </c>
      <c r="C221" s="4">
        <f t="shared" si="12"/>
        <v>2.8828352287754377E-2</v>
      </c>
      <c r="D221" s="4">
        <f t="shared" si="14"/>
        <v>2.0487672717420748</v>
      </c>
      <c r="E221" s="4">
        <f t="shared" si="15"/>
        <v>1.9535003874967702</v>
      </c>
      <c r="G221" s="4">
        <f t="shared" si="13"/>
        <v>1.0288283522877544</v>
      </c>
    </row>
    <row r="222" spans="1:7" x14ac:dyDescent="0.2">
      <c r="A222" s="4">
        <f>IF('True_Odds_Calculator_2-way'!A223="","",'True_Odds_Calculator_2-way'!A223)</f>
        <v>2</v>
      </c>
      <c r="B222" s="4">
        <f>IF('True_Odds_Calculator_2-way'!B223="","",'True_Odds_Calculator_2-way'!B223)</f>
        <v>1.89</v>
      </c>
      <c r="C222" s="4">
        <f t="shared" si="12"/>
        <v>2.9100529100529293E-2</v>
      </c>
      <c r="D222" s="4">
        <f t="shared" si="14"/>
        <v>2.0599455040871937</v>
      </c>
      <c r="E222" s="4">
        <f t="shared" si="15"/>
        <v>1.9434447300771212</v>
      </c>
      <c r="G222" s="4">
        <f t="shared" si="13"/>
        <v>1.0291005291005293</v>
      </c>
    </row>
    <row r="223" spans="1:7" x14ac:dyDescent="0.2">
      <c r="A223" s="4">
        <f>IF('True_Odds_Calculator_2-way'!A224="","",'True_Odds_Calculator_2-way'!A224)</f>
        <v>2.27</v>
      </c>
      <c r="B223" s="4">
        <f>IF('True_Odds_Calculator_2-way'!B224="","",'True_Odds_Calculator_2-way'!B224)</f>
        <v>1.69</v>
      </c>
      <c r="C223" s="4">
        <f t="shared" si="12"/>
        <v>3.2244610692594433E-2</v>
      </c>
      <c r="D223" s="4">
        <f t="shared" si="14"/>
        <v>2.3562325338574457</v>
      </c>
      <c r="E223" s="4">
        <f t="shared" si="15"/>
        <v>1.7373366845549443</v>
      </c>
      <c r="G223" s="4">
        <f t="shared" si="13"/>
        <v>1.0322446106925944</v>
      </c>
    </row>
    <row r="224" spans="1:7" x14ac:dyDescent="0.2">
      <c r="A224" s="4">
        <f>IF('True_Odds_Calculator_2-way'!A225="","",'True_Odds_Calculator_2-way'!A225)</f>
        <v>1.51</v>
      </c>
      <c r="B224" s="4">
        <f>IF('True_Odds_Calculator_2-way'!B225="","",'True_Odds_Calculator_2-way'!B225)</f>
        <v>2.65</v>
      </c>
      <c r="C224" s="4">
        <f t="shared" si="12"/>
        <v>3.9610146195176998E-2</v>
      </c>
      <c r="D224" s="4">
        <f t="shared" si="14"/>
        <v>1.5565496450452205</v>
      </c>
      <c r="E224" s="4">
        <f t="shared" si="15"/>
        <v>2.7967849030228904</v>
      </c>
      <c r="G224" s="4">
        <f t="shared" si="13"/>
        <v>1.039610146195177</v>
      </c>
    </row>
    <row r="225" spans="1:7" x14ac:dyDescent="0.2">
      <c r="A225" s="4">
        <f>IF('True_Odds_Calculator_2-way'!A226="","",'True_Odds_Calculator_2-way'!A226)</f>
        <v>1.81</v>
      </c>
      <c r="B225" s="4">
        <f>IF('True_Odds_Calculator_2-way'!B226="","",'True_Odds_Calculator_2-way'!B226)</f>
        <v>2.08</v>
      </c>
      <c r="C225" s="4">
        <f t="shared" si="12"/>
        <v>3.3255418614534626E-2</v>
      </c>
      <c r="D225" s="4">
        <f t="shared" si="14"/>
        <v>1.8661643699811639</v>
      </c>
      <c r="E225" s="4">
        <f t="shared" si="15"/>
        <v>2.1545152798443401</v>
      </c>
      <c r="G225" s="4">
        <f t="shared" si="13"/>
        <v>1.0332554186145346</v>
      </c>
    </row>
    <row r="226" spans="1:7" x14ac:dyDescent="0.2">
      <c r="A226" s="4">
        <f>IF('True_Odds_Calculator_2-way'!A227="","",'True_Odds_Calculator_2-way'!A227)</f>
        <v>2.23</v>
      </c>
      <c r="B226" s="4">
        <f>IF('True_Odds_Calculator_2-way'!B227="","",'True_Odds_Calculator_2-way'!B227)</f>
        <v>1.64</v>
      </c>
      <c r="C226" s="4">
        <f t="shared" si="12"/>
        <v>5.818659083451827E-2</v>
      </c>
      <c r="D226" s="4">
        <f t="shared" si="14"/>
        <v>2.3847157016171101</v>
      </c>
      <c r="E226" s="4">
        <f t="shared" si="15"/>
        <v>1.7221699001695234</v>
      </c>
      <c r="G226" s="4">
        <f t="shared" si="13"/>
        <v>1.0581865908345183</v>
      </c>
    </row>
    <row r="227" spans="1:7" x14ac:dyDescent="0.2">
      <c r="A227" s="4">
        <f>IF('True_Odds_Calculator_2-way'!A228="","",'True_Odds_Calculator_2-way'!A228)</f>
        <v>2.08</v>
      </c>
      <c r="B227" s="4">
        <f>IF('True_Odds_Calculator_2-way'!B228="","",'True_Odds_Calculator_2-way'!B228)</f>
        <v>1.74</v>
      </c>
      <c r="C227" s="4">
        <f t="shared" si="12"/>
        <v>5.5481874447391721E-2</v>
      </c>
      <c r="D227" s="4">
        <f t="shared" si="14"/>
        <v>2.2073676506464994</v>
      </c>
      <c r="E227" s="4">
        <f t="shared" si="15"/>
        <v>1.8282481309355427</v>
      </c>
      <c r="G227" s="4">
        <f t="shared" si="13"/>
        <v>1.0554818744473917</v>
      </c>
    </row>
    <row r="228" spans="1:7" x14ac:dyDescent="0.2">
      <c r="A228" s="4">
        <f>IF('True_Odds_Calculator_2-way'!A229="","",'True_Odds_Calculator_2-way'!A229)</f>
        <v>1.95</v>
      </c>
      <c r="B228" s="4">
        <f>IF('True_Odds_Calculator_2-way'!B229="","",'True_Odds_Calculator_2-way'!B229)</f>
        <v>1.88</v>
      </c>
      <c r="C228" s="4">
        <f t="shared" si="12"/>
        <v>4.4735406437534042E-2</v>
      </c>
      <c r="D228" s="4">
        <f t="shared" si="14"/>
        <v>2.0389321468298109</v>
      </c>
      <c r="E228" s="4">
        <f t="shared" si="15"/>
        <v>1.9625267665952888</v>
      </c>
      <c r="G228" s="4">
        <f t="shared" si="13"/>
        <v>1.044735406437534</v>
      </c>
    </row>
    <row r="229" spans="1:7" x14ac:dyDescent="0.2">
      <c r="A229" s="4">
        <f>IF('True_Odds_Calculator_2-way'!A230="","",'True_Odds_Calculator_2-way'!A230)</f>
        <v>2.16</v>
      </c>
      <c r="B229" s="4">
        <f>IF('True_Odds_Calculator_2-way'!B230="","",'True_Odds_Calculator_2-way'!B230)</f>
        <v>1.69</v>
      </c>
      <c r="C229" s="4">
        <f t="shared" si="12"/>
        <v>5.4678939294323881E-2</v>
      </c>
      <c r="D229" s="4">
        <f t="shared" si="14"/>
        <v>2.2955603068796377</v>
      </c>
      <c r="E229" s="4">
        <f t="shared" si="15"/>
        <v>1.771866809047665</v>
      </c>
      <c r="G229" s="4">
        <f t="shared" si="13"/>
        <v>1.0546789392943239</v>
      </c>
    </row>
    <row r="230" spans="1:7" x14ac:dyDescent="0.2">
      <c r="A230" s="4">
        <f>IF('True_Odds_Calculator_2-way'!A231="","",'True_Odds_Calculator_2-way'!A231)</f>
        <v>1.76</v>
      </c>
      <c r="B230" s="4">
        <f>IF('True_Odds_Calculator_2-way'!B231="","",'True_Odds_Calculator_2-way'!B231)</f>
        <v>2.0499999999999998</v>
      </c>
      <c r="C230" s="4">
        <f t="shared" si="12"/>
        <v>5.598669623059882E-2</v>
      </c>
      <c r="D230" s="4">
        <f t="shared" si="14"/>
        <v>1.8512057465366858</v>
      </c>
      <c r="E230" s="4">
        <f t="shared" si="15"/>
        <v>2.1748040988547319</v>
      </c>
      <c r="G230" s="4">
        <f t="shared" si="13"/>
        <v>1.0559866962305988</v>
      </c>
    </row>
    <row r="231" spans="1:7" x14ac:dyDescent="0.2">
      <c r="A231" s="4">
        <f>IF('True_Odds_Calculator_2-way'!A232="","",'True_Odds_Calculator_2-way'!A232)</f>
        <v>1.85</v>
      </c>
      <c r="B231" s="4">
        <f>IF('True_Odds_Calculator_2-way'!B232="","",'True_Odds_Calculator_2-way'!B232)</f>
        <v>1.97</v>
      </c>
      <c r="C231" s="4">
        <f t="shared" si="12"/>
        <v>4.8154753738510081E-2</v>
      </c>
      <c r="D231" s="4">
        <f t="shared" si="14"/>
        <v>1.9362465134812061</v>
      </c>
      <c r="E231" s="4">
        <f t="shared" si="15"/>
        <v>2.0680947652149242</v>
      </c>
      <c r="G231" s="4">
        <f t="shared" si="13"/>
        <v>1.0481547537385101</v>
      </c>
    </row>
    <row r="232" spans="1:7" x14ac:dyDescent="0.2">
      <c r="A232" s="4">
        <f>IF('True_Odds_Calculator_2-way'!A233="","",'True_Odds_Calculator_2-way'!A233)</f>
        <v>1.74</v>
      </c>
      <c r="B232" s="4">
        <f>IF('True_Odds_Calculator_2-way'!B233="","",'True_Odds_Calculator_2-way'!B233)</f>
        <v>2.0099999999999998</v>
      </c>
      <c r="C232" s="4">
        <f t="shared" si="12"/>
        <v>7.2225081489106113E-2</v>
      </c>
      <c r="D232" s="4">
        <f t="shared" si="14"/>
        <v>1.8566650740563782</v>
      </c>
      <c r="E232" s="4">
        <f t="shared" si="15"/>
        <v>2.1673173452314551</v>
      </c>
      <c r="G232" s="4">
        <f t="shared" si="13"/>
        <v>1.0722250814891061</v>
      </c>
    </row>
    <row r="233" spans="1:7" x14ac:dyDescent="0.2">
      <c r="A233" s="4">
        <f>IF('True_Odds_Calculator_2-way'!A234="","",'True_Odds_Calculator_2-way'!A234)</f>
        <v>1.87</v>
      </c>
      <c r="B233" s="4">
        <f>IF('True_Odds_Calculator_2-way'!B234="","",'True_Odds_Calculator_2-way'!B234)</f>
        <v>1.94</v>
      </c>
      <c r="C233" s="4">
        <f t="shared" si="12"/>
        <v>5.0223275814543111E-2</v>
      </c>
      <c r="D233" s="4">
        <f t="shared" si="14"/>
        <v>1.9621396506030613</v>
      </c>
      <c r="E233" s="4">
        <f t="shared" si="15"/>
        <v>2.0393501602113662</v>
      </c>
      <c r="G233" s="4">
        <f t="shared" si="13"/>
        <v>1.0502232758145431</v>
      </c>
    </row>
    <row r="234" spans="1:7" x14ac:dyDescent="0.2">
      <c r="A234" s="4">
        <f>IF('True_Odds_Calculator_2-way'!A235="","",'True_Odds_Calculator_2-way'!A235)</f>
        <v>1.76</v>
      </c>
      <c r="B234" s="4">
        <f>IF('True_Odds_Calculator_2-way'!B235="","",'True_Odds_Calculator_2-way'!B235)</f>
        <v>2.06</v>
      </c>
      <c r="C234" s="4">
        <f t="shared" si="12"/>
        <v>5.3618711385701623E-2</v>
      </c>
      <c r="D234" s="4">
        <f t="shared" si="14"/>
        <v>1.8471571224780923</v>
      </c>
      <c r="E234" s="4">
        <f t="shared" si="15"/>
        <v>2.1804185710849171</v>
      </c>
      <c r="G234" s="4">
        <f t="shared" si="13"/>
        <v>1.0536187113857016</v>
      </c>
    </row>
    <row r="235" spans="1:7" x14ac:dyDescent="0.2">
      <c r="A235" s="4">
        <f>IF('True_Odds_Calculator_2-way'!A236="","",'True_Odds_Calculator_2-way'!A236)</f>
        <v>1.9</v>
      </c>
      <c r="B235" s="4">
        <f>IF('True_Odds_Calculator_2-way'!B236="","",'True_Odds_Calculator_2-way'!B236)</f>
        <v>1.92</v>
      </c>
      <c r="C235" s="4">
        <f t="shared" si="12"/>
        <v>4.7149122807017552E-2</v>
      </c>
      <c r="D235" s="4">
        <f t="shared" si="14"/>
        <v>1.9890948745910577</v>
      </c>
      <c r="E235" s="4">
        <f t="shared" si="15"/>
        <v>2.0110253583241455</v>
      </c>
      <c r="G235" s="4">
        <f t="shared" si="13"/>
        <v>1.0471491228070176</v>
      </c>
    </row>
    <row r="236" spans="1:7" x14ac:dyDescent="0.2">
      <c r="A236" s="4">
        <f>IF('True_Odds_Calculator_2-way'!A237="","",'True_Odds_Calculator_2-way'!A237)</f>
        <v>1.93</v>
      </c>
      <c r="B236" s="4">
        <f>IF('True_Odds_Calculator_2-way'!B237="","",'True_Odds_Calculator_2-way'!B237)</f>
        <v>1.89</v>
      </c>
      <c r="C236" s="4">
        <f t="shared" si="12"/>
        <v>4.7235244126436093E-2</v>
      </c>
      <c r="D236" s="4">
        <f t="shared" si="14"/>
        <v>2.0221747928042801</v>
      </c>
      <c r="E236" s="4">
        <f t="shared" si="15"/>
        <v>1.9783062613553166</v>
      </c>
      <c r="G236" s="4">
        <f t="shared" si="13"/>
        <v>1.0472352441264361</v>
      </c>
    </row>
    <row r="237" spans="1:7" x14ac:dyDescent="0.2">
      <c r="A237" s="4">
        <f>IF('True_Odds_Calculator_2-way'!A238="","",'True_Odds_Calculator_2-way'!A238)</f>
        <v>1.57</v>
      </c>
      <c r="B237" s="4">
        <f>IF('True_Odds_Calculator_2-way'!B238="","",'True_Odds_Calculator_2-way'!B238)</f>
        <v>2.3199999999999998</v>
      </c>
      <c r="C237" s="4">
        <f t="shared" si="12"/>
        <v>6.7977157917856301E-2</v>
      </c>
      <c r="D237" s="4">
        <f t="shared" si="14"/>
        <v>1.6585010472634552</v>
      </c>
      <c r="E237" s="4">
        <f t="shared" si="15"/>
        <v>2.5186004701977591</v>
      </c>
      <c r="G237" s="4">
        <f t="shared" si="13"/>
        <v>1.0679771579178563</v>
      </c>
    </row>
    <row r="238" spans="1:7" x14ac:dyDescent="0.2">
      <c r="A238" s="4">
        <f>IF('True_Odds_Calculator_2-way'!A239="","",'True_Odds_Calculator_2-way'!A239)</f>
        <v>1.93</v>
      </c>
      <c r="B238" s="4">
        <f>IF('True_Odds_Calculator_2-way'!B239="","",'True_Odds_Calculator_2-way'!B239)</f>
        <v>1.88</v>
      </c>
      <c r="C238" s="4">
        <f t="shared" si="12"/>
        <v>5.0049608642928067E-2</v>
      </c>
      <c r="D238" s="4">
        <f t="shared" si="14"/>
        <v>2.027945450480662</v>
      </c>
      <c r="E238" s="4">
        <f t="shared" si="15"/>
        <v>1.9728142670726401</v>
      </c>
      <c r="G238" s="4">
        <f t="shared" si="13"/>
        <v>1.0500496086429281</v>
      </c>
    </row>
    <row r="239" spans="1:7" x14ac:dyDescent="0.2">
      <c r="A239" s="4">
        <f>IF('True_Odds_Calculator_2-way'!A240="","",'True_Odds_Calculator_2-way'!A240)</f>
        <v>1.9</v>
      </c>
      <c r="B239" s="4">
        <f>IF('True_Odds_Calculator_2-way'!B240="","",'True_Odds_Calculator_2-way'!B240)</f>
        <v>1.92</v>
      </c>
      <c r="C239" s="4">
        <f t="shared" si="12"/>
        <v>4.7149122807017552E-2</v>
      </c>
      <c r="D239" s="4">
        <f t="shared" si="14"/>
        <v>1.9890948745910577</v>
      </c>
      <c r="E239" s="4">
        <f t="shared" si="15"/>
        <v>2.0110253583241455</v>
      </c>
      <c r="G239" s="4">
        <f t="shared" si="13"/>
        <v>1.0471491228070176</v>
      </c>
    </row>
    <row r="240" spans="1:7" x14ac:dyDescent="0.2">
      <c r="A240" s="4">
        <f>IF('True_Odds_Calculator_2-way'!A241="","",'True_Odds_Calculator_2-way'!A241)</f>
        <v>1.97</v>
      </c>
      <c r="B240" s="4">
        <f>IF('True_Odds_Calculator_2-way'!B241="","",'True_Odds_Calculator_2-way'!B241)</f>
        <v>1.92</v>
      </c>
      <c r="C240" s="4">
        <f t="shared" si="12"/>
        <v>2.844754653130277E-2</v>
      </c>
      <c r="D240" s="4">
        <f t="shared" si="14"/>
        <v>2.0267924123888115</v>
      </c>
      <c r="E240" s="4">
        <f t="shared" si="15"/>
        <v>1.9739066903246005</v>
      </c>
      <c r="G240" s="4">
        <f t="shared" si="13"/>
        <v>1.0284475465313028</v>
      </c>
    </row>
    <row r="241" spans="1:7" x14ac:dyDescent="0.2">
      <c r="A241" s="4">
        <f>IF('True_Odds_Calculator_2-way'!A242="","",'True_Odds_Calculator_2-way'!A242)</f>
        <v>1.63</v>
      </c>
      <c r="B241" s="4">
        <f>IF('True_Odds_Calculator_2-way'!B242="","",'True_Odds_Calculator_2-way'!B242)</f>
        <v>2.06</v>
      </c>
      <c r="C241" s="4">
        <f t="shared" si="12"/>
        <v>9.8933825719220936E-2</v>
      </c>
      <c r="D241" s="4">
        <f t="shared" si="14"/>
        <v>1.7729552774697712</v>
      </c>
      <c r="E241" s="4">
        <f t="shared" si="15"/>
        <v>2.2937359109228774</v>
      </c>
      <c r="G241" s="4">
        <f t="shared" si="13"/>
        <v>1.0989338257192209</v>
      </c>
    </row>
    <row r="242" spans="1:7" x14ac:dyDescent="0.2">
      <c r="A242" s="4">
        <f>IF('True_Odds_Calculator_2-way'!A243="","",'True_Odds_Calculator_2-way'!A243)</f>
        <v>2.2799999999999998</v>
      </c>
      <c r="B242" s="4">
        <f>IF('True_Odds_Calculator_2-way'!B243="","",'True_Odds_Calculator_2-way'!B243)</f>
        <v>1.68</v>
      </c>
      <c r="C242" s="4">
        <f t="shared" si="12"/>
        <v>3.383458646616555E-2</v>
      </c>
      <c r="D242" s="4">
        <f t="shared" si="14"/>
        <v>2.3714710252600297</v>
      </c>
      <c r="E242" s="4">
        <f t="shared" si="15"/>
        <v>1.7291440953412784</v>
      </c>
      <c r="G242" s="4">
        <f t="shared" si="13"/>
        <v>1.0338345864661656</v>
      </c>
    </row>
    <row r="243" spans="1:7" x14ac:dyDescent="0.2">
      <c r="A243" s="4">
        <f>IF('True_Odds_Calculator_2-way'!A244="","",'True_Odds_Calculator_2-way'!A244)</f>
        <v>1.94</v>
      </c>
      <c r="B243" s="4">
        <f>IF('True_Odds_Calculator_2-way'!B244="","",'True_Odds_Calculator_2-way'!B244)</f>
        <v>1.94</v>
      </c>
      <c r="C243" s="4">
        <f t="shared" si="12"/>
        <v>3.0927835051546504E-2</v>
      </c>
      <c r="D243" s="4">
        <f t="shared" si="14"/>
        <v>2.0000000000000004</v>
      </c>
      <c r="E243" s="4">
        <f t="shared" si="15"/>
        <v>2.0000000000000004</v>
      </c>
      <c r="G243" s="4">
        <f t="shared" si="13"/>
        <v>1.0309278350515465</v>
      </c>
    </row>
    <row r="244" spans="1:7" x14ac:dyDescent="0.2">
      <c r="A244" s="4">
        <f>IF('True_Odds_Calculator_2-way'!A245="","",'True_Odds_Calculator_2-way'!A245)</f>
        <v>1.61</v>
      </c>
      <c r="B244" s="4">
        <f>IF('True_Odds_Calculator_2-way'!B245="","",'True_Odds_Calculator_2-way'!B245)</f>
        <v>2.35</v>
      </c>
      <c r="C244" s="4">
        <f t="shared" si="12"/>
        <v>4.664992731597728E-2</v>
      </c>
      <c r="D244" s="4">
        <f t="shared" si="14"/>
        <v>1.6728197192439485</v>
      </c>
      <c r="E244" s="4">
        <f t="shared" si="15"/>
        <v>2.4862822408411369</v>
      </c>
      <c r="G244" s="4">
        <f t="shared" si="13"/>
        <v>1.0466499273159773</v>
      </c>
    </row>
    <row r="245" spans="1:7" x14ac:dyDescent="0.2">
      <c r="A245" s="4">
        <f>IF('True_Odds_Calculator_2-way'!A246="","",'True_Odds_Calculator_2-way'!A246)</f>
        <v>1.78</v>
      </c>
      <c r="B245" s="4">
        <f>IF('True_Odds_Calculator_2-way'!B246="","",'True_Odds_Calculator_2-way'!B246)</f>
        <v>2.0499999999999998</v>
      </c>
      <c r="C245" s="4">
        <f t="shared" si="12"/>
        <v>4.9602630857769281E-2</v>
      </c>
      <c r="D245" s="4">
        <f t="shared" si="14"/>
        <v>1.8622097473845369</v>
      </c>
      <c r="E245" s="4">
        <f t="shared" si="15"/>
        <v>2.1598105948505473</v>
      </c>
      <c r="G245" s="4">
        <f t="shared" si="13"/>
        <v>1.0496026308577693</v>
      </c>
    </row>
    <row r="246" spans="1:7" x14ac:dyDescent="0.2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12"/>
        <v>4.7340859451066919E-2</v>
      </c>
      <c r="D246" s="4">
        <f t="shared" si="14"/>
        <v>1.6521814743157757</v>
      </c>
      <c r="E246" s="4">
        <f t="shared" si="15"/>
        <v>2.533315556148128</v>
      </c>
      <c r="G246" s="4">
        <f t="shared" si="13"/>
        <v>1.0473408594510669</v>
      </c>
    </row>
    <row r="247" spans="1:7" x14ac:dyDescent="0.2">
      <c r="A247" s="4">
        <f>IF('True_Odds_Calculator_2-way'!A248="","",'True_Odds_Calculator_2-way'!A248)</f>
        <v>1.49</v>
      </c>
      <c r="B247" s="4">
        <f>IF('True_Odds_Calculator_2-way'!B248="","",'True_Odds_Calculator_2-way'!B248)</f>
        <v>2.61</v>
      </c>
      <c r="C247" s="4">
        <f t="shared" si="12"/>
        <v>5.428270204942276E-2</v>
      </c>
      <c r="D247" s="4">
        <f t="shared" si="14"/>
        <v>1.5527960230789197</v>
      </c>
      <c r="E247" s="4">
        <f t="shared" si="15"/>
        <v>2.8089855177146159</v>
      </c>
      <c r="G247" s="4">
        <f t="shared" si="13"/>
        <v>1.0542827020494228</v>
      </c>
    </row>
    <row r="248" spans="1:7" x14ac:dyDescent="0.2">
      <c r="A248" s="4">
        <f>IF('True_Odds_Calculator_2-way'!A249="","",'True_Odds_Calculator_2-way'!A249)</f>
        <v>1.84</v>
      </c>
      <c r="B248" s="4">
        <f>IF('True_Odds_Calculator_2-way'!B249="","",'True_Odds_Calculator_2-way'!B249)</f>
        <v>2.04</v>
      </c>
      <c r="C248" s="4">
        <f t="shared" si="12"/>
        <v>3.3674339300937772E-2</v>
      </c>
      <c r="D248" s="4">
        <f t="shared" si="14"/>
        <v>1.8988263860785108</v>
      </c>
      <c r="E248" s="4">
        <f t="shared" si="15"/>
        <v>2.1125619090499774</v>
      </c>
      <c r="G248" s="4">
        <f t="shared" si="13"/>
        <v>1.0336743393009378</v>
      </c>
    </row>
    <row r="249" spans="1:7" x14ac:dyDescent="0.2">
      <c r="A249" s="4">
        <f>IF('True_Odds_Calculator_2-way'!A250="","",'True_Odds_Calculator_2-way'!A250)</f>
        <v>2.11</v>
      </c>
      <c r="B249" s="4">
        <f>IF('True_Odds_Calculator_2-way'!B250="","",'True_Odds_Calculator_2-way'!B250)</f>
        <v>1.77</v>
      </c>
      <c r="C249" s="4">
        <f t="shared" si="12"/>
        <v>3.8905400701529036E-2</v>
      </c>
      <c r="D249" s="4">
        <f t="shared" si="14"/>
        <v>2.2003122514507911</v>
      </c>
      <c r="E249" s="4">
        <f t="shared" si="15"/>
        <v>1.8331165484575556</v>
      </c>
      <c r="G249" s="4">
        <f t="shared" si="13"/>
        <v>1.038905400701529</v>
      </c>
    </row>
    <row r="250" spans="1:7" x14ac:dyDescent="0.2">
      <c r="A250" s="4">
        <f>IF('True_Odds_Calculator_2-way'!A251="","",'True_Odds_Calculator_2-way'!A251)</f>
        <v>1.79</v>
      </c>
      <c r="B250" s="4">
        <f>IF('True_Odds_Calculator_2-way'!B251="","",'True_Odds_Calculator_2-way'!B251)</f>
        <v>2.1</v>
      </c>
      <c r="C250" s="4">
        <f t="shared" si="12"/>
        <v>3.4849694067571102E-2</v>
      </c>
      <c r="D250" s="4">
        <f t="shared" si="14"/>
        <v>1.8476284099287292</v>
      </c>
      <c r="E250" s="4">
        <f t="shared" si="15"/>
        <v>2.1797622499275153</v>
      </c>
      <c r="G250" s="4">
        <f t="shared" si="13"/>
        <v>1.0348496940675711</v>
      </c>
    </row>
    <row r="251" spans="1:7" x14ac:dyDescent="0.2">
      <c r="A251" s="4">
        <f>IF('True_Odds_Calculator_2-way'!A252="","",'True_Odds_Calculator_2-way'!A252)</f>
        <v>1.75</v>
      </c>
      <c r="B251" s="4">
        <f>IF('True_Odds_Calculator_2-way'!B252="","",'True_Odds_Calculator_2-way'!B252)</f>
        <v>2.16</v>
      </c>
      <c r="C251" s="4">
        <f t="shared" si="12"/>
        <v>3.4391534391534417E-2</v>
      </c>
      <c r="D251" s="4">
        <f t="shared" si="14"/>
        <v>1.8042959427207637</v>
      </c>
      <c r="E251" s="4">
        <f t="shared" si="15"/>
        <v>2.2433234421364987</v>
      </c>
      <c r="G251" s="4">
        <f t="shared" si="13"/>
        <v>1.0343915343915344</v>
      </c>
    </row>
    <row r="252" spans="1:7" x14ac:dyDescent="0.2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2.33</v>
      </c>
      <c r="C252" s="4">
        <f t="shared" si="12"/>
        <v>3.5245155416829377E-2</v>
      </c>
      <c r="D252" s="4">
        <f t="shared" si="14"/>
        <v>1.6994142999226434</v>
      </c>
      <c r="E252" s="4">
        <f t="shared" si="15"/>
        <v>2.4297677358192451</v>
      </c>
      <c r="G252" s="4">
        <f t="shared" si="13"/>
        <v>1.0352451554168294</v>
      </c>
    </row>
    <row r="253" spans="1:7" x14ac:dyDescent="0.2">
      <c r="A253" s="4">
        <f>IF('True_Odds_Calculator_2-way'!A254="","",'True_Odds_Calculator_2-way'!A254)</f>
        <v>1.67</v>
      </c>
      <c r="B253" s="4">
        <f>IF('True_Odds_Calculator_2-way'!B254="","",'True_Odds_Calculator_2-way'!B254)</f>
        <v>2.29</v>
      </c>
      <c r="C253" s="4">
        <f t="shared" si="12"/>
        <v>3.5483617917004384E-2</v>
      </c>
      <c r="D253" s="4">
        <f t="shared" si="14"/>
        <v>1.7209909322052965</v>
      </c>
      <c r="E253" s="4">
        <f t="shared" si="15"/>
        <v>2.3869799956308713</v>
      </c>
      <c r="G253" s="4">
        <f t="shared" si="13"/>
        <v>1.0354836179170044</v>
      </c>
    </row>
    <row r="254" spans="1:7" x14ac:dyDescent="0.2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2.34</v>
      </c>
      <c r="C254" s="4">
        <f t="shared" si="12"/>
        <v>3.7106524911402872E-2</v>
      </c>
      <c r="D254" s="4">
        <f t="shared" si="14"/>
        <v>1.6914668547249645</v>
      </c>
      <c r="E254" s="4">
        <f t="shared" si="15"/>
        <v>2.4462009178990307</v>
      </c>
      <c r="G254" s="4">
        <f t="shared" si="13"/>
        <v>1.0371065249114029</v>
      </c>
    </row>
    <row r="255" spans="1:7" x14ac:dyDescent="0.2">
      <c r="A255" s="4">
        <f>IF('True_Odds_Calculator_2-way'!A256="","",'True_Odds_Calculator_2-way'!A256)</f>
        <v>2.0099999999999998</v>
      </c>
      <c r="B255" s="4">
        <f>IF('True_Odds_Calculator_2-way'!B256="","",'True_Odds_Calculator_2-way'!B256)</f>
        <v>1.87</v>
      </c>
      <c r="C255" s="4">
        <f t="shared" si="12"/>
        <v>3.22717960997152E-2</v>
      </c>
      <c r="D255" s="4">
        <f t="shared" si="14"/>
        <v>2.0773758532069522</v>
      </c>
      <c r="E255" s="4">
        <f t="shared" si="15"/>
        <v>1.9281811886013285</v>
      </c>
      <c r="G255" s="4">
        <f t="shared" si="13"/>
        <v>1.0322717960997152</v>
      </c>
    </row>
    <row r="256" spans="1:7" x14ac:dyDescent="0.2">
      <c r="A256" s="4">
        <f>IF('True_Odds_Calculator_2-way'!A257="","",'True_Odds_Calculator_2-way'!A257)</f>
        <v>2.31</v>
      </c>
      <c r="B256" s="4">
        <f>IF('True_Odds_Calculator_2-way'!B257="","",'True_Odds_Calculator_2-way'!B257)</f>
        <v>1.66</v>
      </c>
      <c r="C256" s="4">
        <f t="shared" si="12"/>
        <v>3.5310071454649705E-2</v>
      </c>
      <c r="D256" s="4">
        <f t="shared" si="14"/>
        <v>2.4082145324373547</v>
      </c>
      <c r="E256" s="4">
        <f t="shared" si="15"/>
        <v>1.7101190741649199</v>
      </c>
      <c r="G256" s="4">
        <f t="shared" si="13"/>
        <v>1.0353100714546497</v>
      </c>
    </row>
    <row r="257" spans="1:7" x14ac:dyDescent="0.2">
      <c r="A257" s="4">
        <f>IF('True_Odds_Calculator_2-way'!A258="","",'True_Odds_Calculator_2-way'!A258)</f>
        <v>1.55</v>
      </c>
      <c r="B257" s="4">
        <f>IF('True_Odds_Calculator_2-way'!B258="","",'True_Odds_Calculator_2-way'!B258)</f>
        <v>2.5299999999999998</v>
      </c>
      <c r="C257" s="4">
        <f t="shared" si="12"/>
        <v>4.0418207318628108E-2</v>
      </c>
      <c r="D257" s="4">
        <f t="shared" si="14"/>
        <v>1.6001224115066817</v>
      </c>
      <c r="E257" s="4">
        <f t="shared" si="15"/>
        <v>2.6663267040625529</v>
      </c>
      <c r="G257" s="4">
        <f t="shared" si="13"/>
        <v>1.0404182073186281</v>
      </c>
    </row>
    <row r="258" spans="1:7" x14ac:dyDescent="0.2">
      <c r="A258" s="4">
        <f>IF('True_Odds_Calculator_2-way'!A259="","",'True_Odds_Calculator_2-way'!A259)</f>
        <v>2.21</v>
      </c>
      <c r="B258" s="4">
        <f>IF('True_Odds_Calculator_2-way'!B259="","",'True_Odds_Calculator_2-way'!B259)</f>
        <v>1.71</v>
      </c>
      <c r="C258" s="4">
        <f t="shared" ref="C258:C321" si="16">IF(A258="","",((1/A258)+(1/B258))-1)</f>
        <v>3.7284009420232245E-2</v>
      </c>
      <c r="D258" s="4">
        <f t="shared" si="14"/>
        <v>2.3049617273032235</v>
      </c>
      <c r="E258" s="4">
        <f t="shared" si="15"/>
        <v>1.7663059989250076</v>
      </c>
      <c r="G258" s="4">
        <f t="shared" ref="G258:G321" si="17">IF(A258="","",C258+1)</f>
        <v>1.0372840094202322</v>
      </c>
    </row>
    <row r="259" spans="1:7" x14ac:dyDescent="0.2">
      <c r="A259" s="4">
        <f>IF('True_Odds_Calculator_2-way'!A260="","",'True_Odds_Calculator_2-way'!A260)</f>
        <v>1.77</v>
      </c>
      <c r="B259" s="4">
        <f>IF('True_Odds_Calculator_2-way'!B260="","",'True_Odds_Calculator_2-way'!B260)</f>
        <v>2.12</v>
      </c>
      <c r="C259" s="4">
        <f t="shared" si="16"/>
        <v>3.6669864619976567E-2</v>
      </c>
      <c r="D259" s="4">
        <f t="shared" ref="D259:D322" si="18">IF(A259="","",(2*A259)/(2-($C259*A259)))</f>
        <v>1.8293681747269892</v>
      </c>
      <c r="E259" s="4">
        <f t="shared" ref="E259:E322" si="19">IF(B259="","",(2*B259)/(2-($C259*B259)))</f>
        <v>2.20573712673407</v>
      </c>
      <c r="G259" s="4">
        <f t="shared" si="17"/>
        <v>1.0366698646199766</v>
      </c>
    </row>
    <row r="260" spans="1:7" x14ac:dyDescent="0.2">
      <c r="A260" s="4">
        <f>IF('True_Odds_Calculator_2-way'!A261="","",'True_Odds_Calculator_2-way'!A261)</f>
        <v>2.29</v>
      </c>
      <c r="B260" s="4">
        <f>IF('True_Odds_Calculator_2-way'!B261="","",'True_Odds_Calculator_2-way'!B261)</f>
        <v>1.66</v>
      </c>
      <c r="C260" s="4">
        <f t="shared" si="16"/>
        <v>3.9090861261640519E-2</v>
      </c>
      <c r="D260" s="4">
        <f t="shared" si="18"/>
        <v>2.3973008765844739</v>
      </c>
      <c r="E260" s="4">
        <f t="shared" si="19"/>
        <v>1.7156654781784539</v>
      </c>
      <c r="G260" s="4">
        <f t="shared" si="17"/>
        <v>1.0390908612616405</v>
      </c>
    </row>
    <row r="261" spans="1:7" x14ac:dyDescent="0.2">
      <c r="A261" s="4">
        <f>IF('True_Odds_Calculator_2-way'!A262="","",'True_Odds_Calculator_2-way'!A262)</f>
        <v>1.81</v>
      </c>
      <c r="B261" s="4">
        <f>IF('True_Odds_Calculator_2-way'!B262="","",'True_Odds_Calculator_2-way'!B262)</f>
        <v>2.06</v>
      </c>
      <c r="C261" s="4">
        <f t="shared" si="16"/>
        <v>3.7923081049187513E-2</v>
      </c>
      <c r="D261" s="4">
        <f t="shared" si="18"/>
        <v>1.8743276529432467</v>
      </c>
      <c r="E261" s="4">
        <f t="shared" si="19"/>
        <v>2.1437359857413907</v>
      </c>
      <c r="G261" s="4">
        <f t="shared" si="17"/>
        <v>1.0379230810491875</v>
      </c>
    </row>
    <row r="262" spans="1:7" x14ac:dyDescent="0.2">
      <c r="A262" s="4">
        <f>IF('True_Odds_Calculator_2-way'!A263="","",'True_Odds_Calculator_2-way'!A263)</f>
        <v>1.78</v>
      </c>
      <c r="B262" s="4">
        <f>IF('True_Odds_Calculator_2-way'!B263="","",'True_Odds_Calculator_2-way'!B263)</f>
        <v>2.11</v>
      </c>
      <c r="C262" s="4">
        <f t="shared" si="16"/>
        <v>3.5731402098088338E-2</v>
      </c>
      <c r="D262" s="4">
        <f t="shared" si="18"/>
        <v>1.8384649273092173</v>
      </c>
      <c r="E262" s="4">
        <f t="shared" si="19"/>
        <v>2.1926557300484557</v>
      </c>
      <c r="G262" s="4">
        <f t="shared" si="17"/>
        <v>1.0357314020980883</v>
      </c>
    </row>
    <row r="263" spans="1:7" x14ac:dyDescent="0.2">
      <c r="A263" s="4">
        <f>IF('True_Odds_Calculator_2-way'!A264="","",'True_Odds_Calculator_2-way'!A264)</f>
        <v>2.0499999999999998</v>
      </c>
      <c r="B263" s="4">
        <f>IF('True_Odds_Calculator_2-way'!B264="","",'True_Odds_Calculator_2-way'!B264)</f>
        <v>1.83</v>
      </c>
      <c r="C263" s="4">
        <f t="shared" si="16"/>
        <v>3.4252965480474407E-2</v>
      </c>
      <c r="D263" s="4">
        <f t="shared" si="18"/>
        <v>2.1245929491717397</v>
      </c>
      <c r="E263" s="4">
        <f t="shared" si="19"/>
        <v>1.8892106257081707</v>
      </c>
      <c r="G263" s="4">
        <f t="shared" si="17"/>
        <v>1.0342529654804744</v>
      </c>
    </row>
    <row r="264" spans="1:7" x14ac:dyDescent="0.2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2.0499999999999998</v>
      </c>
      <c r="C264" s="4">
        <f t="shared" si="16"/>
        <v>5.598669623059882E-2</v>
      </c>
      <c r="D264" s="4">
        <f t="shared" si="18"/>
        <v>1.8512057465366858</v>
      </c>
      <c r="E264" s="4">
        <f t="shared" si="19"/>
        <v>2.1748040988547319</v>
      </c>
      <c r="G264" s="4">
        <f t="shared" si="17"/>
        <v>1.0559866962305988</v>
      </c>
    </row>
    <row r="265" spans="1:7" x14ac:dyDescent="0.2">
      <c r="A265" s="4">
        <f>IF('True_Odds_Calculator_2-way'!A266="","",'True_Odds_Calculator_2-way'!A266)</f>
        <v>2.35</v>
      </c>
      <c r="B265" s="4">
        <f>IF('True_Odds_Calculator_2-way'!B266="","",'True_Odds_Calculator_2-way'!B266)</f>
        <v>1.58</v>
      </c>
      <c r="C265" s="4">
        <f t="shared" si="16"/>
        <v>5.8443307298680303E-2</v>
      </c>
      <c r="D265" s="4">
        <f t="shared" si="18"/>
        <v>2.5232755691471289</v>
      </c>
      <c r="E265" s="4">
        <f t="shared" si="19"/>
        <v>1.6564800356903859</v>
      </c>
      <c r="G265" s="4">
        <f t="shared" si="17"/>
        <v>1.0584433072986803</v>
      </c>
    </row>
    <row r="266" spans="1:7" x14ac:dyDescent="0.2">
      <c r="A266" s="4">
        <f>IF('True_Odds_Calculator_2-way'!A267="","",'True_Odds_Calculator_2-way'!A267)</f>
        <v>2.1800000000000002</v>
      </c>
      <c r="B266" s="4">
        <f>IF('True_Odds_Calculator_2-way'!B267="","",'True_Odds_Calculator_2-way'!B267)</f>
        <v>1.68</v>
      </c>
      <c r="C266" s="4">
        <f t="shared" si="16"/>
        <v>5.3953691568370488E-2</v>
      </c>
      <c r="D266" s="4">
        <f t="shared" si="18"/>
        <v>2.3162155325069569</v>
      </c>
      <c r="E266" s="4">
        <f t="shared" si="19"/>
        <v>1.7597539880837978</v>
      </c>
      <c r="G266" s="4">
        <f t="shared" si="17"/>
        <v>1.0539536915683705</v>
      </c>
    </row>
    <row r="267" spans="1:7" x14ac:dyDescent="0.2">
      <c r="A267" s="4">
        <f>IF('True_Odds_Calculator_2-way'!A268="","",'True_Odds_Calculator_2-way'!A268)</f>
        <v>1.53</v>
      </c>
      <c r="B267" s="4">
        <f>IF('True_Odds_Calculator_2-way'!B268="","",'True_Odds_Calculator_2-way'!B268)</f>
        <v>2.59</v>
      </c>
      <c r="C267" s="4">
        <f t="shared" si="16"/>
        <v>3.9695157342216181E-2</v>
      </c>
      <c r="D267" s="4">
        <f t="shared" si="18"/>
        <v>1.5779162601787884</v>
      </c>
      <c r="E267" s="4">
        <f t="shared" si="19"/>
        <v>2.7303544975367759</v>
      </c>
      <c r="G267" s="4">
        <f t="shared" si="17"/>
        <v>1.0396951573422162</v>
      </c>
    </row>
    <row r="268" spans="1:7" x14ac:dyDescent="0.2">
      <c r="A268" s="4">
        <f>IF('True_Odds_Calculator_2-way'!A269="","",'True_Odds_Calculator_2-way'!A269)</f>
        <v>1.69</v>
      </c>
      <c r="B268" s="4">
        <f>IF('True_Odds_Calculator_2-way'!B269="","",'True_Odds_Calculator_2-way'!B269)</f>
        <v>2.2400000000000002</v>
      </c>
      <c r="C268" s="4">
        <f t="shared" si="16"/>
        <v>3.8144547759932479E-2</v>
      </c>
      <c r="D268" s="4">
        <f t="shared" si="18"/>
        <v>1.7462865578005351</v>
      </c>
      <c r="E268" s="4">
        <f t="shared" si="19"/>
        <v>2.3399678575843743</v>
      </c>
      <c r="G268" s="4">
        <f t="shared" si="17"/>
        <v>1.0381445477599325</v>
      </c>
    </row>
    <row r="269" spans="1:7" x14ac:dyDescent="0.2">
      <c r="A269" s="4">
        <f>IF('True_Odds_Calculator_2-way'!A270="","",'True_Odds_Calculator_2-way'!A270)</f>
        <v>1.64</v>
      </c>
      <c r="B269" s="4">
        <f>IF('True_Odds_Calculator_2-way'!B270="","",'True_Odds_Calculator_2-way'!B270)</f>
        <v>2.34</v>
      </c>
      <c r="C269" s="4">
        <f t="shared" si="16"/>
        <v>3.7106524911402872E-2</v>
      </c>
      <c r="D269" s="4">
        <f t="shared" si="18"/>
        <v>1.6914668547249645</v>
      </c>
      <c r="E269" s="4">
        <f t="shared" si="19"/>
        <v>2.4462009178990307</v>
      </c>
      <c r="G269" s="4">
        <f t="shared" si="17"/>
        <v>1.0371065249114029</v>
      </c>
    </row>
    <row r="270" spans="1:7" x14ac:dyDescent="0.2">
      <c r="A270" s="4">
        <f>IF('True_Odds_Calculator_2-way'!A271="","",'True_Odds_Calculator_2-way'!A271)</f>
        <v>1.61</v>
      </c>
      <c r="B270" s="4">
        <f>IF('True_Odds_Calculator_2-way'!B271="","",'True_Odds_Calculator_2-way'!B271)</f>
        <v>2.4</v>
      </c>
      <c r="C270" s="4">
        <f t="shared" si="16"/>
        <v>3.7784679089026829E-2</v>
      </c>
      <c r="D270" s="4">
        <f t="shared" si="18"/>
        <v>1.6605070906746886</v>
      </c>
      <c r="E270" s="4">
        <f t="shared" si="19"/>
        <v>2.5139882888744305</v>
      </c>
      <c r="G270" s="4">
        <f t="shared" si="17"/>
        <v>1.0377846790890268</v>
      </c>
    </row>
    <row r="271" spans="1:7" x14ac:dyDescent="0.2">
      <c r="A271" s="4">
        <f>IF('True_Odds_Calculator_2-way'!A272="","",'True_Odds_Calculator_2-way'!A272)</f>
        <v>2.1800000000000002</v>
      </c>
      <c r="B271" s="4">
        <f>IF('True_Odds_Calculator_2-way'!B272="","",'True_Odds_Calculator_2-way'!B272)</f>
        <v>1.74</v>
      </c>
      <c r="C271" s="4">
        <f t="shared" si="16"/>
        <v>3.3428240008436028E-2</v>
      </c>
      <c r="D271" s="4">
        <f t="shared" si="18"/>
        <v>2.2624358821424311</v>
      </c>
      <c r="E271" s="4">
        <f t="shared" si="19"/>
        <v>1.7921194368326561</v>
      </c>
      <c r="G271" s="4">
        <f t="shared" si="17"/>
        <v>1.033428240008436</v>
      </c>
    </row>
    <row r="272" spans="1:7" x14ac:dyDescent="0.2">
      <c r="A272" s="4">
        <f>IF('True_Odds_Calculator_2-way'!A273="","",'True_Odds_Calculator_2-way'!A273)</f>
        <v>2.0099999999999998</v>
      </c>
      <c r="B272" s="4">
        <f>IF('True_Odds_Calculator_2-way'!B273="","",'True_Odds_Calculator_2-way'!B273)</f>
        <v>1.88</v>
      </c>
      <c r="C272" s="4">
        <f t="shared" si="16"/>
        <v>2.9427331427966497E-2</v>
      </c>
      <c r="D272" s="4">
        <f t="shared" si="18"/>
        <v>2.0712563034422273</v>
      </c>
      <c r="E272" s="4">
        <f t="shared" si="19"/>
        <v>1.9334834220221038</v>
      </c>
      <c r="G272" s="4">
        <f t="shared" si="17"/>
        <v>1.0294273314279665</v>
      </c>
    </row>
    <row r="273" spans="1:7" x14ac:dyDescent="0.2">
      <c r="A273" s="4">
        <f>IF('True_Odds_Calculator_2-way'!A274="","",'True_Odds_Calculator_2-way'!A274)</f>
        <v>1.96</v>
      </c>
      <c r="B273" s="4">
        <f>IF('True_Odds_Calculator_2-way'!B274="","",'True_Odds_Calculator_2-way'!B274)</f>
        <v>1.93</v>
      </c>
      <c r="C273" s="4">
        <f t="shared" si="16"/>
        <v>2.8338796658559762E-2</v>
      </c>
      <c r="D273" s="4">
        <f t="shared" si="18"/>
        <v>2.0159880622468553</v>
      </c>
      <c r="E273" s="4">
        <f t="shared" si="19"/>
        <v>1.9842635333613092</v>
      </c>
      <c r="G273" s="4">
        <f t="shared" si="17"/>
        <v>1.0283387966585598</v>
      </c>
    </row>
    <row r="274" spans="1:7" x14ac:dyDescent="0.2">
      <c r="A274" s="4">
        <f>IF('True_Odds_Calculator_2-way'!A275="","",'True_Odds_Calculator_2-way'!A275)</f>
        <v>2.1</v>
      </c>
      <c r="B274" s="4">
        <f>IF('True_Odds_Calculator_2-way'!B275="","",'True_Odds_Calculator_2-way'!B275)</f>
        <v>1.79</v>
      </c>
      <c r="C274" s="4">
        <f t="shared" si="16"/>
        <v>3.4849694067571102E-2</v>
      </c>
      <c r="D274" s="4">
        <f t="shared" si="18"/>
        <v>2.1797622499275153</v>
      </c>
      <c r="E274" s="4">
        <f t="shared" si="19"/>
        <v>1.8476284099287292</v>
      </c>
      <c r="G274" s="4">
        <f t="shared" si="17"/>
        <v>1.0348496940675711</v>
      </c>
    </row>
    <row r="275" spans="1:7" x14ac:dyDescent="0.2">
      <c r="A275" s="4">
        <f>IF('True_Odds_Calculator_2-way'!A276="","",'True_Odds_Calculator_2-way'!A276)</f>
        <v>1.52</v>
      </c>
      <c r="B275" s="4">
        <f>IF('True_Odds_Calculator_2-way'!B276="","",'True_Odds_Calculator_2-way'!B276)</f>
        <v>2.63</v>
      </c>
      <c r="C275" s="4">
        <f t="shared" si="16"/>
        <v>3.8122873724234729E-2</v>
      </c>
      <c r="D275" s="4">
        <f t="shared" si="18"/>
        <v>1.5653535907275435</v>
      </c>
      <c r="E275" s="4">
        <f t="shared" si="19"/>
        <v>2.7688045435655915</v>
      </c>
      <c r="G275" s="4">
        <f t="shared" si="17"/>
        <v>1.0381228737242347</v>
      </c>
    </row>
    <row r="276" spans="1:7" x14ac:dyDescent="0.2">
      <c r="A276" s="4">
        <f>IF('True_Odds_Calculator_2-way'!A277="","",'True_Odds_Calculator_2-way'!A277)</f>
        <v>1.8</v>
      </c>
      <c r="B276" s="4">
        <f>IF('True_Odds_Calculator_2-way'!B277="","",'True_Odds_Calculator_2-way'!B277)</f>
        <v>2.09</v>
      </c>
      <c r="C276" s="4">
        <f t="shared" si="16"/>
        <v>3.4024455077086735E-2</v>
      </c>
      <c r="D276" s="4">
        <f t="shared" si="18"/>
        <v>1.8568608094768018</v>
      </c>
      <c r="E276" s="4">
        <f t="shared" si="19"/>
        <v>2.1670506912442398</v>
      </c>
      <c r="G276" s="4">
        <f t="shared" si="17"/>
        <v>1.0340244550770867</v>
      </c>
    </row>
    <row r="277" spans="1:7" x14ac:dyDescent="0.2">
      <c r="A277" s="4">
        <f>IF('True_Odds_Calculator_2-way'!A278="","",'True_Odds_Calculator_2-way'!A278)</f>
        <v>1.71</v>
      </c>
      <c r="B277" s="4">
        <f>IF('True_Odds_Calculator_2-way'!B278="","",'True_Odds_Calculator_2-way'!B278)</f>
        <v>2.23</v>
      </c>
      <c r="C277" s="4">
        <f t="shared" si="16"/>
        <v>3.3225814910969431E-2</v>
      </c>
      <c r="D277" s="4">
        <f t="shared" si="18"/>
        <v>1.7599981538319522</v>
      </c>
      <c r="E277" s="4">
        <f t="shared" si="19"/>
        <v>2.315792669966295</v>
      </c>
      <c r="G277" s="4">
        <f t="shared" si="17"/>
        <v>1.0332258149109694</v>
      </c>
    </row>
    <row r="278" spans="1:7" x14ac:dyDescent="0.2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2.54</v>
      </c>
      <c r="C278" s="4">
        <f t="shared" si="16"/>
        <v>3.4726428427215739E-2</v>
      </c>
      <c r="D278" s="4">
        <f t="shared" si="18"/>
        <v>1.6034315312398835</v>
      </c>
      <c r="E278" s="4">
        <f t="shared" si="19"/>
        <v>2.6571888412017164</v>
      </c>
      <c r="G278" s="4">
        <f t="shared" si="17"/>
        <v>1.0347264284272157</v>
      </c>
    </row>
    <row r="279" spans="1:7" x14ac:dyDescent="0.2">
      <c r="A279" s="4">
        <f>IF('True_Odds_Calculator_2-way'!A280="","",'True_Odds_Calculator_2-way'!A280)</f>
        <v>2.16</v>
      </c>
      <c r="B279" s="4">
        <f>IF('True_Odds_Calculator_2-way'!B280="","",'True_Odds_Calculator_2-way'!B280)</f>
        <v>1.75</v>
      </c>
      <c r="C279" s="4">
        <f t="shared" si="16"/>
        <v>3.4391534391534417E-2</v>
      </c>
      <c r="D279" s="4">
        <f t="shared" si="18"/>
        <v>2.2433234421364987</v>
      </c>
      <c r="E279" s="4">
        <f t="shared" si="19"/>
        <v>1.8042959427207637</v>
      </c>
      <c r="G279" s="4">
        <f t="shared" si="17"/>
        <v>1.0343915343915344</v>
      </c>
    </row>
    <row r="280" spans="1:7" x14ac:dyDescent="0.2">
      <c r="A280" s="4">
        <f>IF('True_Odds_Calculator_2-way'!A281="","",'True_Odds_Calculator_2-way'!A281)</f>
        <v>1.75</v>
      </c>
      <c r="B280" s="4">
        <f>IF('True_Odds_Calculator_2-way'!B281="","",'True_Odds_Calculator_2-way'!B281)</f>
        <v>2.14</v>
      </c>
      <c r="C280" s="4">
        <f t="shared" si="16"/>
        <v>3.8718291054739673E-2</v>
      </c>
      <c r="D280" s="4">
        <f t="shared" si="18"/>
        <v>1.81136638452237</v>
      </c>
      <c r="E280" s="4">
        <f t="shared" si="19"/>
        <v>2.2324888226527575</v>
      </c>
      <c r="G280" s="4">
        <f t="shared" si="17"/>
        <v>1.0387182910547397</v>
      </c>
    </row>
    <row r="281" spans="1:7" x14ac:dyDescent="0.2">
      <c r="A281" s="4">
        <f>IF('True_Odds_Calculator_2-way'!A282="","",'True_Odds_Calculator_2-way'!A282)</f>
        <v>2.1</v>
      </c>
      <c r="B281" s="4">
        <f>IF('True_Odds_Calculator_2-way'!B282="","",'True_Odds_Calculator_2-way'!B282)</f>
        <v>1.79</v>
      </c>
      <c r="C281" s="4">
        <f t="shared" si="16"/>
        <v>3.4849694067571102E-2</v>
      </c>
      <c r="D281" s="4">
        <f t="shared" si="18"/>
        <v>2.1797622499275153</v>
      </c>
      <c r="E281" s="4">
        <f t="shared" si="19"/>
        <v>1.8476284099287292</v>
      </c>
      <c r="G281" s="4">
        <f t="shared" si="17"/>
        <v>1.0348496940675711</v>
      </c>
    </row>
    <row r="282" spans="1:7" x14ac:dyDescent="0.2">
      <c r="A282" s="4">
        <f>IF('True_Odds_Calculator_2-way'!A283="","",'True_Odds_Calculator_2-way'!A283)</f>
        <v>1.6</v>
      </c>
      <c r="B282" s="4">
        <f>IF('True_Odds_Calculator_2-way'!B283="","",'True_Odds_Calculator_2-way'!B283)</f>
        <v>2.4300000000000002</v>
      </c>
      <c r="C282" s="4">
        <f t="shared" si="16"/>
        <v>3.652263374485587E-2</v>
      </c>
      <c r="D282" s="4">
        <f t="shared" si="18"/>
        <v>1.6481559983043661</v>
      </c>
      <c r="E282" s="4">
        <f t="shared" si="19"/>
        <v>2.5428384565075208</v>
      </c>
      <c r="G282" s="4">
        <f t="shared" si="17"/>
        <v>1.0365226337448559</v>
      </c>
    </row>
    <row r="283" spans="1:7" x14ac:dyDescent="0.2">
      <c r="A283" s="4">
        <f>IF('True_Odds_Calculator_2-way'!A284="","",'True_Odds_Calculator_2-way'!A284)</f>
        <v>1.92</v>
      </c>
      <c r="B283" s="4">
        <f>IF('True_Odds_Calculator_2-way'!B284="","",'True_Odds_Calculator_2-way'!B284)</f>
        <v>1.95</v>
      </c>
      <c r="C283" s="4">
        <f t="shared" si="16"/>
        <v>3.3653846153846256E-2</v>
      </c>
      <c r="D283" s="4">
        <f t="shared" si="18"/>
        <v>1.9841017488076311</v>
      </c>
      <c r="E283" s="4">
        <f t="shared" si="19"/>
        <v>2.0161550888529889</v>
      </c>
      <c r="G283" s="4">
        <f t="shared" si="17"/>
        <v>1.0336538461538463</v>
      </c>
    </row>
    <row r="284" spans="1:7" x14ac:dyDescent="0.2">
      <c r="A284" s="4">
        <f>IF('True_Odds_Calculator_2-way'!A285="","",'True_Odds_Calculator_2-way'!A285)</f>
        <v>1.86</v>
      </c>
      <c r="B284" s="4">
        <f>IF('True_Odds_Calculator_2-way'!B285="","",'True_Odds_Calculator_2-way'!B285)</f>
        <v>2.0299999999999998</v>
      </c>
      <c r="C284" s="4">
        <f t="shared" si="16"/>
        <v>3.0245246040574214E-2</v>
      </c>
      <c r="D284" s="4">
        <f t="shared" si="18"/>
        <v>1.9138324294186226</v>
      </c>
      <c r="E284" s="4">
        <f t="shared" si="19"/>
        <v>2.0942925287037548</v>
      </c>
      <c r="G284" s="4">
        <f t="shared" si="17"/>
        <v>1.0302452460405742</v>
      </c>
    </row>
    <row r="285" spans="1:7" x14ac:dyDescent="0.2">
      <c r="A285" s="4">
        <f>IF('True_Odds_Calculator_2-way'!A286="","",'True_Odds_Calculator_2-way'!A286)</f>
        <v>2.12</v>
      </c>
      <c r="B285" s="4">
        <f>IF('True_Odds_Calculator_2-way'!B286="","",'True_Odds_Calculator_2-way'!B286)</f>
        <v>1.78</v>
      </c>
      <c r="C285" s="4">
        <f t="shared" si="16"/>
        <v>3.3495866016535869E-2</v>
      </c>
      <c r="D285" s="4">
        <f t="shared" si="18"/>
        <v>2.1980428704566637</v>
      </c>
      <c r="E285" s="4">
        <f t="shared" si="19"/>
        <v>1.8346946713341112</v>
      </c>
      <c r="G285" s="4">
        <f t="shared" si="17"/>
        <v>1.0334958660165359</v>
      </c>
    </row>
    <row r="286" spans="1:7" x14ac:dyDescent="0.2">
      <c r="A286" s="4">
        <f>IF('True_Odds_Calculator_2-way'!A287="","",'True_Odds_Calculator_2-way'!A287)</f>
        <v>1.92</v>
      </c>
      <c r="B286" s="4">
        <f>IF('True_Odds_Calculator_2-way'!B287="","",'True_Odds_Calculator_2-way'!B287)</f>
        <v>1.97</v>
      </c>
      <c r="C286" s="4">
        <f t="shared" si="16"/>
        <v>2.844754653130277E-2</v>
      </c>
      <c r="D286" s="4">
        <f t="shared" si="18"/>
        <v>1.9739066903246005</v>
      </c>
      <c r="E286" s="4">
        <f t="shared" si="19"/>
        <v>2.0267924123888115</v>
      </c>
      <c r="G286" s="4">
        <f t="shared" si="17"/>
        <v>1.0284475465313028</v>
      </c>
    </row>
    <row r="287" spans="1:7" x14ac:dyDescent="0.2">
      <c r="A287" s="4">
        <f>IF('True_Odds_Calculator_2-way'!A288="","",'True_Odds_Calculator_2-way'!A288)</f>
        <v>2.34</v>
      </c>
      <c r="B287" s="4">
        <f>IF('True_Odds_Calculator_2-way'!B288="","",'True_Odds_Calculator_2-way'!B288)</f>
        <v>1.61</v>
      </c>
      <c r="C287" s="4">
        <f t="shared" si="16"/>
        <v>4.8468439772787697E-2</v>
      </c>
      <c r="D287" s="4">
        <f t="shared" si="18"/>
        <v>2.4806742608810168</v>
      </c>
      <c r="E287" s="4">
        <f t="shared" si="19"/>
        <v>1.6753679903944503</v>
      </c>
      <c r="G287" s="4">
        <f t="shared" si="17"/>
        <v>1.0484684397727877</v>
      </c>
    </row>
    <row r="288" spans="1:7" x14ac:dyDescent="0.2">
      <c r="A288" s="4">
        <f>IF('True_Odds_Calculator_2-way'!A289="","",'True_Odds_Calculator_2-way'!A289)</f>
        <v>1.98</v>
      </c>
      <c r="B288" s="4">
        <f>IF('True_Odds_Calculator_2-way'!B289="","",'True_Odds_Calculator_2-way'!B289)</f>
        <v>1.89</v>
      </c>
      <c r="C288" s="4">
        <f t="shared" si="16"/>
        <v>3.4151034151034265E-2</v>
      </c>
      <c r="D288" s="4">
        <f t="shared" si="18"/>
        <v>2.0492853622474128</v>
      </c>
      <c r="E288" s="4">
        <f t="shared" si="19"/>
        <v>1.9530295913574449</v>
      </c>
      <c r="G288" s="4">
        <f t="shared" si="17"/>
        <v>1.0341510341510343</v>
      </c>
    </row>
    <row r="289" spans="1:7" x14ac:dyDescent="0.2">
      <c r="A289" s="4">
        <f>IF('True_Odds_Calculator_2-way'!A290="","",'True_Odds_Calculator_2-way'!A290)</f>
        <v>1.6</v>
      </c>
      <c r="B289" s="4">
        <f>IF('True_Odds_Calculator_2-way'!B290="","",'True_Odds_Calculator_2-way'!B290)</f>
        <v>2.42</v>
      </c>
      <c r="C289" s="4">
        <f t="shared" si="16"/>
        <v>3.8223140495867725E-2</v>
      </c>
      <c r="D289" s="4">
        <f t="shared" si="18"/>
        <v>1.6504688832054561</v>
      </c>
      <c r="E289" s="4">
        <f t="shared" si="19"/>
        <v>2.5373525557011791</v>
      </c>
      <c r="G289" s="4">
        <f t="shared" si="17"/>
        <v>1.0382231404958677</v>
      </c>
    </row>
    <row r="290" spans="1:7" x14ac:dyDescent="0.2">
      <c r="A290" s="4">
        <f>IF('True_Odds_Calculator_2-way'!A291="","",'True_Odds_Calculator_2-way'!A291)</f>
        <v>1.78</v>
      </c>
      <c r="B290" s="4">
        <f>IF('True_Odds_Calculator_2-way'!B291="","",'True_Odds_Calculator_2-way'!B291)</f>
        <v>2.11</v>
      </c>
      <c r="C290" s="4">
        <f t="shared" si="16"/>
        <v>3.5731402098088338E-2</v>
      </c>
      <c r="D290" s="4">
        <f t="shared" si="18"/>
        <v>1.8384649273092173</v>
      </c>
      <c r="E290" s="4">
        <f t="shared" si="19"/>
        <v>2.1926557300484557</v>
      </c>
      <c r="G290" s="4">
        <f t="shared" si="17"/>
        <v>1.0357314020980883</v>
      </c>
    </row>
    <row r="291" spans="1:7" x14ac:dyDescent="0.2">
      <c r="A291" s="4">
        <f>IF('True_Odds_Calculator_2-way'!A292="","",'True_Odds_Calculator_2-way'!A292)</f>
        <v>2.2200000000000002</v>
      </c>
      <c r="B291" s="4">
        <f>IF('True_Odds_Calculator_2-way'!B292="","",'True_Odds_Calculator_2-way'!B292)</f>
        <v>1.7</v>
      </c>
      <c r="C291" s="4">
        <f t="shared" si="16"/>
        <v>3.868574456809748E-2</v>
      </c>
      <c r="D291" s="4">
        <f t="shared" si="18"/>
        <v>2.3196066379840201</v>
      </c>
      <c r="E291" s="4">
        <f t="shared" si="19"/>
        <v>1.7578015836050302</v>
      </c>
      <c r="G291" s="4">
        <f t="shared" si="17"/>
        <v>1.0386857445680975</v>
      </c>
    </row>
    <row r="292" spans="1:7" x14ac:dyDescent="0.2">
      <c r="A292" s="4">
        <f>IF('True_Odds_Calculator_2-way'!A293="","",'True_Odds_Calculator_2-way'!A293)</f>
        <v>1.65</v>
      </c>
      <c r="B292" s="4">
        <f>IF('True_Odds_Calculator_2-way'!B293="","",'True_Odds_Calculator_2-way'!B293)</f>
        <v>2.33</v>
      </c>
      <c r="C292" s="4">
        <f t="shared" si="16"/>
        <v>3.5245155416829377E-2</v>
      </c>
      <c r="D292" s="4">
        <f t="shared" si="18"/>
        <v>1.6994142999226434</v>
      </c>
      <c r="E292" s="4">
        <f t="shared" si="19"/>
        <v>2.4297677358192451</v>
      </c>
      <c r="G292" s="4">
        <f t="shared" si="17"/>
        <v>1.0352451554168294</v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1.37</v>
      </c>
      <c r="B2" s="4">
        <f>IF('True_Odds_Calculator_3-way'!B3="","",'True_Odds_Calculator_3-way'!B3)</f>
        <v>6.03</v>
      </c>
      <c r="C2" s="4">
        <f>IF('True_Odds_Calculator_3-way'!C3="","",'True_Odds_Calculator_3-way'!C3)</f>
        <v>7.56</v>
      </c>
      <c r="D2" s="4">
        <f>IF(A2="","",((1/A2)+(1/B2)+(1/C2))-1)</f>
        <v>2.8039618844717396E-2</v>
      </c>
      <c r="E2" s="4">
        <f>IF(A2="","",(3*A2)/(3-($D2*A2)))</f>
        <v>1.3877700615637973</v>
      </c>
      <c r="F2" s="4">
        <f>IF(B2="","",(3*B2)/(3-($D2*B2)))</f>
        <v>6.3901463062461312</v>
      </c>
      <c r="G2" s="4">
        <f>IF(C2="","",(3*C2)/(3-($D2*C2)))</f>
        <v>8.1348039407234651</v>
      </c>
      <c r="I2" s="4">
        <f>IF(A2="","",D2+1)</f>
        <v>1.0280396188447174</v>
      </c>
    </row>
    <row r="3" spans="1:9" x14ac:dyDescent="0.2">
      <c r="A3" s="4">
        <f>IF('True_Odds_Calculator_3-way'!A4="","",'True_Odds_Calculator_3-way'!A4)</f>
        <v>5.46</v>
      </c>
      <c r="B3" s="4">
        <f>IF('True_Odds_Calculator_3-way'!B4="","",'True_Odds_Calculator_3-way'!B4)</f>
        <v>4.46</v>
      </c>
      <c r="C3" s="4">
        <f>IF('True_Odds_Calculator_3-way'!C4="","",'True_Odds_Calculator_3-way'!C4)</f>
        <v>1.62</v>
      </c>
      <c r="D3" s="4">
        <f t="shared" ref="D3:D66" si="0">IF(A3="","",((1/A3)+(1/B3)+(1/C3))-1)</f>
        <v>2.4649380404238475E-2</v>
      </c>
      <c r="E3" s="4">
        <f t="shared" ref="E3:E66" si="1">IF(A3="","",(3*A3)/(3-($D3*A3)))</f>
        <v>5.7164506806486663</v>
      </c>
      <c r="F3" s="4">
        <f t="shared" ref="F3:F66" si="2">IF(B3="","",(3*B3)/(3-($D3*B3)))</f>
        <v>4.6296556392488082</v>
      </c>
      <c r="G3" s="4">
        <f t="shared" ref="G3:G66" si="3">IF(C3="","",(3*C3)/(3-($D3*C3)))</f>
        <v>1.641854171543031</v>
      </c>
      <c r="I3" s="4">
        <f t="shared" ref="I3:I66" si="4">IF(A3="","",D3+1)</f>
        <v>1.0246493804042385</v>
      </c>
    </row>
    <row r="4" spans="1:9" x14ac:dyDescent="0.2">
      <c r="A4" s="4">
        <f>IF('True_Odds_Calculator_3-way'!A5="","",'True_Odds_Calculator_3-way'!A5)</f>
        <v>8.91</v>
      </c>
      <c r="B4" s="4">
        <f>IF('True_Odds_Calculator_3-way'!B5="","",'True_Odds_Calculator_3-way'!B5)</f>
        <v>4.5999999999999996</v>
      </c>
      <c r="C4" s="4">
        <f>IF('True_Odds_Calculator_3-way'!C5="","",'True_Odds_Calculator_3-way'!C5)</f>
        <v>1.42</v>
      </c>
      <c r="D4" s="4">
        <f t="shared" si="0"/>
        <v>3.3850102027281004E-2</v>
      </c>
      <c r="E4" s="4">
        <f t="shared" si="1"/>
        <v>9.9058863310397403</v>
      </c>
      <c r="F4" s="4">
        <f t="shared" si="2"/>
        <v>4.8518267395680379</v>
      </c>
      <c r="G4" s="4">
        <f t="shared" si="3"/>
        <v>1.4431222555111285</v>
      </c>
      <c r="I4" s="4">
        <f t="shared" si="4"/>
        <v>1.033850102027281</v>
      </c>
    </row>
    <row r="5" spans="1:9" x14ac:dyDescent="0.2">
      <c r="A5" s="4">
        <f>IF('True_Odds_Calculator_3-way'!A6="","",'True_Odds_Calculator_3-way'!A6)</f>
        <v>3.06</v>
      </c>
      <c r="B5" s="4">
        <f>IF('True_Odds_Calculator_3-way'!B6="","",'True_Odds_Calculator_3-way'!B6)</f>
        <v>3.15</v>
      </c>
      <c r="C5" s="4">
        <f>IF('True_Odds_Calculator_3-way'!C6="","",'True_Odds_Calculator_3-way'!C6)</f>
        <v>2.39</v>
      </c>
      <c r="D5" s="4">
        <f t="shared" si="0"/>
        <v>6.266774492223659E-2</v>
      </c>
      <c r="E5" s="4">
        <f t="shared" si="1"/>
        <v>3.2689552124439674</v>
      </c>
      <c r="F5" s="4">
        <f t="shared" si="2"/>
        <v>3.3718730652193951</v>
      </c>
      <c r="G5" s="4">
        <f t="shared" si="3"/>
        <v>2.5155916778866469</v>
      </c>
      <c r="I5" s="4">
        <f t="shared" si="4"/>
        <v>1.0626677449222366</v>
      </c>
    </row>
    <row r="6" spans="1:9" x14ac:dyDescent="0.2">
      <c r="A6" s="4">
        <f>IF('True_Odds_Calculator_3-way'!A7="","",'True_Odds_Calculator_3-way'!A7)</f>
        <v>3.46</v>
      </c>
      <c r="B6" s="4">
        <f>IF('True_Odds_Calculator_3-way'!B7="","",'True_Odds_Calculator_3-way'!B7)</f>
        <v>3.06</v>
      </c>
      <c r="C6" s="4">
        <f>IF('True_Odds_Calculator_3-way'!C7="","",'True_Odds_Calculator_3-way'!C7)</f>
        <v>2.4300000000000002</v>
      </c>
      <c r="D6" s="4">
        <f t="shared" si="0"/>
        <v>2.7337360406233469E-2</v>
      </c>
      <c r="E6" s="4">
        <f t="shared" si="1"/>
        <v>3.5726421523946321</v>
      </c>
      <c r="F6" s="4">
        <f t="shared" si="2"/>
        <v>3.1477728365190503</v>
      </c>
      <c r="G6" s="4">
        <f t="shared" si="3"/>
        <v>2.4850265947890673</v>
      </c>
      <c r="I6" s="4">
        <f t="shared" si="4"/>
        <v>1.0273373604062335</v>
      </c>
    </row>
    <row r="7" spans="1:9" x14ac:dyDescent="0.2">
      <c r="A7" s="4">
        <f>IF('True_Odds_Calculator_3-way'!A8="","",'True_Odds_Calculator_3-way'!A8)</f>
        <v>1.33</v>
      </c>
      <c r="B7" s="4">
        <f>IF('True_Odds_Calculator_3-way'!B8="","",'True_Odds_Calculator_3-way'!B8)</f>
        <v>5.51</v>
      </c>
      <c r="C7" s="4">
        <f>IF('True_Odds_Calculator_3-way'!C8="","",'True_Odds_Calculator_3-way'!C8)</f>
        <v>9.9499999999999993</v>
      </c>
      <c r="D7" s="4">
        <f t="shared" si="0"/>
        <v>3.3870415077722038E-2</v>
      </c>
      <c r="E7" s="4">
        <f t="shared" si="1"/>
        <v>1.3502755815242218</v>
      </c>
      <c r="F7" s="4">
        <f t="shared" si="2"/>
        <v>5.875507459754072</v>
      </c>
      <c r="G7" s="4">
        <f t="shared" si="3"/>
        <v>11.209207342897338</v>
      </c>
      <c r="I7" s="4">
        <f t="shared" si="4"/>
        <v>1.033870415077722</v>
      </c>
    </row>
    <row r="8" spans="1:9" x14ac:dyDescent="0.2">
      <c r="A8" s="4">
        <f>IF('True_Odds_Calculator_3-way'!A9="","",'True_Odds_Calculator_3-way'!A9)</f>
        <v>1.64</v>
      </c>
      <c r="B8" s="4">
        <f>IF('True_Odds_Calculator_3-way'!B9="","",'True_Odds_Calculator_3-way'!B9)</f>
        <v>4.21</v>
      </c>
      <c r="C8" s="4">
        <f>IF('True_Odds_Calculator_3-way'!C9="","",'True_Odds_Calculator_3-way'!C9)</f>
        <v>5.61</v>
      </c>
      <c r="D8" s="4">
        <f t="shared" si="0"/>
        <v>2.5538908201967025E-2</v>
      </c>
      <c r="E8" s="4">
        <f t="shared" si="1"/>
        <v>1.6632206725751593</v>
      </c>
      <c r="F8" s="4">
        <f t="shared" si="2"/>
        <v>4.36649338132775</v>
      </c>
      <c r="G8" s="4">
        <f t="shared" si="3"/>
        <v>5.8913580542348853</v>
      </c>
      <c r="I8" s="4">
        <f t="shared" si="4"/>
        <v>1.025538908201967</v>
      </c>
    </row>
    <row r="9" spans="1:9" x14ac:dyDescent="0.2">
      <c r="A9" s="4">
        <f>IF('True_Odds_Calculator_3-way'!A10="","",'True_Odds_Calculator_3-way'!A10)</f>
        <v>3.81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2.04</v>
      </c>
      <c r="D9" s="4">
        <f t="shared" si="0"/>
        <v>2.2933540302692679E-2</v>
      </c>
      <c r="E9" s="4">
        <f t="shared" si="1"/>
        <v>3.9242975044213004</v>
      </c>
      <c r="F9" s="4">
        <f t="shared" si="2"/>
        <v>3.8076996409164581</v>
      </c>
      <c r="G9" s="4">
        <f t="shared" si="3"/>
        <v>2.0723173905900056</v>
      </c>
      <c r="I9" s="4">
        <f t="shared" si="4"/>
        <v>1.0229335403026927</v>
      </c>
    </row>
    <row r="10" spans="1:9" x14ac:dyDescent="0.2">
      <c r="A10" s="4">
        <f>IF('True_Odds_Calculator_3-way'!A11="","",'True_Odds_Calculator_3-way'!A11)</f>
        <v>1.59</v>
      </c>
      <c r="B10" s="4">
        <f>IF('True_Odds_Calculator_3-way'!B11="","",'True_Odds_Calculator_3-way'!B11)</f>
        <v>4.51</v>
      </c>
      <c r="C10" s="4">
        <f>IF('True_Odds_Calculator_3-way'!C11="","",'True_Odds_Calculator_3-way'!C11)</f>
        <v>5.71</v>
      </c>
      <c r="D10" s="4">
        <f t="shared" si="0"/>
        <v>2.5791656143619335E-2</v>
      </c>
      <c r="E10" s="4">
        <f t="shared" si="1"/>
        <v>1.6120358493888713</v>
      </c>
      <c r="F10" s="4">
        <f t="shared" si="2"/>
        <v>4.6919220344469048</v>
      </c>
      <c r="G10" s="4">
        <f t="shared" si="3"/>
        <v>6.0047751245940253</v>
      </c>
      <c r="I10" s="4">
        <f t="shared" si="4"/>
        <v>1.0257916561436193</v>
      </c>
    </row>
    <row r="11" spans="1:9" x14ac:dyDescent="0.2">
      <c r="A11" s="4">
        <f>IF('True_Odds_Calculator_3-way'!A12="","",'True_Odds_Calculator_3-way'!A12)</f>
        <v>1.86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4.41</v>
      </c>
      <c r="D11" s="4">
        <f t="shared" si="0"/>
        <v>2.4808444883329672E-2</v>
      </c>
      <c r="E11" s="4">
        <f t="shared" si="1"/>
        <v>1.8890560160749166</v>
      </c>
      <c r="F11" s="4">
        <f t="shared" si="2"/>
        <v>3.9659375925444666</v>
      </c>
      <c r="G11" s="4">
        <f t="shared" si="3"/>
        <v>4.5769127488692121</v>
      </c>
      <c r="I11" s="4">
        <f t="shared" si="4"/>
        <v>1.0248084448833297</v>
      </c>
    </row>
    <row r="12" spans="1: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3.92</v>
      </c>
      <c r="C12" s="4">
        <f>IF('True_Odds_Calculator_3-way'!C13="","",'True_Odds_Calculator_3-way'!C13)</f>
        <v>4.66</v>
      </c>
      <c r="D12" s="4">
        <f t="shared" si="0"/>
        <v>2.2180503339741975E-2</v>
      </c>
      <c r="E12" s="4">
        <f t="shared" si="1"/>
        <v>1.8345503881096019</v>
      </c>
      <c r="F12" s="4">
        <f t="shared" si="2"/>
        <v>4.0370025240093454</v>
      </c>
      <c r="G12" s="4">
        <f t="shared" si="3"/>
        <v>4.8262833934533242</v>
      </c>
      <c r="I12" s="4">
        <f t="shared" si="4"/>
        <v>1.022180503339742</v>
      </c>
    </row>
    <row r="13" spans="1:9" x14ac:dyDescent="0.2">
      <c r="A13" s="4">
        <f>IF('True_Odds_Calculator_3-way'!A14="","",'True_Odds_Calculator_3-way'!A14)</f>
        <v>3.67</v>
      </c>
      <c r="B13" s="4">
        <f>IF('True_Odds_Calculator_3-way'!B14="","",'True_Odds_Calculator_3-way'!B14)</f>
        <v>4.04</v>
      </c>
      <c r="C13" s="4">
        <f>IF('True_Odds_Calculator_3-way'!C14="","",'True_Odds_Calculator_3-way'!C14)</f>
        <v>1.99</v>
      </c>
      <c r="D13" s="4">
        <f t="shared" si="0"/>
        <v>2.2516879322015404E-2</v>
      </c>
      <c r="E13" s="4">
        <f t="shared" si="1"/>
        <v>3.7739560693688934</v>
      </c>
      <c r="F13" s="4">
        <f t="shared" si="2"/>
        <v>4.1663346439147775</v>
      </c>
      <c r="G13" s="4">
        <f t="shared" si="3"/>
        <v>2.0201737117592025</v>
      </c>
      <c r="I13" s="4">
        <f t="shared" si="4"/>
        <v>1.0225168793220154</v>
      </c>
    </row>
    <row r="14" spans="1:9" x14ac:dyDescent="0.2">
      <c r="A14" s="4">
        <f>IF('True_Odds_Calculator_3-way'!A15="","",'True_Odds_Calculator_3-way'!A15)</f>
        <v>2.91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2.5099999999999998</v>
      </c>
      <c r="D14" s="4">
        <f t="shared" si="0"/>
        <v>3.2746660604445532E-2</v>
      </c>
      <c r="E14" s="4">
        <f t="shared" si="1"/>
        <v>3.0054664191214786</v>
      </c>
      <c r="F14" s="4">
        <f t="shared" si="2"/>
        <v>3.5742098059774188</v>
      </c>
      <c r="G14" s="4">
        <f t="shared" si="3"/>
        <v>2.5807062926135913</v>
      </c>
      <c r="I14" s="4">
        <f t="shared" si="4"/>
        <v>1.0327466606044455</v>
      </c>
    </row>
    <row r="15" spans="1:9" x14ac:dyDescent="0.2">
      <c r="A15" s="4">
        <f>IF('True_Odds_Calculator_3-way'!A16="","",'True_Odds_Calculator_3-way'!A16)</f>
        <v>2.81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2.42</v>
      </c>
      <c r="D15" s="4">
        <f t="shared" si="0"/>
        <v>4.4577120280776095E-2</v>
      </c>
      <c r="E15" s="4">
        <f t="shared" si="1"/>
        <v>2.9324408498078638</v>
      </c>
      <c r="F15" s="4">
        <f t="shared" si="2"/>
        <v>3.8369591112560033</v>
      </c>
      <c r="G15" s="4">
        <f t="shared" si="3"/>
        <v>2.5102663593184746</v>
      </c>
      <c r="I15" s="4">
        <f t="shared" si="4"/>
        <v>1.0445771202807761</v>
      </c>
    </row>
    <row r="16" spans="1:9" x14ac:dyDescent="0.2">
      <c r="A16" s="4">
        <f>IF('True_Odds_Calculator_3-way'!A17="","",'True_Odds_Calculator_3-way'!A17)</f>
        <v>2.66</v>
      </c>
      <c r="B16" s="4">
        <f>IF('True_Odds_Calculator_3-way'!B17="","",'True_Odds_Calculator_3-way'!B17)</f>
        <v>3.25</v>
      </c>
      <c r="C16" s="4">
        <f>IF('True_Odds_Calculator_3-way'!C17="","",'True_Odds_Calculator_3-way'!C17)</f>
        <v>2.78</v>
      </c>
      <c r="D16" s="4">
        <f t="shared" si="0"/>
        <v>4.3344387532195272E-2</v>
      </c>
      <c r="E16" s="4">
        <f t="shared" si="1"/>
        <v>2.7663150867311512</v>
      </c>
      <c r="F16" s="4">
        <f t="shared" si="2"/>
        <v>3.4101273725683101</v>
      </c>
      <c r="G16" s="4">
        <f t="shared" si="3"/>
        <v>2.8963335515982216</v>
      </c>
      <c r="I16" s="4">
        <f t="shared" si="4"/>
        <v>1.0433443875321953</v>
      </c>
    </row>
    <row r="17" spans="1:9" x14ac:dyDescent="0.2">
      <c r="A17" s="4">
        <f>IF('True_Odds_Calculator_3-way'!A18="","",'True_Odds_Calculator_3-way'!A18)</f>
        <v>2.94</v>
      </c>
      <c r="B17" s="4">
        <f>IF('True_Odds_Calculator_3-way'!B18="","",'True_Odds_Calculator_3-way'!B18)</f>
        <v>3.44</v>
      </c>
      <c r="C17" s="4">
        <f>IF('True_Odds_Calculator_3-way'!C18="","",'True_Odds_Calculator_3-way'!C18)</f>
        <v>2.42</v>
      </c>
      <c r="D17" s="4">
        <f t="shared" si="0"/>
        <v>4.4056869336241089E-2</v>
      </c>
      <c r="E17" s="4">
        <f t="shared" si="1"/>
        <v>3.072664540574634</v>
      </c>
      <c r="F17" s="4">
        <f t="shared" si="2"/>
        <v>3.6230302092478319</v>
      </c>
      <c r="G17" s="4">
        <f t="shared" si="3"/>
        <v>2.5091740586044011</v>
      </c>
      <c r="I17" s="4">
        <f t="shared" si="4"/>
        <v>1.0440568693362411</v>
      </c>
    </row>
    <row r="18" spans="1:9" x14ac:dyDescent="0.2">
      <c r="A18" s="4">
        <f>IF('True_Odds_Calculator_3-way'!A19="","",'True_Odds_Calculator_3-way'!A19)</f>
        <v>4.17</v>
      </c>
      <c r="B18" s="4">
        <f>IF('True_Odds_Calculator_3-way'!B19="","",'True_Odds_Calculator_3-way'!B19)</f>
        <v>3.54</v>
      </c>
      <c r="C18" s="4">
        <f>IF('True_Odds_Calculator_3-way'!C19="","",'True_Odds_Calculator_3-way'!C19)</f>
        <v>1.91</v>
      </c>
      <c r="D18" s="4">
        <f t="shared" si="0"/>
        <v>4.5854238607516695E-2</v>
      </c>
      <c r="E18" s="4">
        <f t="shared" si="1"/>
        <v>4.4538786050777466</v>
      </c>
      <c r="F18" s="4">
        <f t="shared" si="2"/>
        <v>3.742499149825333</v>
      </c>
      <c r="G18" s="4">
        <f t="shared" si="3"/>
        <v>1.9674370933858334</v>
      </c>
      <c r="I18" s="4">
        <f t="shared" si="4"/>
        <v>1.0458542386075167</v>
      </c>
    </row>
    <row r="19" spans="1:9" x14ac:dyDescent="0.2">
      <c r="A19" s="4">
        <f>IF('True_Odds_Calculator_3-way'!A20="","",'True_Odds_Calculator_3-way'!A20)</f>
        <v>3.28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2.15</v>
      </c>
      <c r="D19" s="4">
        <f t="shared" si="0"/>
        <v>4.3966930589981246E-2</v>
      </c>
      <c r="E19" s="4">
        <f t="shared" si="1"/>
        <v>3.445633355346529</v>
      </c>
      <c r="F19" s="4">
        <f t="shared" si="2"/>
        <v>3.8562846141937541</v>
      </c>
      <c r="G19" s="4">
        <f t="shared" si="3"/>
        <v>2.2199498049407347</v>
      </c>
      <c r="I19" s="4">
        <f t="shared" si="4"/>
        <v>1.0439669305899812</v>
      </c>
    </row>
    <row r="20" spans="1:9" x14ac:dyDescent="0.2">
      <c r="A20" s="4">
        <f>IF('True_Odds_Calculator_3-way'!A21="","",'True_Odds_Calculator_3-way'!A21)</f>
        <v>2.75</v>
      </c>
      <c r="B20" s="4">
        <f>IF('True_Odds_Calculator_3-way'!B21="","",'True_Odds_Calculator_3-way'!B21)</f>
        <v>3.26</v>
      </c>
      <c r="C20" s="4">
        <f>IF('True_Odds_Calculator_3-way'!C21="","",'True_Odds_Calculator_3-way'!C21)</f>
        <v>2.68</v>
      </c>
      <c r="D20" s="4">
        <f t="shared" si="0"/>
        <v>4.3519158252241397E-2</v>
      </c>
      <c r="E20" s="4">
        <f t="shared" si="1"/>
        <v>2.8642627797558498</v>
      </c>
      <c r="F20" s="4">
        <f t="shared" si="2"/>
        <v>3.4218207022274547</v>
      </c>
      <c r="G20" s="4">
        <f t="shared" si="3"/>
        <v>2.7884051467345472</v>
      </c>
      <c r="I20" s="4">
        <f t="shared" si="4"/>
        <v>1.0435191582522414</v>
      </c>
    </row>
    <row r="21" spans="1:9" x14ac:dyDescent="0.2">
      <c r="A21" s="4">
        <f>IF('True_Odds_Calculator_3-way'!A22="","",'True_Odds_Calculator_3-way'!A22)</f>
        <v>3.08</v>
      </c>
      <c r="B21" s="4">
        <f>IF('True_Odds_Calculator_3-way'!B22="","",'True_Odds_Calculator_3-way'!B22)</f>
        <v>3.45</v>
      </c>
      <c r="C21" s="4">
        <f>IF('True_Odds_Calculator_3-way'!C22="","",'True_Odds_Calculator_3-way'!C22)</f>
        <v>2.33</v>
      </c>
      <c r="D21" s="4">
        <f t="shared" si="0"/>
        <v>4.3714946495315932E-2</v>
      </c>
      <c r="E21" s="4">
        <f t="shared" si="1"/>
        <v>3.2247279793758397</v>
      </c>
      <c r="F21" s="4">
        <f t="shared" si="2"/>
        <v>3.6326197444304467</v>
      </c>
      <c r="G21" s="4">
        <f t="shared" si="3"/>
        <v>2.4118882908252064</v>
      </c>
      <c r="I21" s="4">
        <f t="shared" si="4"/>
        <v>1.0437149464953159</v>
      </c>
    </row>
    <row r="22" spans="1: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3.73</v>
      </c>
      <c r="D22" s="4">
        <f t="shared" si="0"/>
        <v>4.5631895402018063E-2</v>
      </c>
      <c r="E22" s="4">
        <f t="shared" si="1"/>
        <v>2.0840329034529166</v>
      </c>
      <c r="F22" s="4">
        <f t="shared" si="2"/>
        <v>3.7414613691397882</v>
      </c>
      <c r="G22" s="4">
        <f t="shared" si="3"/>
        <v>3.9543528027577963</v>
      </c>
      <c r="I22" s="4">
        <f t="shared" si="4"/>
        <v>1.0456318954020181</v>
      </c>
    </row>
    <row r="23" spans="1:9" x14ac:dyDescent="0.2">
      <c r="A23" s="4">
        <f>IF('True_Odds_Calculator_3-way'!A24="","",'True_Odds_Calculator_3-way'!A24)</f>
        <v>1.93</v>
      </c>
      <c r="B23" s="4">
        <f>IF('True_Odds_Calculator_3-way'!B24="","",'True_Odds_Calculator_3-way'!B24)</f>
        <v>3.57</v>
      </c>
      <c r="C23" s="4">
        <f>IF('True_Odds_Calculator_3-way'!C24="","",'True_Odds_Calculator_3-way'!C24)</f>
        <v>4.0199999999999996</v>
      </c>
      <c r="D23" s="4">
        <f t="shared" si="0"/>
        <v>4.7002978749306701E-2</v>
      </c>
      <c r="E23" s="4">
        <f t="shared" si="1"/>
        <v>1.9901802300625246</v>
      </c>
      <c r="F23" s="4">
        <f t="shared" si="2"/>
        <v>3.7815134517301487</v>
      </c>
      <c r="G23" s="4">
        <f t="shared" si="3"/>
        <v>4.2902148561352664</v>
      </c>
      <c r="I23" s="4">
        <f t="shared" si="4"/>
        <v>1.0470029787493067</v>
      </c>
    </row>
    <row r="24" spans="1:9" x14ac:dyDescent="0.2">
      <c r="A24" s="4">
        <f>IF('True_Odds_Calculator_3-way'!A25="","",'True_Odds_Calculator_3-way'!A25)</f>
        <v>3.01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2.37</v>
      </c>
      <c r="D24" s="4">
        <f t="shared" si="0"/>
        <v>4.4021914355072855E-2</v>
      </c>
      <c r="E24" s="4">
        <f t="shared" si="1"/>
        <v>3.1490911161425168</v>
      </c>
      <c r="F24" s="4">
        <f t="shared" si="2"/>
        <v>3.6339704882426211</v>
      </c>
      <c r="G24" s="4">
        <f t="shared" si="3"/>
        <v>2.4553919321424815</v>
      </c>
      <c r="I24" s="4">
        <f t="shared" si="4"/>
        <v>1.0440219143550729</v>
      </c>
    </row>
    <row r="25" spans="1:9" x14ac:dyDescent="0.2">
      <c r="A25" s="4">
        <f>IF('True_Odds_Calculator_3-way'!A26="","",'True_Odds_Calculator_3-way'!A26)</f>
        <v>2.74</v>
      </c>
      <c r="B25" s="4">
        <f>IF('True_Odds_Calculator_3-way'!B26="","",'True_Odds_Calculator_3-way'!B26)</f>
        <v>3.24</v>
      </c>
      <c r="C25" s="4">
        <f>IF('True_Odds_Calculator_3-way'!C26="","",'True_Odds_Calculator_3-way'!C26)</f>
        <v>2.7</v>
      </c>
      <c r="D25" s="4">
        <f t="shared" si="0"/>
        <v>4.3975849328647509E-2</v>
      </c>
      <c r="E25" s="4">
        <f t="shared" si="1"/>
        <v>2.8546561481735555</v>
      </c>
      <c r="F25" s="4">
        <f t="shared" si="2"/>
        <v>3.4015530806171461</v>
      </c>
      <c r="G25" s="4">
        <f t="shared" si="3"/>
        <v>2.8112649890221255</v>
      </c>
      <c r="I25" s="4">
        <f t="shared" si="4"/>
        <v>1.0439758493286475</v>
      </c>
    </row>
    <row r="26" spans="1:9" x14ac:dyDescent="0.2">
      <c r="A26" s="4">
        <f>IF('True_Odds_Calculator_3-way'!A27="","",'True_Odds_Calculator_3-way'!A27)</f>
        <v>1.74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5.14</v>
      </c>
      <c r="D26" s="4">
        <f t="shared" si="0"/>
        <v>4.7042950638818137E-2</v>
      </c>
      <c r="E26" s="4">
        <f t="shared" si="1"/>
        <v>1.7888074528088038</v>
      </c>
      <c r="F26" s="4">
        <f t="shared" si="2"/>
        <v>3.8153843236889013</v>
      </c>
      <c r="G26" s="4">
        <f t="shared" si="3"/>
        <v>5.5906041200739001</v>
      </c>
      <c r="I26" s="4">
        <f t="shared" si="4"/>
        <v>1.0470429506388181</v>
      </c>
    </row>
    <row r="27" spans="1:9" x14ac:dyDescent="0.2">
      <c r="A27" s="4">
        <f>IF('True_Odds_Calculator_3-way'!A28="","",'True_Odds_Calculator_3-way'!A28)</f>
        <v>1.97</v>
      </c>
      <c r="B27" s="4">
        <f>IF('True_Odds_Calculator_3-way'!B28="","",'True_Odds_Calculator_3-way'!B28)</f>
        <v>3.78</v>
      </c>
      <c r="C27" s="4">
        <f>IF('True_Odds_Calculator_3-way'!C28="","",'True_Odds_Calculator_3-way'!C28)</f>
        <v>3.51</v>
      </c>
      <c r="D27" s="4">
        <f t="shared" si="0"/>
        <v>5.7064762648519007E-2</v>
      </c>
      <c r="E27" s="4">
        <f t="shared" si="1"/>
        <v>2.0466948281767325</v>
      </c>
      <c r="F27" s="4">
        <f t="shared" si="2"/>
        <v>4.0728440042745468</v>
      </c>
      <c r="G27" s="4">
        <f t="shared" si="3"/>
        <v>3.7611136580855211</v>
      </c>
      <c r="I27" s="4">
        <f t="shared" si="4"/>
        <v>1.057064762648519</v>
      </c>
    </row>
    <row r="28" spans="1:9" x14ac:dyDescent="0.2">
      <c r="A28" s="4">
        <f>IF('True_Odds_Calculator_3-way'!A29="","",'True_Odds_Calculator_3-way'!A29)</f>
        <v>2.08</v>
      </c>
      <c r="B28" s="4">
        <f>IF('True_Odds_Calculator_3-way'!B29="","",'True_Odds_Calculator_3-way'!B29)</f>
        <v>3.58</v>
      </c>
      <c r="C28" s="4">
        <f>IF('True_Odds_Calculator_3-way'!C29="","",'True_Odds_Calculator_3-way'!C29)</f>
        <v>3.38</v>
      </c>
      <c r="D28" s="4">
        <f t="shared" si="0"/>
        <v>5.595682787345857E-2</v>
      </c>
      <c r="E28" s="4">
        <f t="shared" si="1"/>
        <v>2.1639543617439823</v>
      </c>
      <c r="F28" s="4">
        <f t="shared" si="2"/>
        <v>3.8361601623181047</v>
      </c>
      <c r="G28" s="4">
        <f t="shared" si="3"/>
        <v>3.6074292698923767</v>
      </c>
      <c r="I28" s="4">
        <f t="shared" si="4"/>
        <v>1.0559568278734586</v>
      </c>
    </row>
    <row r="29" spans="1:9" x14ac:dyDescent="0.2">
      <c r="A29" s="4">
        <f>IF('True_Odds_Calculator_3-way'!A30="","",'True_Odds_Calculator_3-way'!A30)</f>
        <v>2.17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3.2</v>
      </c>
      <c r="D29" s="4">
        <f t="shared" si="0"/>
        <v>5.5019633932628098E-2</v>
      </c>
      <c r="E29" s="4">
        <f t="shared" si="1"/>
        <v>2.2599400434547441</v>
      </c>
      <c r="F29" s="4">
        <f t="shared" si="2"/>
        <v>3.7972242332753123</v>
      </c>
      <c r="G29" s="4">
        <f t="shared" si="3"/>
        <v>3.3995090603193874</v>
      </c>
      <c r="I29" s="4">
        <f t="shared" si="4"/>
        <v>1.0550196339326281</v>
      </c>
    </row>
    <row r="30" spans="1:9" x14ac:dyDescent="0.2">
      <c r="A30" s="4">
        <f>IF('True_Odds_Calculator_3-way'!A31="","",'True_Odds_Calculator_3-way'!A31)</f>
        <v>8.09</v>
      </c>
      <c r="B30" s="4">
        <f>IF('True_Odds_Calculator_3-way'!B31="","",'True_Odds_Calculator_3-way'!B31)</f>
        <v>4.79</v>
      </c>
      <c r="C30" s="4">
        <f>IF('True_Odds_Calculator_3-way'!C31="","",'True_Odds_Calculator_3-way'!C31)</f>
        <v>1.37</v>
      </c>
      <c r="D30" s="4">
        <f t="shared" si="0"/>
        <v>6.2304668836620003E-2</v>
      </c>
      <c r="E30" s="4">
        <f t="shared" si="1"/>
        <v>9.7237321074213181</v>
      </c>
      <c r="F30" s="4">
        <f t="shared" si="2"/>
        <v>5.3191476834022291</v>
      </c>
      <c r="G30" s="4">
        <f t="shared" si="3"/>
        <v>1.4101214312832904</v>
      </c>
      <c r="I30" s="4">
        <f t="shared" si="4"/>
        <v>1.06230466883662</v>
      </c>
    </row>
    <row r="31" spans="1:9" x14ac:dyDescent="0.2">
      <c r="A31" s="4">
        <f>IF('True_Odds_Calculator_3-way'!A32="","",'True_Odds_Calculator_3-way'!A32)</f>
        <v>1.99</v>
      </c>
      <c r="B31" s="4">
        <f>IF('True_Odds_Calculator_3-way'!B32="","",'True_Odds_Calculator_3-way'!B32)</f>
        <v>3.56</v>
      </c>
      <c r="C31" s="4">
        <f>IF('True_Odds_Calculator_3-way'!C32="","",'True_Odds_Calculator_3-way'!C32)</f>
        <v>3.67</v>
      </c>
      <c r="D31" s="4">
        <f t="shared" si="0"/>
        <v>5.5891003251262283E-2</v>
      </c>
      <c r="E31" s="4">
        <f t="shared" si="1"/>
        <v>2.0666185722770285</v>
      </c>
      <c r="F31" s="4">
        <f t="shared" si="2"/>
        <v>3.8128858017901961</v>
      </c>
      <c r="G31" s="4">
        <f t="shared" si="3"/>
        <v>3.9393462076455572</v>
      </c>
      <c r="I31" s="4">
        <f t="shared" si="4"/>
        <v>1.0558910032512623</v>
      </c>
    </row>
    <row r="32" spans="1:9" x14ac:dyDescent="0.2">
      <c r="A32" s="4">
        <f>IF('True_Odds_Calculator_3-way'!A33="","",'True_Odds_Calculator_3-way'!A33)</f>
        <v>3.73</v>
      </c>
      <c r="B32" s="4">
        <f>IF('True_Odds_Calculator_3-way'!B33="","",'True_Odds_Calculator_3-way'!B33)</f>
        <v>3.32</v>
      </c>
      <c r="C32" s="4">
        <f>IF('True_Odds_Calculator_3-way'!C33="","",'True_Odds_Calculator_3-way'!C33)</f>
        <v>2.0499999999999998</v>
      </c>
      <c r="D32" s="4">
        <f t="shared" si="0"/>
        <v>5.7106212071197371E-2</v>
      </c>
      <c r="E32" s="4">
        <f t="shared" si="1"/>
        <v>4.0150788579670911</v>
      </c>
      <c r="F32" s="4">
        <f t="shared" si="2"/>
        <v>3.5439702035106921</v>
      </c>
      <c r="G32" s="4">
        <f t="shared" si="3"/>
        <v>2.1332447085634385</v>
      </c>
      <c r="I32" s="4">
        <f t="shared" si="4"/>
        <v>1.0571062120711974</v>
      </c>
    </row>
    <row r="33" spans="1:9" x14ac:dyDescent="0.2">
      <c r="A33" s="4">
        <f>IF('True_Odds_Calculator_3-way'!A34="","",'True_Odds_Calculator_3-way'!A34)</f>
        <v>2.64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2.62</v>
      </c>
      <c r="D33" s="4">
        <f t="shared" si="0"/>
        <v>5.5452518838319032E-2</v>
      </c>
      <c r="E33" s="4">
        <f t="shared" si="1"/>
        <v>2.7754363438025544</v>
      </c>
      <c r="F33" s="4">
        <f t="shared" si="2"/>
        <v>3.616622430508512</v>
      </c>
      <c r="G33" s="4">
        <f t="shared" si="3"/>
        <v>2.7533402284403441</v>
      </c>
      <c r="I33" s="4">
        <f t="shared" si="4"/>
        <v>1.055452518838319</v>
      </c>
    </row>
    <row r="34" spans="1: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3.47</v>
      </c>
      <c r="C34" s="4">
        <f>IF('True_Odds_Calculator_3-way'!C35="","",'True_Odds_Calculator_3-way'!C35)</f>
        <v>2.44</v>
      </c>
      <c r="D34" s="4">
        <f t="shared" si="0"/>
        <v>5.5163360756973479E-2</v>
      </c>
      <c r="E34" s="4">
        <f t="shared" si="1"/>
        <v>2.9519853366007207</v>
      </c>
      <c r="F34" s="4">
        <f t="shared" si="2"/>
        <v>3.7064952283273502</v>
      </c>
      <c r="G34" s="4">
        <f t="shared" si="3"/>
        <v>2.5546159084835476</v>
      </c>
      <c r="I34" s="4">
        <f t="shared" si="4"/>
        <v>1.0551633607569735</v>
      </c>
    </row>
    <row r="35" spans="1:9" x14ac:dyDescent="0.2">
      <c r="A35" s="4">
        <f>IF('True_Odds_Calculator_3-way'!A36="","",'True_Odds_Calculator_3-way'!A36)</f>
        <v>2.84</v>
      </c>
      <c r="B35" s="4">
        <f>IF('True_Odds_Calculator_3-way'!B36="","",'True_Odds_Calculator_3-way'!B36)</f>
        <v>3.51</v>
      </c>
      <c r="C35" s="4">
        <f>IF('True_Odds_Calculator_3-way'!C36="","",'True_Odds_Calculator_3-way'!C36)</f>
        <v>2.6</v>
      </c>
      <c r="D35" s="4">
        <f t="shared" si="0"/>
        <v>2.1628345572007657E-2</v>
      </c>
      <c r="E35" s="4">
        <f t="shared" si="1"/>
        <v>2.8993639959668038</v>
      </c>
      <c r="F35" s="4">
        <f t="shared" si="2"/>
        <v>3.6011271133375078</v>
      </c>
      <c r="G35" s="4">
        <f t="shared" si="3"/>
        <v>2.6496668556847185</v>
      </c>
      <c r="I35" s="4">
        <f t="shared" si="4"/>
        <v>1.0216283455720077</v>
      </c>
    </row>
    <row r="36" spans="1:9" x14ac:dyDescent="0.2">
      <c r="A36" s="4">
        <f>IF('True_Odds_Calculator_3-way'!A37="","",'True_Odds_Calculator_3-way'!A37)</f>
        <v>2.78</v>
      </c>
      <c r="B36" s="4">
        <f>IF('True_Odds_Calculator_3-way'!B37="","",'True_Odds_Calculator_3-way'!B37)</f>
        <v>3.14</v>
      </c>
      <c r="C36" s="4">
        <f>IF('True_Odds_Calculator_3-way'!C37="","",'True_Odds_Calculator_3-way'!C37)</f>
        <v>2.82</v>
      </c>
      <c r="D36" s="4">
        <f t="shared" si="0"/>
        <v>3.2793496873459338E-2</v>
      </c>
      <c r="E36" s="4">
        <f t="shared" si="1"/>
        <v>2.8671281256959236</v>
      </c>
      <c r="F36" s="4">
        <f t="shared" si="2"/>
        <v>3.2516077286511211</v>
      </c>
      <c r="G36" s="4">
        <f t="shared" si="3"/>
        <v>2.9096938954018903</v>
      </c>
      <c r="I36" s="4">
        <f t="shared" si="4"/>
        <v>1.0327934968734593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3.56</v>
      </c>
      <c r="C37" s="4">
        <f>IF('True_Odds_Calculator_3-way'!C38="","",'True_Odds_Calculator_3-way'!C38)</f>
        <v>4.4000000000000004</v>
      </c>
      <c r="D37" s="4">
        <f t="shared" si="0"/>
        <v>4.8712144217762043E-2</v>
      </c>
      <c r="E37" s="4">
        <f t="shared" si="1"/>
        <v>1.9072934857965267</v>
      </c>
      <c r="F37" s="4">
        <f t="shared" si="2"/>
        <v>3.7784113628066263</v>
      </c>
      <c r="G37" s="4">
        <f t="shared" si="3"/>
        <v>4.7385427113766179</v>
      </c>
      <c r="I37" s="4">
        <f t="shared" si="4"/>
        <v>1.048712144217762</v>
      </c>
    </row>
    <row r="38" spans="1:9" x14ac:dyDescent="0.2">
      <c r="A38" s="4">
        <f>IF('True_Odds_Calculator_3-way'!A39="","",'True_Odds_Calculator_3-way'!A39)</f>
        <v>2.09</v>
      </c>
      <c r="B38" s="4">
        <f>IF('True_Odds_Calculator_3-way'!B39="","",'True_Odds_Calculator_3-way'!B39)</f>
        <v>3.37</v>
      </c>
      <c r="C38" s="4">
        <f>IF('True_Odds_Calculator_3-way'!C39="","",'True_Odds_Calculator_3-way'!C39)</f>
        <v>3.72</v>
      </c>
      <c r="D38" s="4">
        <f t="shared" si="0"/>
        <v>4.4022008867116824E-2</v>
      </c>
      <c r="E38" s="4">
        <f t="shared" si="1"/>
        <v>2.1561254929808653</v>
      </c>
      <c r="F38" s="4">
        <f t="shared" si="2"/>
        <v>3.5453210539761533</v>
      </c>
      <c r="G38" s="4">
        <f t="shared" si="3"/>
        <v>3.9347894994092054</v>
      </c>
      <c r="I38" s="4">
        <f t="shared" si="4"/>
        <v>1.0440220088671168</v>
      </c>
    </row>
    <row r="39" spans="1:9" x14ac:dyDescent="0.2">
      <c r="A39" s="4">
        <f>IF('True_Odds_Calculator_3-way'!A40="","",'True_Odds_Calculator_3-way'!A40)</f>
        <v>3.17</v>
      </c>
      <c r="B39" s="4">
        <f>IF('True_Odds_Calculator_3-way'!B40="","",'True_Odds_Calculator_3-way'!B40)</f>
        <v>2.85</v>
      </c>
      <c r="C39" s="4">
        <f>IF('True_Odds_Calculator_3-way'!C40="","",'True_Odds_Calculator_3-way'!C40)</f>
        <v>2.65</v>
      </c>
      <c r="D39" s="4">
        <f t="shared" si="0"/>
        <v>4.3693096797705167E-2</v>
      </c>
      <c r="E39" s="4">
        <f t="shared" si="1"/>
        <v>3.3234400322977313</v>
      </c>
      <c r="F39" s="4">
        <f t="shared" si="2"/>
        <v>2.9734221194617771</v>
      </c>
      <c r="G39" s="4">
        <f t="shared" si="3"/>
        <v>2.7563842167827404</v>
      </c>
      <c r="I39" s="4">
        <f t="shared" si="4"/>
        <v>1.0436930967977052</v>
      </c>
    </row>
    <row r="40" spans="1:9" x14ac:dyDescent="0.2">
      <c r="A40" s="4">
        <f>IF('True_Odds_Calculator_3-way'!A41="","",'True_Odds_Calculator_3-way'!A41)</f>
        <v>2.0299999999999998</v>
      </c>
      <c r="B40" s="4">
        <f>IF('True_Odds_Calculator_3-way'!B41="","",'True_Odds_Calculator_3-way'!B41)</f>
        <v>3.33</v>
      </c>
      <c r="C40" s="4">
        <f>IF('True_Odds_Calculator_3-way'!C41="","",'True_Odds_Calculator_3-way'!C41)</f>
        <v>3.96</v>
      </c>
      <c r="D40" s="4">
        <f t="shared" si="0"/>
        <v>4.54363902639765E-2</v>
      </c>
      <c r="E40" s="4">
        <f t="shared" si="1"/>
        <v>2.0943927128927045</v>
      </c>
      <c r="F40" s="4">
        <f t="shared" si="2"/>
        <v>3.5068666937058453</v>
      </c>
      <c r="G40" s="4">
        <f t="shared" si="3"/>
        <v>4.212658557726626</v>
      </c>
      <c r="I40" s="4">
        <f t="shared" si="4"/>
        <v>1.0454363902639765</v>
      </c>
    </row>
    <row r="41" spans="1:9" x14ac:dyDescent="0.2">
      <c r="A41" s="4">
        <f>IF('True_Odds_Calculator_3-way'!A42="","",'True_Odds_Calculator_3-way'!A42)</f>
        <v>2.92</v>
      </c>
      <c r="B41" s="4">
        <f>IF('True_Odds_Calculator_3-way'!B42="","",'True_Odds_Calculator_3-way'!B42)</f>
        <v>3.25</v>
      </c>
      <c r="C41" s="4">
        <f>IF('True_Odds_Calculator_3-way'!C42="","",'True_Odds_Calculator_3-way'!C42)</f>
        <v>2.54</v>
      </c>
      <c r="D41" s="4">
        <f t="shared" si="0"/>
        <v>4.385884851854005E-2</v>
      </c>
      <c r="E41" s="4">
        <f t="shared" si="1"/>
        <v>3.0502113228557688</v>
      </c>
      <c r="F41" s="4">
        <f t="shared" si="2"/>
        <v>3.4121227563558119</v>
      </c>
      <c r="G41" s="4">
        <f t="shared" si="3"/>
        <v>2.6379574505340573</v>
      </c>
      <c r="I41" s="4">
        <f t="shared" si="4"/>
        <v>1.0438588485185401</v>
      </c>
    </row>
    <row r="42" spans="1:9" x14ac:dyDescent="0.2">
      <c r="A42" s="4">
        <f>IF('True_Odds_Calculator_3-way'!A43="","",'True_Odds_Calculator_3-way'!A43)</f>
        <v>2.44</v>
      </c>
      <c r="B42" s="4">
        <f>IF('True_Odds_Calculator_3-way'!B43="","",'True_Odds_Calculator_3-way'!B43)</f>
        <v>3.11</v>
      </c>
      <c r="C42" s="4">
        <f>IF('True_Odds_Calculator_3-way'!C43="","",'True_Odds_Calculator_3-way'!C43)</f>
        <v>3.09</v>
      </c>
      <c r="D42" s="4">
        <f t="shared" si="0"/>
        <v>5.5004069403154832E-2</v>
      </c>
      <c r="E42" s="4">
        <f t="shared" si="1"/>
        <v>2.5542694403723814</v>
      </c>
      <c r="F42" s="4">
        <f t="shared" si="2"/>
        <v>3.2980581981687327</v>
      </c>
      <c r="G42" s="4">
        <f t="shared" si="3"/>
        <v>3.2755750564737718</v>
      </c>
      <c r="I42" s="4">
        <f t="shared" si="4"/>
        <v>1.0550040694031548</v>
      </c>
    </row>
    <row r="43" spans="1:9" x14ac:dyDescent="0.2">
      <c r="A43" s="4">
        <f>IF('True_Odds_Calculator_3-way'!A44="","",'True_Odds_Calculator_3-way'!A44)</f>
        <v>2.41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3.27</v>
      </c>
      <c r="D43" s="4">
        <f t="shared" si="0"/>
        <v>2.6558554443133264E-2</v>
      </c>
      <c r="E43" s="4">
        <f t="shared" si="1"/>
        <v>2.4625391898507405</v>
      </c>
      <c r="F43" s="4">
        <f t="shared" si="2"/>
        <v>3.3674847237454957</v>
      </c>
      <c r="G43" s="4">
        <f t="shared" si="3"/>
        <v>3.3674847237454957</v>
      </c>
      <c r="I43" s="4">
        <f t="shared" si="4"/>
        <v>1.0265585544431333</v>
      </c>
    </row>
    <row r="44" spans="1:9" x14ac:dyDescent="0.2">
      <c r="A44" s="4">
        <f>IF('True_Odds_Calculator_3-way'!A45="","",'True_Odds_Calculator_3-way'!A45)</f>
        <v>39.42</v>
      </c>
      <c r="B44" s="4">
        <f>IF('True_Odds_Calculator_3-way'!B45="","",'True_Odds_Calculator_3-way'!B45)</f>
        <v>9.34</v>
      </c>
      <c r="C44" s="4">
        <f>IF('True_Odds_Calculator_3-way'!C45="","",'True_Odds_Calculator_3-way'!C45)</f>
        <v>1.08</v>
      </c>
      <c r="D44" s="4">
        <f t="shared" si="0"/>
        <v>5.8360140669254434E-2</v>
      </c>
      <c r="E44" s="4">
        <f t="shared" si="1"/>
        <v>169.07733284349666</v>
      </c>
      <c r="F44" s="4">
        <f t="shared" si="2"/>
        <v>11.413831159168687</v>
      </c>
      <c r="G44" s="4">
        <f t="shared" si="3"/>
        <v>1.1031773711631185</v>
      </c>
      <c r="I44" s="4">
        <f t="shared" si="4"/>
        <v>1.0583601406692544</v>
      </c>
    </row>
    <row r="45" spans="1:9" x14ac:dyDescent="0.2">
      <c r="A45" s="4">
        <f>IF('True_Odds_Calculator_3-way'!A46="","",'True_Odds_Calculator_3-way'!A46)</f>
        <v>2.02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4.16</v>
      </c>
      <c r="D45" s="4">
        <f t="shared" si="0"/>
        <v>2.9551767393934059E-2</v>
      </c>
      <c r="E45" s="4">
        <f t="shared" si="1"/>
        <v>2.0610103761498602</v>
      </c>
      <c r="F45" s="4">
        <f t="shared" si="2"/>
        <v>3.5178187978960227</v>
      </c>
      <c r="G45" s="4">
        <f t="shared" si="3"/>
        <v>4.3377544575620668</v>
      </c>
      <c r="I45" s="4">
        <f t="shared" si="4"/>
        <v>1.0295517673939341</v>
      </c>
    </row>
    <row r="46" spans="1:9" x14ac:dyDescent="0.2">
      <c r="A46" s="4">
        <f>IF('True_Odds_Calculator_3-way'!A47="","",'True_Odds_Calculator_3-way'!A47)</f>
        <v>4.09</v>
      </c>
      <c r="B46" s="4">
        <f>IF('True_Odds_Calculator_3-way'!B47="","",'True_Odds_Calculator_3-way'!B47)</f>
        <v>3.55</v>
      </c>
      <c r="C46" s="4">
        <f>IF('True_Odds_Calculator_3-way'!C47="","",'True_Odds_Calculator_3-way'!C47)</f>
        <v>1.88</v>
      </c>
      <c r="D46" s="4">
        <f t="shared" si="0"/>
        <v>5.8103811968204244E-2</v>
      </c>
      <c r="E46" s="4">
        <f t="shared" si="1"/>
        <v>4.441861449037642</v>
      </c>
      <c r="F46" s="4">
        <f t="shared" si="2"/>
        <v>3.8121058247166406</v>
      </c>
      <c r="G46" s="4">
        <f t="shared" si="3"/>
        <v>1.951040753865749</v>
      </c>
      <c r="I46" s="4">
        <f t="shared" si="4"/>
        <v>1.0581038119682042</v>
      </c>
    </row>
    <row r="47" spans="1:9" x14ac:dyDescent="0.2">
      <c r="A47" s="4">
        <f>IF('True_Odds_Calculator_3-way'!A48="","",'True_Odds_Calculator_3-way'!A48)</f>
        <v>2.91</v>
      </c>
      <c r="B47" s="4">
        <f>IF('True_Odds_Calculator_3-way'!B48="","",'True_Odds_Calculator_3-way'!B48)</f>
        <v>3.28</v>
      </c>
      <c r="C47" s="4">
        <f>IF('True_Odds_Calculator_3-way'!C48="","",'True_Odds_Calculator_3-way'!C48)</f>
        <v>2.46</v>
      </c>
      <c r="D47" s="4">
        <f t="shared" si="0"/>
        <v>5.5024725504986938E-2</v>
      </c>
      <c r="E47" s="4">
        <f t="shared" si="1"/>
        <v>3.0740756645338605</v>
      </c>
      <c r="F47" s="4">
        <f t="shared" si="2"/>
        <v>3.4899570982839312</v>
      </c>
      <c r="G47" s="4">
        <f t="shared" si="3"/>
        <v>2.5762406880915534</v>
      </c>
      <c r="I47" s="4">
        <f t="shared" si="4"/>
        <v>1.0550247255049869</v>
      </c>
    </row>
    <row r="48" spans="1:9" x14ac:dyDescent="0.2">
      <c r="A48" s="4">
        <f>IF('True_Odds_Calculator_3-way'!A49="","",'True_Odds_Calculator_3-way'!A49)</f>
        <v>2.16</v>
      </c>
      <c r="B48" s="4">
        <f>IF('True_Odds_Calculator_3-way'!B49="","",'True_Odds_Calculator_3-way'!B49)</f>
        <v>3.17</v>
      </c>
      <c r="C48" s="4">
        <f>IF('True_Odds_Calculator_3-way'!C49="","",'True_Odds_Calculator_3-way'!C49)</f>
        <v>3.62</v>
      </c>
      <c r="D48" s="4">
        <f t="shared" si="0"/>
        <v>5.4663470134826087E-2</v>
      </c>
      <c r="E48" s="4">
        <f t="shared" si="1"/>
        <v>2.2484956123842137</v>
      </c>
      <c r="F48" s="4">
        <f t="shared" si="2"/>
        <v>3.3643271236444612</v>
      </c>
      <c r="G48" s="4">
        <f t="shared" si="3"/>
        <v>3.8756394545711532</v>
      </c>
      <c r="I48" s="4">
        <f t="shared" si="4"/>
        <v>1.0546634701348261</v>
      </c>
    </row>
    <row r="49" spans="1:9" x14ac:dyDescent="0.2">
      <c r="A49" s="4">
        <f>IF('True_Odds_Calculator_3-way'!A50="","",'True_Odds_Calculator_3-way'!A50)</f>
        <v>2.79</v>
      </c>
      <c r="B49" s="4">
        <f>IF('True_Odds_Calculator_3-way'!B50="","",'True_Odds_Calculator_3-way'!B50)</f>
        <v>3.19</v>
      </c>
      <c r="C49" s="4">
        <f>IF('True_Odds_Calculator_3-way'!C50="","",'True_Odds_Calculator_3-way'!C50)</f>
        <v>2.61</v>
      </c>
      <c r="D49" s="4">
        <f t="shared" si="0"/>
        <v>5.5044325344659084E-2</v>
      </c>
      <c r="E49" s="4">
        <f t="shared" si="1"/>
        <v>2.9405292893250077</v>
      </c>
      <c r="F49" s="4">
        <f t="shared" si="2"/>
        <v>3.388319945178361</v>
      </c>
      <c r="G49" s="4">
        <f t="shared" si="3"/>
        <v>2.7412757569224135</v>
      </c>
      <c r="I49" s="4">
        <f t="shared" si="4"/>
        <v>1.0550443253446591</v>
      </c>
    </row>
    <row r="50" spans="1:9" x14ac:dyDescent="0.2">
      <c r="A50" s="4">
        <f>IF('True_Odds_Calculator_3-way'!A51="","",'True_Odds_Calculator_3-way'!A51)</f>
        <v>4.2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1.85</v>
      </c>
      <c r="D50" s="4">
        <f t="shared" si="0"/>
        <v>5.7965387574326011E-2</v>
      </c>
      <c r="E50" s="4">
        <f t="shared" si="1"/>
        <v>4.5709387290075911</v>
      </c>
      <c r="F50" s="4">
        <f t="shared" si="2"/>
        <v>3.8460382715138999</v>
      </c>
      <c r="G50" s="4">
        <f t="shared" si="3"/>
        <v>1.9185802701882491</v>
      </c>
      <c r="I50" s="4">
        <f t="shared" si="4"/>
        <v>1.057965387574326</v>
      </c>
    </row>
    <row r="51" spans="1:9" x14ac:dyDescent="0.2">
      <c r="A51" s="4">
        <f>IF('True_Odds_Calculator_3-way'!A52="","",'True_Odds_Calculator_3-way'!A52)</f>
        <v>1.61</v>
      </c>
      <c r="B51" s="4">
        <f>IF('True_Odds_Calculator_3-way'!B52="","",'True_Odds_Calculator_3-way'!B52)</f>
        <v>4.18</v>
      </c>
      <c r="C51" s="4">
        <f>IF('True_Odds_Calculator_3-way'!C52="","",'True_Odds_Calculator_3-way'!C52)</f>
        <v>4.87</v>
      </c>
      <c r="D51" s="4">
        <f t="shared" si="0"/>
        <v>6.5691271218033309E-2</v>
      </c>
      <c r="E51" s="4">
        <f t="shared" si="1"/>
        <v>1.6688335858418442</v>
      </c>
      <c r="F51" s="4">
        <f t="shared" si="2"/>
        <v>4.6011417593775237</v>
      </c>
      <c r="G51" s="4">
        <f t="shared" si="3"/>
        <v>5.4513226733500302</v>
      </c>
      <c r="I51" s="4">
        <f t="shared" si="4"/>
        <v>1.0656912712180333</v>
      </c>
    </row>
    <row r="52" spans="1:9" x14ac:dyDescent="0.2">
      <c r="A52" s="4">
        <f>IF('True_Odds_Calculator_3-way'!A53="","",'True_Odds_Calculator_3-way'!A53)</f>
        <v>4.32</v>
      </c>
      <c r="B52" s="4">
        <f>IF('True_Odds_Calculator_3-way'!B53="","",'True_Odds_Calculator_3-way'!B53)</f>
        <v>3.88</v>
      </c>
      <c r="C52" s="4">
        <f>IF('True_Odds_Calculator_3-way'!C53="","",'True_Odds_Calculator_3-way'!C53)</f>
        <v>1.74</v>
      </c>
      <c r="D52" s="4">
        <f t="shared" si="0"/>
        <v>6.3926083922528854E-2</v>
      </c>
      <c r="E52" s="4">
        <f t="shared" si="1"/>
        <v>4.757989914071227</v>
      </c>
      <c r="F52" s="4">
        <f t="shared" si="2"/>
        <v>4.2297021983580763</v>
      </c>
      <c r="G52" s="4">
        <f t="shared" si="3"/>
        <v>1.8069983088114294</v>
      </c>
      <c r="I52" s="4">
        <f t="shared" si="4"/>
        <v>1.0639260839225289</v>
      </c>
    </row>
    <row r="53" spans="1:9" x14ac:dyDescent="0.2">
      <c r="A53" s="4">
        <f>IF('True_Odds_Calculator_3-way'!A54="","",'True_Odds_Calculator_3-way'!A54)</f>
        <v>1.63</v>
      </c>
      <c r="B53" s="4">
        <f>IF('True_Odds_Calculator_3-way'!B54="","",'True_Odds_Calculator_3-way'!B54)</f>
        <v>3.84</v>
      </c>
      <c r="C53" s="4">
        <f>IF('True_Odds_Calculator_3-way'!C54="","",'True_Odds_Calculator_3-way'!C54)</f>
        <v>4.62</v>
      </c>
      <c r="D53" s="4">
        <f t="shared" si="0"/>
        <v>9.0363815632220623E-2</v>
      </c>
      <c r="E53" s="4">
        <f t="shared" si="1"/>
        <v>1.7141613328648029</v>
      </c>
      <c r="F53" s="4">
        <f t="shared" si="2"/>
        <v>4.3422492269768851</v>
      </c>
      <c r="G53" s="4">
        <f t="shared" si="3"/>
        <v>5.3668527039246001</v>
      </c>
      <c r="I53" s="4">
        <f t="shared" si="4"/>
        <v>1.0903638156322206</v>
      </c>
    </row>
    <row r="54" spans="1:9" x14ac:dyDescent="0.2">
      <c r="A54" s="4">
        <f>IF('True_Odds_Calculator_3-way'!A55="","",'True_Odds_Calculator_3-way'!A55)</f>
        <v>1.76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4.09</v>
      </c>
      <c r="D54" s="4">
        <f t="shared" si="0"/>
        <v>6.584515264995594E-2</v>
      </c>
      <c r="E54" s="4">
        <f t="shared" si="1"/>
        <v>1.8307191354818662</v>
      </c>
      <c r="F54" s="4">
        <f t="shared" si="2"/>
        <v>4.3249569791177604</v>
      </c>
      <c r="G54" s="4">
        <f t="shared" si="3"/>
        <v>4.4933643352377652</v>
      </c>
      <c r="I54" s="4">
        <f t="shared" si="4"/>
        <v>1.0658451526499559</v>
      </c>
    </row>
    <row r="55" spans="1:9" x14ac:dyDescent="0.2">
      <c r="A55" s="4">
        <f>IF('True_Odds_Calculator_3-way'!A56="","",'True_Odds_Calculator_3-way'!A56)</f>
        <v>1.65</v>
      </c>
      <c r="B55" s="4">
        <f>IF('True_Odds_Calculator_3-way'!B56="","",'True_Odds_Calculator_3-way'!B56)</f>
        <v>4.04</v>
      </c>
      <c r="C55" s="4">
        <f>IF('True_Odds_Calculator_3-way'!C56="","",'True_Odds_Calculator_3-way'!C56)</f>
        <v>4.7</v>
      </c>
      <c r="D55" s="4">
        <f t="shared" si="0"/>
        <v>6.6351315982662085E-2</v>
      </c>
      <c r="E55" s="4">
        <f t="shared" si="1"/>
        <v>1.712494442946368</v>
      </c>
      <c r="F55" s="4">
        <f t="shared" si="2"/>
        <v>4.4364067175803115</v>
      </c>
      <c r="G55" s="4">
        <f t="shared" si="3"/>
        <v>5.2452453234519405</v>
      </c>
      <c r="I55" s="4">
        <f t="shared" si="4"/>
        <v>1.0663513159826621</v>
      </c>
    </row>
    <row r="56" spans="1:9" x14ac:dyDescent="0.2">
      <c r="A56" s="4">
        <f>IF('True_Odds_Calculator_3-way'!A57="","",'True_Odds_Calculator_3-way'!A57)</f>
        <v>4.62</v>
      </c>
      <c r="B56" s="4">
        <f>IF('True_Odds_Calculator_3-way'!B57="","",'True_Odds_Calculator_3-way'!B57)</f>
        <v>3.95</v>
      </c>
      <c r="C56" s="4">
        <f>IF('True_Odds_Calculator_3-way'!C57="","",'True_Odds_Calculator_3-way'!C57)</f>
        <v>1.68</v>
      </c>
      <c r="D56" s="4">
        <f t="shared" si="0"/>
        <v>6.4852868650336903E-2</v>
      </c>
      <c r="E56" s="4">
        <f t="shared" si="1"/>
        <v>5.1326114470538586</v>
      </c>
      <c r="F56" s="4">
        <f t="shared" si="2"/>
        <v>4.3187788427405041</v>
      </c>
      <c r="G56" s="4">
        <f t="shared" si="3"/>
        <v>1.7433129537638516</v>
      </c>
      <c r="I56" s="4">
        <f t="shared" si="4"/>
        <v>1.0648528686503369</v>
      </c>
    </row>
    <row r="57" spans="1: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3.27</v>
      </c>
      <c r="C57" s="4">
        <f>IF('True_Odds_Calculator_3-way'!C58="","",'True_Odds_Calculator_3-way'!C58)</f>
        <v>2.54</v>
      </c>
      <c r="D57" s="4">
        <f t="shared" si="0"/>
        <v>6.4474688604726715E-2</v>
      </c>
      <c r="E57" s="4">
        <f t="shared" si="1"/>
        <v>2.9114459764166387</v>
      </c>
      <c r="F57" s="4">
        <f t="shared" si="2"/>
        <v>3.5171781746606601</v>
      </c>
      <c r="G57" s="4">
        <f t="shared" si="3"/>
        <v>2.6866609801349686</v>
      </c>
      <c r="I57" s="4">
        <f t="shared" si="4"/>
        <v>1.0644746886047267</v>
      </c>
    </row>
    <row r="58" spans="1:9" x14ac:dyDescent="0.2">
      <c r="A58" s="4">
        <f>IF('True_Odds_Calculator_3-way'!A59="","",'True_Odds_Calculator_3-way'!A59)</f>
        <v>3.26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2.09</v>
      </c>
      <c r="D58" s="4">
        <f t="shared" si="0"/>
        <v>6.5329410597127158E-2</v>
      </c>
      <c r="E58" s="4">
        <f t="shared" si="1"/>
        <v>3.509116733681696</v>
      </c>
      <c r="F58" s="4">
        <f t="shared" si="2"/>
        <v>3.8709341579272301</v>
      </c>
      <c r="G58" s="4">
        <f t="shared" si="3"/>
        <v>2.1896574933013837</v>
      </c>
      <c r="I58" s="4">
        <f t="shared" si="4"/>
        <v>1.0653294105971272</v>
      </c>
    </row>
    <row r="59" spans="1:9" x14ac:dyDescent="0.2">
      <c r="A59" s="4">
        <f>IF('True_Odds_Calculator_3-way'!A60="","",'True_Odds_Calculator_3-way'!A60)</f>
        <v>1.77</v>
      </c>
      <c r="B59" s="4">
        <f>IF('True_Odds_Calculator_3-way'!B60="","",'True_Odds_Calculator_3-way'!B60)</f>
        <v>3.81</v>
      </c>
      <c r="C59" s="4">
        <f>IF('True_Odds_Calculator_3-way'!C60="","",'True_Odds_Calculator_3-way'!C60)</f>
        <v>4.22</v>
      </c>
      <c r="D59" s="4">
        <f t="shared" si="0"/>
        <v>6.4405767658028967E-2</v>
      </c>
      <c r="E59" s="4">
        <f t="shared" si="1"/>
        <v>1.8399156979416753</v>
      </c>
      <c r="F59" s="4">
        <f t="shared" si="2"/>
        <v>4.1494016567620786</v>
      </c>
      <c r="G59" s="4">
        <f t="shared" si="3"/>
        <v>4.640409226678198</v>
      </c>
      <c r="I59" s="4">
        <f t="shared" si="4"/>
        <v>1.064405767658029</v>
      </c>
    </row>
    <row r="60" spans="1: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3.3</v>
      </c>
      <c r="C60" s="4">
        <f>IF('True_Odds_Calculator_3-way'!C61="","",'True_Odds_Calculator_3-way'!C61)</f>
        <v>3.58</v>
      </c>
      <c r="D60" s="4">
        <f t="shared" si="0"/>
        <v>3.281036241930102E-2</v>
      </c>
      <c r="E60" s="4">
        <f t="shared" si="1"/>
        <v>2.2752421238188765</v>
      </c>
      <c r="F60" s="4">
        <f t="shared" si="2"/>
        <v>3.4235611088194902</v>
      </c>
      <c r="G60" s="4">
        <f t="shared" si="3"/>
        <v>3.7258820654737215</v>
      </c>
      <c r="I60" s="4">
        <f t="shared" si="4"/>
        <v>1.032810362419301</v>
      </c>
    </row>
    <row r="61" spans="1:9" x14ac:dyDescent="0.2">
      <c r="A61" s="4">
        <f>IF('True_Odds_Calculator_3-way'!A62="","",'True_Odds_Calculator_3-way'!A62)</f>
        <v>1.88</v>
      </c>
      <c r="B61" s="4">
        <f>IF('True_Odds_Calculator_3-way'!B62="","",'True_Odds_Calculator_3-way'!B62)</f>
        <v>3.43</v>
      </c>
      <c r="C61" s="4">
        <f>IF('True_Odds_Calculator_3-way'!C62="","",'True_Odds_Calculator_3-way'!C62)</f>
        <v>4.68</v>
      </c>
      <c r="D61" s="4">
        <f t="shared" si="0"/>
        <v>3.7135296796608097E-2</v>
      </c>
      <c r="E61" s="4">
        <f t="shared" si="1"/>
        <v>1.9247927227256985</v>
      </c>
      <c r="F61" s="4">
        <f t="shared" si="2"/>
        <v>3.5820883900745542</v>
      </c>
      <c r="G61" s="4">
        <f t="shared" si="3"/>
        <v>4.9677893158401165</v>
      </c>
      <c r="I61" s="4">
        <f t="shared" si="4"/>
        <v>1.0371352967966081</v>
      </c>
    </row>
    <row r="62" spans="1:9" x14ac:dyDescent="0.2">
      <c r="A62" s="4">
        <f>IF('True_Odds_Calculator_3-way'!A63="","",'True_Odds_Calculator_3-way'!A63)</f>
        <v>4.6399999999999997</v>
      </c>
      <c r="B62" s="4">
        <f>IF('True_Odds_Calculator_3-way'!B63="","",'True_Odds_Calculator_3-way'!B63)</f>
        <v>3.77</v>
      </c>
      <c r="C62" s="4">
        <f>IF('True_Odds_Calculator_3-way'!C63="","",'True_Odds_Calculator_3-way'!C63)</f>
        <v>1.8</v>
      </c>
      <c r="D62" s="4">
        <f t="shared" si="0"/>
        <v>3.6324786324786418E-2</v>
      </c>
      <c r="E62" s="4">
        <f t="shared" si="1"/>
        <v>4.9162038155035015</v>
      </c>
      <c r="F62" s="4">
        <f t="shared" si="2"/>
        <v>3.9503250218298254</v>
      </c>
      <c r="G62" s="4">
        <f t="shared" si="3"/>
        <v>1.8401048492791614</v>
      </c>
      <c r="I62" s="4">
        <f t="shared" si="4"/>
        <v>1.0363247863247864</v>
      </c>
    </row>
    <row r="63" spans="1:9" x14ac:dyDescent="0.2">
      <c r="A63" s="4">
        <f>IF('True_Odds_Calculator_3-way'!A64="","",'True_Odds_Calculator_3-way'!A64)</f>
        <v>1.35</v>
      </c>
      <c r="B63" s="4">
        <f>IF('True_Odds_Calculator_3-way'!B64="","",'True_Odds_Calculator_3-way'!B64)</f>
        <v>5.35</v>
      </c>
      <c r="C63" s="4">
        <f>IF('True_Odds_Calculator_3-way'!C64="","",'True_Odds_Calculator_3-way'!C64)</f>
        <v>9.07</v>
      </c>
      <c r="D63" s="4">
        <f t="shared" si="0"/>
        <v>3.7910211832663299E-2</v>
      </c>
      <c r="E63" s="4">
        <f t="shared" si="1"/>
        <v>1.373430162783827</v>
      </c>
      <c r="F63" s="4">
        <f t="shared" si="2"/>
        <v>5.7379210118517969</v>
      </c>
      <c r="G63" s="4">
        <f t="shared" si="3"/>
        <v>10.24413348050401</v>
      </c>
      <c r="I63" s="4">
        <f t="shared" si="4"/>
        <v>1.0379102118326633</v>
      </c>
    </row>
    <row r="64" spans="1:9" x14ac:dyDescent="0.2">
      <c r="A64" s="4">
        <f>IF('True_Odds_Calculator_3-way'!A65="","",'True_Odds_Calculator_3-way'!A65)</f>
        <v>2.16</v>
      </c>
      <c r="B64" s="4">
        <f>IF('True_Odds_Calculator_3-way'!B65="","",'True_Odds_Calculator_3-way'!B65)</f>
        <v>3.43</v>
      </c>
      <c r="C64" s="4">
        <f>IF('True_Odds_Calculator_3-way'!C65="","",'True_Odds_Calculator_3-way'!C65)</f>
        <v>3.51</v>
      </c>
      <c r="D64" s="4">
        <f t="shared" si="0"/>
        <v>3.9408437367620897E-2</v>
      </c>
      <c r="E64" s="4">
        <f t="shared" si="1"/>
        <v>2.2230777753157547</v>
      </c>
      <c r="F64" s="4">
        <f t="shared" si="2"/>
        <v>3.5918373435565432</v>
      </c>
      <c r="G64" s="4">
        <f t="shared" si="3"/>
        <v>3.6796613536684131</v>
      </c>
      <c r="I64" s="4">
        <f t="shared" si="4"/>
        <v>1.0394084373676209</v>
      </c>
    </row>
    <row r="65" spans="1:9" x14ac:dyDescent="0.2">
      <c r="A65" s="4">
        <f>IF('True_Odds_Calculator_3-way'!A66="","",'True_Odds_Calculator_3-way'!A66)</f>
        <v>1.75</v>
      </c>
      <c r="B65" s="4">
        <f>IF('True_Odds_Calculator_3-way'!B66="","",'True_Odds_Calculator_3-way'!B66)</f>
        <v>3.44</v>
      </c>
      <c r="C65" s="4">
        <f>IF('True_Odds_Calculator_3-way'!C66="","",'True_Odds_Calculator_3-way'!C66)</f>
        <v>5.5</v>
      </c>
      <c r="D65" s="4">
        <f t="shared" si="0"/>
        <v>4.3944427665357999E-2</v>
      </c>
      <c r="E65" s="4">
        <f t="shared" si="1"/>
        <v>1.7960401410360727</v>
      </c>
      <c r="F65" s="4">
        <f t="shared" si="2"/>
        <v>3.622538293216631</v>
      </c>
      <c r="G65" s="4">
        <f t="shared" si="3"/>
        <v>5.9819331526648609</v>
      </c>
      <c r="I65" s="4">
        <f t="shared" si="4"/>
        <v>1.043944427665358</v>
      </c>
    </row>
    <row r="66" spans="1:9" x14ac:dyDescent="0.2">
      <c r="A66" s="4">
        <f>IF('True_Odds_Calculator_3-way'!A67="","",'True_Odds_Calculator_3-way'!A67)</f>
        <v>1.48</v>
      </c>
      <c r="B66" s="4">
        <f>IF('True_Odds_Calculator_3-way'!B67="","",'True_Odds_Calculator_3-way'!B67)</f>
        <v>4.0599999999999996</v>
      </c>
      <c r="C66" s="4">
        <f>IF('True_Odds_Calculator_3-way'!C67="","",'True_Odds_Calculator_3-way'!C67)</f>
        <v>8.2100000000000009</v>
      </c>
      <c r="D66" s="4">
        <f t="shared" si="0"/>
        <v>4.3783774053840041E-2</v>
      </c>
      <c r="E66" s="4">
        <f t="shared" si="1"/>
        <v>1.5126737456449368</v>
      </c>
      <c r="F66" s="4">
        <f t="shared" si="2"/>
        <v>4.3157240917883728</v>
      </c>
      <c r="G66" s="4">
        <f t="shared" si="3"/>
        <v>9.3276544315400685</v>
      </c>
      <c r="I66" s="4">
        <f t="shared" si="4"/>
        <v>1.04378377405384</v>
      </c>
    </row>
    <row r="67" spans="1:9" x14ac:dyDescent="0.2">
      <c r="A67" s="4">
        <f>IF('True_Odds_Calculator_3-way'!A68="","",'True_Odds_Calculator_3-way'!A68)</f>
        <v>1.74</v>
      </c>
      <c r="B67" s="4">
        <f>IF('True_Odds_Calculator_3-way'!B68="","",'True_Odds_Calculator_3-way'!B68)</f>
        <v>3.37</v>
      </c>
      <c r="C67" s="4">
        <f>IF('True_Odds_Calculator_3-way'!C68="","",'True_Odds_Calculator_3-way'!C68)</f>
        <v>5.89</v>
      </c>
      <c r="D67" s="4">
        <f t="shared" ref="D67:D130" si="5">IF(A67="","",((1/A67)+(1/B67)+(1/C67))-1)</f>
        <v>4.1227835649666256E-2</v>
      </c>
      <c r="E67" s="4">
        <f t="shared" ref="E67:E130" si="6">IF(A67="","",(3*A67)/(3-($D67*A67)))</f>
        <v>1.7826264208807991</v>
      </c>
      <c r="F67" s="4">
        <f t="shared" ref="F67:F130" si="7">IF(B67="","",(3*B67)/(3-($D67*B67)))</f>
        <v>3.5336526488988667</v>
      </c>
      <c r="G67" s="4">
        <f t="shared" ref="G67:G130" si="8">IF(C67="","",(3*C67)/(3-($D67*C67)))</f>
        <v>6.40874973604424</v>
      </c>
      <c r="I67" s="4">
        <f t="shared" ref="I67:I130" si="9">IF(A67="","",D67+1)</f>
        <v>1.0412278356496663</v>
      </c>
    </row>
    <row r="68" spans="1:9" x14ac:dyDescent="0.2">
      <c r="A68" s="4">
        <f>IF('True_Odds_Calculator_3-way'!A69="","",'True_Odds_Calculator_3-way'!A69)</f>
        <v>2.14</v>
      </c>
      <c r="B68" s="4">
        <f>IF('True_Odds_Calculator_3-way'!B69="","",'True_Odds_Calculator_3-way'!B69)</f>
        <v>3.59</v>
      </c>
      <c r="C68" s="4">
        <f>IF('True_Odds_Calculator_3-way'!C69="","",'True_Odds_Calculator_3-way'!C69)</f>
        <v>3.56</v>
      </c>
      <c r="D68" s="4">
        <f t="shared" si="5"/>
        <v>2.6740128064088875E-2</v>
      </c>
      <c r="E68" s="4">
        <f t="shared" si="6"/>
        <v>2.181613457919116</v>
      </c>
      <c r="F68" s="4">
        <f t="shared" si="7"/>
        <v>3.7086739309820138</v>
      </c>
      <c r="G68" s="4">
        <f t="shared" si="8"/>
        <v>3.6766665818264337</v>
      </c>
      <c r="I68" s="4">
        <f t="shared" si="9"/>
        <v>1.0267401280640889</v>
      </c>
    </row>
    <row r="69" spans="1:9" x14ac:dyDescent="0.2">
      <c r="A69" s="4">
        <f>IF('True_Odds_Calculator_3-way'!A70="","",'True_Odds_Calculator_3-way'!A70)</f>
        <v>3.16</v>
      </c>
      <c r="B69" s="4">
        <f>IF('True_Odds_Calculator_3-way'!B70="","",'True_Odds_Calculator_3-way'!B70)</f>
        <v>3.72</v>
      </c>
      <c r="C69" s="4">
        <f>IF('True_Odds_Calculator_3-way'!C70="","",'True_Odds_Calculator_3-way'!C70)</f>
        <v>2.2599999999999998</v>
      </c>
      <c r="D69" s="4">
        <f t="shared" si="5"/>
        <v>2.775077660980152E-2</v>
      </c>
      <c r="E69" s="4">
        <f t="shared" si="6"/>
        <v>3.2551507183036743</v>
      </c>
      <c r="F69" s="4">
        <f t="shared" si="7"/>
        <v>3.8525706666501671</v>
      </c>
      <c r="G69" s="4">
        <f t="shared" si="8"/>
        <v>2.3082554302041403</v>
      </c>
      <c r="I69" s="4">
        <f t="shared" si="9"/>
        <v>1.0277507766098015</v>
      </c>
    </row>
    <row r="70" spans="1:9" x14ac:dyDescent="0.2">
      <c r="A70" s="4">
        <f>IF('True_Odds_Calculator_3-way'!A71="","",'True_Odds_Calculator_3-way'!A71)</f>
        <v>2.33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3.05</v>
      </c>
      <c r="D70" s="4">
        <f t="shared" si="5"/>
        <v>2.7323672085509898E-2</v>
      </c>
      <c r="E70" s="4">
        <f t="shared" si="6"/>
        <v>2.3805178873479589</v>
      </c>
      <c r="F70" s="4">
        <f t="shared" si="7"/>
        <v>3.8290354132435009</v>
      </c>
      <c r="G70" s="4">
        <f t="shared" si="8"/>
        <v>3.1371470159537549</v>
      </c>
      <c r="I70" s="4">
        <f t="shared" si="9"/>
        <v>1.0273236720855099</v>
      </c>
    </row>
    <row r="71" spans="1:9" x14ac:dyDescent="0.2">
      <c r="A71" s="4">
        <f>IF('True_Odds_Calculator_3-way'!A72="","",'True_Odds_Calculator_3-way'!A72)</f>
        <v>1.71</v>
      </c>
      <c r="B71" s="4">
        <f>IF('True_Odds_Calculator_3-way'!B72="","",'True_Odds_Calculator_3-way'!B72)</f>
        <v>4.07</v>
      </c>
      <c r="C71" s="4">
        <f>IF('True_Odds_Calculator_3-way'!C72="","",'True_Odds_Calculator_3-way'!C72)</f>
        <v>4.95</v>
      </c>
      <c r="D71" s="4">
        <f t="shared" si="5"/>
        <v>3.2515769357874591E-2</v>
      </c>
      <c r="E71" s="4">
        <f t="shared" si="6"/>
        <v>1.742291612774018</v>
      </c>
      <c r="F71" s="4">
        <f t="shared" si="7"/>
        <v>4.2578257234333261</v>
      </c>
      <c r="G71" s="4">
        <f t="shared" si="8"/>
        <v>5.2306285542500692</v>
      </c>
      <c r="I71" s="4">
        <f t="shared" si="9"/>
        <v>1.0325157693578746</v>
      </c>
    </row>
    <row r="72" spans="1:9" x14ac:dyDescent="0.2">
      <c r="A72" s="4">
        <f>IF('True_Odds_Calculator_3-way'!A73="","",'True_Odds_Calculator_3-way'!A73)</f>
        <v>2.87</v>
      </c>
      <c r="B72" s="4">
        <f>IF('True_Odds_Calculator_3-way'!B73="","",'True_Odds_Calculator_3-way'!B73)</f>
        <v>3.41</v>
      </c>
      <c r="C72" s="4">
        <f>IF('True_Odds_Calculator_3-way'!C73="","",'True_Odds_Calculator_3-way'!C73)</f>
        <v>2.63</v>
      </c>
      <c r="D72" s="4">
        <f t="shared" si="5"/>
        <v>2.1915324596067709E-2</v>
      </c>
      <c r="E72" s="4">
        <f t="shared" si="6"/>
        <v>2.9314599951155662</v>
      </c>
      <c r="F72" s="4">
        <f t="shared" si="7"/>
        <v>3.4971145895686471</v>
      </c>
      <c r="G72" s="4">
        <f t="shared" si="8"/>
        <v>2.6815184986842451</v>
      </c>
      <c r="I72" s="4">
        <f t="shared" si="9"/>
        <v>1.0219153245960677</v>
      </c>
    </row>
    <row r="73" spans="1:9" x14ac:dyDescent="0.2">
      <c r="A73" s="4">
        <f>IF('True_Odds_Calculator_3-way'!A74="","",'True_Odds_Calculator_3-way'!A74)</f>
        <v>3.57</v>
      </c>
      <c r="B73" s="4">
        <f>IF('True_Odds_Calculator_3-way'!B74="","",'True_Odds_Calculator_3-way'!B74)</f>
        <v>3.53</v>
      </c>
      <c r="C73" s="4">
        <f>IF('True_Odds_Calculator_3-way'!C74="","",'True_Odds_Calculator_3-way'!C74)</f>
        <v>2.1800000000000002</v>
      </c>
      <c r="D73" s="4">
        <f t="shared" si="5"/>
        <v>2.2113760128372295E-2</v>
      </c>
      <c r="E73" s="4">
        <f t="shared" si="6"/>
        <v>3.6664849240689326</v>
      </c>
      <c r="F73" s="4">
        <f t="shared" si="7"/>
        <v>3.6243063519276233</v>
      </c>
      <c r="G73" s="4">
        <f t="shared" si="8"/>
        <v>2.2156032652470468</v>
      </c>
      <c r="I73" s="4">
        <f t="shared" si="9"/>
        <v>1.0221137601283723</v>
      </c>
    </row>
    <row r="74" spans="1:9" x14ac:dyDescent="0.2">
      <c r="A74" s="4">
        <f>IF('True_Odds_Calculator_3-way'!A75="","",'True_Odds_Calculator_3-way'!A75)</f>
        <v>3.03</v>
      </c>
      <c r="B74" s="4">
        <f>IF('True_Odds_Calculator_3-way'!B75="","",'True_Odds_Calculator_3-way'!B75)</f>
        <v>3.45</v>
      </c>
      <c r="C74" s="4">
        <f>IF('True_Odds_Calculator_3-way'!C75="","",'True_Odds_Calculator_3-way'!C75)</f>
        <v>2.4900000000000002</v>
      </c>
      <c r="D74" s="4">
        <f t="shared" si="5"/>
        <v>2.1494501466909233E-2</v>
      </c>
      <c r="E74" s="4">
        <f t="shared" si="6"/>
        <v>3.0972393519518366</v>
      </c>
      <c r="F74" s="4">
        <f t="shared" si="7"/>
        <v>3.5374408568394058</v>
      </c>
      <c r="G74" s="4">
        <f t="shared" si="8"/>
        <v>2.5352296020114919</v>
      </c>
      <c r="I74" s="4">
        <f t="shared" si="9"/>
        <v>1.0214945014669092</v>
      </c>
    </row>
    <row r="75" spans="1:9" x14ac:dyDescent="0.2">
      <c r="A75" s="4">
        <f>IF('True_Odds_Calculator_3-way'!A76="","",'True_Odds_Calculator_3-way'!A76)</f>
        <v>2.46</v>
      </c>
      <c r="B75" s="4">
        <f>IF('True_Odds_Calculator_3-way'!B76="","",'True_Odds_Calculator_3-way'!B76)</f>
        <v>3.2</v>
      </c>
      <c r="C75" s="4">
        <f>IF('True_Odds_Calculator_3-way'!C76="","",'True_Odds_Calculator_3-way'!C76)</f>
        <v>3.3</v>
      </c>
      <c r="D75" s="4">
        <f t="shared" si="5"/>
        <v>2.2034368070953381E-2</v>
      </c>
      <c r="E75" s="4">
        <f t="shared" si="6"/>
        <v>2.5052655942599236</v>
      </c>
      <c r="F75" s="4">
        <f t="shared" si="7"/>
        <v>3.2770208900999096</v>
      </c>
      <c r="G75" s="4">
        <f t="shared" si="8"/>
        <v>3.3819715669426644</v>
      </c>
      <c r="I75" s="4">
        <f t="shared" si="9"/>
        <v>1.0220343680709534</v>
      </c>
    </row>
    <row r="76" spans="1:9" x14ac:dyDescent="0.2">
      <c r="A76" s="4">
        <f>IF('True_Odds_Calculator_3-way'!A77="","",'True_Odds_Calculator_3-way'!A77)</f>
        <v>4.93</v>
      </c>
      <c r="B76" s="4">
        <f>IF('True_Odds_Calculator_3-way'!B77="","",'True_Odds_Calculator_3-way'!B77)</f>
        <v>3.89</v>
      </c>
      <c r="C76" s="4">
        <f>IF('True_Odds_Calculator_3-way'!C77="","",'True_Odds_Calculator_3-way'!C77)</f>
        <v>1.78</v>
      </c>
      <c r="D76" s="4">
        <f t="shared" si="5"/>
        <v>2.1706918141640941E-2</v>
      </c>
      <c r="E76" s="4">
        <f t="shared" si="6"/>
        <v>5.1123668267037612</v>
      </c>
      <c r="F76" s="4">
        <f t="shared" si="7"/>
        <v>4.0026614599077304</v>
      </c>
      <c r="G76" s="4">
        <f t="shared" si="8"/>
        <v>1.803224518562492</v>
      </c>
      <c r="I76" s="4">
        <f t="shared" si="9"/>
        <v>1.0217069181416409</v>
      </c>
    </row>
    <row r="77" spans="1:9" x14ac:dyDescent="0.2">
      <c r="A77" s="4">
        <f>IF('True_Odds_Calculator_3-way'!A78="","",'True_Odds_Calculator_3-way'!A78)</f>
        <v>3.72</v>
      </c>
      <c r="B77" s="4">
        <f>IF('True_Odds_Calculator_3-way'!B78="","",'True_Odds_Calculator_3-way'!B78)</f>
        <v>3.27</v>
      </c>
      <c r="C77" s="4">
        <f>IF('True_Odds_Calculator_3-way'!C78="","",'True_Odds_Calculator_3-way'!C78)</f>
        <v>2.2400000000000002</v>
      </c>
      <c r="D77" s="4">
        <f t="shared" si="5"/>
        <v>2.105617328316356E-2</v>
      </c>
      <c r="E77" s="4">
        <f t="shared" si="6"/>
        <v>3.8197318811161676</v>
      </c>
      <c r="F77" s="4">
        <f t="shared" si="7"/>
        <v>3.3468134822451545</v>
      </c>
      <c r="G77" s="4">
        <f t="shared" si="8"/>
        <v>2.2757796777323134</v>
      </c>
      <c r="I77" s="4">
        <f t="shared" si="9"/>
        <v>1.0210561732831636</v>
      </c>
    </row>
    <row r="78" spans="1:9" x14ac:dyDescent="0.2">
      <c r="A78" s="4">
        <f>IF('True_Odds_Calculator_3-way'!A79="","",'True_Odds_Calculator_3-way'!A79)</f>
        <v>3.73</v>
      </c>
      <c r="B78" s="4">
        <f>IF('True_Odds_Calculator_3-way'!B79="","",'True_Odds_Calculator_3-way'!B79)</f>
        <v>4.17</v>
      </c>
      <c r="C78" s="4">
        <f>IF('True_Odds_Calculator_3-way'!C79="","",'True_Odds_Calculator_3-way'!C79)</f>
        <v>1.9</v>
      </c>
      <c r="D78" s="4">
        <f t="shared" si="5"/>
        <v>3.4220457696210627E-2</v>
      </c>
      <c r="E78" s="4">
        <f t="shared" si="6"/>
        <v>3.8957543581971623</v>
      </c>
      <c r="F78" s="4">
        <f t="shared" si="7"/>
        <v>4.3782581362973945</v>
      </c>
      <c r="G78" s="4">
        <f t="shared" si="8"/>
        <v>1.9420908506036776</v>
      </c>
      <c r="I78" s="4">
        <f t="shared" si="9"/>
        <v>1.0342204576962106</v>
      </c>
    </row>
    <row r="79" spans="1:9" x14ac:dyDescent="0.2">
      <c r="A79" s="4">
        <f>IF('True_Odds_Calculator_3-way'!A80="","",'True_Odds_Calculator_3-way'!A80)</f>
        <v>1.98</v>
      </c>
      <c r="B79" s="4">
        <f>IF('True_Odds_Calculator_3-way'!B80="","",'True_Odds_Calculator_3-way'!B80)</f>
        <v>3.36</v>
      </c>
      <c r="C79" s="4">
        <f>IF('True_Odds_Calculator_3-way'!C80="","",'True_Odds_Calculator_3-way'!C80)</f>
        <v>3.92</v>
      </c>
      <c r="D79" s="4">
        <f t="shared" si="5"/>
        <v>5.7771593485879125E-2</v>
      </c>
      <c r="E79" s="4">
        <f t="shared" si="6"/>
        <v>2.0584886311397148</v>
      </c>
      <c r="F79" s="4">
        <f t="shared" si="7"/>
        <v>3.5924463095531962</v>
      </c>
      <c r="G79" s="4">
        <f t="shared" si="8"/>
        <v>4.2400757520576873</v>
      </c>
      <c r="I79" s="4">
        <f t="shared" si="9"/>
        <v>1.0577715934858791</v>
      </c>
    </row>
    <row r="80" spans="1:9" x14ac:dyDescent="0.2">
      <c r="A80" s="4">
        <f>IF('True_Odds_Calculator_3-way'!A81="","",'True_Odds_Calculator_3-way'!A81)</f>
        <v>3.79</v>
      </c>
      <c r="B80" s="4">
        <f>IF('True_Odds_Calculator_3-way'!B81="","",'True_Odds_Calculator_3-way'!B81)</f>
        <v>3.29</v>
      </c>
      <c r="C80" s="4">
        <f>IF('True_Odds_Calculator_3-way'!C81="","",'True_Odds_Calculator_3-way'!C81)</f>
        <v>2.0499999999999998</v>
      </c>
      <c r="D80" s="4">
        <f t="shared" si="5"/>
        <v>5.5608488573998915E-2</v>
      </c>
      <c r="E80" s="4">
        <f t="shared" si="6"/>
        <v>4.0763736338215057</v>
      </c>
      <c r="F80" s="4">
        <f t="shared" si="7"/>
        <v>3.5036675788496905</v>
      </c>
      <c r="G80" s="4">
        <f t="shared" si="8"/>
        <v>2.1309752123438499</v>
      </c>
      <c r="I80" s="4">
        <f t="shared" si="9"/>
        <v>1.0556084885739989</v>
      </c>
    </row>
    <row r="81" spans="1:9" x14ac:dyDescent="0.2">
      <c r="A81" s="4">
        <f>IF('True_Odds_Calculator_3-way'!A82="","",'True_Odds_Calculator_3-way'!A82)</f>
        <v>2.2999999999999998</v>
      </c>
      <c r="B81" s="4">
        <f>IF('True_Odds_Calculator_3-way'!B82="","",'True_Odds_Calculator_3-way'!B82)</f>
        <v>3.31</v>
      </c>
      <c r="C81" s="4">
        <f>IF('True_Odds_Calculator_3-way'!C82="","",'True_Odds_Calculator_3-way'!C82)</f>
        <v>3.14</v>
      </c>
      <c r="D81" s="4">
        <f t="shared" si="5"/>
        <v>5.5368749900647662E-2</v>
      </c>
      <c r="E81" s="4">
        <f t="shared" si="6"/>
        <v>2.4019617759813401</v>
      </c>
      <c r="F81" s="4">
        <f t="shared" si="7"/>
        <v>3.5253652220335634</v>
      </c>
      <c r="G81" s="4">
        <f t="shared" si="8"/>
        <v>3.333165701622371</v>
      </c>
      <c r="I81" s="4">
        <f t="shared" si="9"/>
        <v>1.0553687499006477</v>
      </c>
    </row>
    <row r="82" spans="1:9" x14ac:dyDescent="0.2">
      <c r="A82" s="4">
        <f>IF('True_Odds_Calculator_3-way'!A83="","",'True_Odds_Calculator_3-way'!A83)</f>
        <v>1.26</v>
      </c>
      <c r="B82" s="4">
        <f>IF('True_Odds_Calculator_3-way'!B83="","",'True_Odds_Calculator_3-way'!B83)</f>
        <v>5.71</v>
      </c>
      <c r="C82" s="4">
        <f>IF('True_Odds_Calculator_3-way'!C83="","",'True_Odds_Calculator_3-way'!C83)</f>
        <v>10.43</v>
      </c>
      <c r="D82" s="4">
        <f t="shared" si="5"/>
        <v>6.4659419247508065E-2</v>
      </c>
      <c r="E82" s="4">
        <f t="shared" si="6"/>
        <v>1.2951729550617357</v>
      </c>
      <c r="F82" s="4">
        <f t="shared" si="7"/>
        <v>6.5113404307788505</v>
      </c>
      <c r="G82" s="4">
        <f t="shared" si="8"/>
        <v>13.45457930412417</v>
      </c>
      <c r="I82" s="4">
        <f t="shared" si="9"/>
        <v>1.0646594192475081</v>
      </c>
    </row>
    <row r="83" spans="1:9" x14ac:dyDescent="0.2">
      <c r="A83" s="4">
        <f>IF('True_Odds_Calculator_3-way'!A84="","",'True_Odds_Calculator_3-way'!A84)</f>
        <v>2.62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2.52</v>
      </c>
      <c r="D83" s="4">
        <f t="shared" si="5"/>
        <v>3.2311892737358683E-2</v>
      </c>
      <c r="E83" s="4">
        <f t="shared" si="6"/>
        <v>2.6960808483259227</v>
      </c>
      <c r="F83" s="4">
        <f t="shared" si="7"/>
        <v>4.114608711203493</v>
      </c>
      <c r="G83" s="4">
        <f t="shared" si="8"/>
        <v>2.5903060609424049</v>
      </c>
      <c r="I83" s="4">
        <f t="shared" si="9"/>
        <v>1.0323118927373587</v>
      </c>
    </row>
    <row r="84" spans="1:9" x14ac:dyDescent="0.2">
      <c r="A84" s="4">
        <f>IF('True_Odds_Calculator_3-way'!A85="","",'True_Odds_Calculator_3-way'!A85)</f>
        <v>6.29</v>
      </c>
      <c r="B84" s="4">
        <f>IF('True_Odds_Calculator_3-way'!B85="","",'True_Odds_Calculator_3-way'!B85)</f>
        <v>4.17</v>
      </c>
      <c r="C84" s="4">
        <f>IF('True_Odds_Calculator_3-way'!C85="","",'True_Odds_Calculator_3-way'!C85)</f>
        <v>1.56</v>
      </c>
      <c r="D84" s="4">
        <f t="shared" si="5"/>
        <v>3.9816306426547543E-2</v>
      </c>
      <c r="E84" s="4">
        <f t="shared" si="6"/>
        <v>6.8629276487487019</v>
      </c>
      <c r="F84" s="4">
        <f t="shared" si="7"/>
        <v>4.4143084251126501</v>
      </c>
      <c r="G84" s="4">
        <f t="shared" si="8"/>
        <v>1.5929818600124983</v>
      </c>
      <c r="I84" s="4">
        <f t="shared" si="9"/>
        <v>1.0398163064265475</v>
      </c>
    </row>
    <row r="85" spans="1:9" x14ac:dyDescent="0.2">
      <c r="A85" s="4">
        <f>IF('True_Odds_Calculator_3-way'!A86="","",'True_Odds_Calculator_3-way'!A86)</f>
        <v>1.46</v>
      </c>
      <c r="B85" s="4">
        <f>IF('True_Odds_Calculator_3-way'!B86="","",'True_Odds_Calculator_3-way'!B86)</f>
        <v>4.76</v>
      </c>
      <c r="C85" s="4">
        <f>IF('True_Odds_Calculator_3-way'!C86="","",'True_Odds_Calculator_3-way'!C86)</f>
        <v>7.08</v>
      </c>
      <c r="D85" s="4">
        <f t="shared" si="5"/>
        <v>3.6258478315867704E-2</v>
      </c>
      <c r="E85" s="4">
        <f t="shared" si="6"/>
        <v>1.4862256294827558</v>
      </c>
      <c r="F85" s="4">
        <f t="shared" si="7"/>
        <v>5.0505592757882187</v>
      </c>
      <c r="G85" s="4">
        <f t="shared" si="8"/>
        <v>7.7425282070046686</v>
      </c>
      <c r="I85" s="4">
        <f t="shared" si="9"/>
        <v>1.0362584783158677</v>
      </c>
    </row>
    <row r="86" spans="1:9" x14ac:dyDescent="0.2">
      <c r="A86" s="4">
        <f>IF('True_Odds_Calculator_3-way'!A87="","",'True_Odds_Calculator_3-way'!A87)</f>
        <v>2.19</v>
      </c>
      <c r="B86" s="4">
        <f>IF('True_Odds_Calculator_3-way'!B87="","",'True_Odds_Calculator_3-way'!B87)</f>
        <v>3.32</v>
      </c>
      <c r="C86" s="4">
        <f>IF('True_Odds_Calculator_3-way'!C87="","",'True_Odds_Calculator_3-way'!C87)</f>
        <v>3.64</v>
      </c>
      <c r="D86" s="4">
        <f t="shared" si="5"/>
        <v>3.2551098568593284E-2</v>
      </c>
      <c r="E86" s="4">
        <f t="shared" si="6"/>
        <v>2.2433061173378448</v>
      </c>
      <c r="F86" s="4">
        <f t="shared" si="7"/>
        <v>3.4440663450006661</v>
      </c>
      <c r="G86" s="4">
        <f t="shared" si="8"/>
        <v>3.7896744542671943</v>
      </c>
      <c r="I86" s="4">
        <f t="shared" si="9"/>
        <v>1.0325510985685933</v>
      </c>
    </row>
    <row r="87" spans="1:9" x14ac:dyDescent="0.2">
      <c r="A87" s="4">
        <f>IF('True_Odds_Calculator_3-way'!A88="","",'True_Odds_Calculator_3-way'!A88)</f>
        <v>3.37</v>
      </c>
      <c r="B87" s="4">
        <f>IF('True_Odds_Calculator_3-way'!B88="","",'True_Odds_Calculator_3-way'!B88)</f>
        <v>3.4</v>
      </c>
      <c r="C87" s="4">
        <f>IF('True_Odds_Calculator_3-way'!C88="","",'True_Odds_Calculator_3-way'!C88)</f>
        <v>2.2599999999999998</v>
      </c>
      <c r="D87" s="4">
        <f t="shared" si="5"/>
        <v>3.3331428209528724E-2</v>
      </c>
      <c r="E87" s="4">
        <f t="shared" si="6"/>
        <v>3.5010888336860631</v>
      </c>
      <c r="F87" s="4">
        <f t="shared" si="7"/>
        <v>3.5334793691108861</v>
      </c>
      <c r="G87" s="4">
        <f t="shared" si="8"/>
        <v>2.3182094889779084</v>
      </c>
      <c r="I87" s="4">
        <f t="shared" si="9"/>
        <v>1.0333314282095287</v>
      </c>
    </row>
    <row r="88" spans="1:9" x14ac:dyDescent="0.2">
      <c r="A88" s="4">
        <f>IF('True_Odds_Calculator_3-way'!A89="","",'True_Odds_Calculator_3-way'!A89)</f>
        <v>1.44</v>
      </c>
      <c r="B88" s="4">
        <f>IF('True_Odds_Calculator_3-way'!B89="","",'True_Odds_Calculator_3-way'!B89)</f>
        <v>4.78</v>
      </c>
      <c r="C88" s="4">
        <f>IF('True_Odds_Calculator_3-way'!C89="","",'True_Odds_Calculator_3-way'!C89)</f>
        <v>7.46</v>
      </c>
      <c r="D88" s="4">
        <f t="shared" si="5"/>
        <v>3.7697722737600747E-2</v>
      </c>
      <c r="E88" s="4">
        <f t="shared" si="6"/>
        <v>1.4665368477459857</v>
      </c>
      <c r="F88" s="4">
        <f t="shared" si="7"/>
        <v>5.085458243825193</v>
      </c>
      <c r="G88" s="4">
        <f t="shared" si="8"/>
        <v>8.2316484798015086</v>
      </c>
      <c r="I88" s="4">
        <f t="shared" si="9"/>
        <v>1.0376977227376007</v>
      </c>
    </row>
    <row r="89" spans="1:9" x14ac:dyDescent="0.2">
      <c r="A89" s="4">
        <f>IF('True_Odds_Calculator_3-way'!A90="","",'True_Odds_Calculator_3-way'!A90)</f>
        <v>1.38</v>
      </c>
      <c r="B89" s="4">
        <f>IF('True_Odds_Calculator_3-way'!B90="","",'True_Odds_Calculator_3-way'!B90)</f>
        <v>5.07</v>
      </c>
      <c r="C89" s="4">
        <f>IF('True_Odds_Calculator_3-way'!C90="","",'True_Odds_Calculator_3-way'!C90)</f>
        <v>8.75</v>
      </c>
      <c r="D89" s="4">
        <f t="shared" si="5"/>
        <v>3.6162054222254936E-2</v>
      </c>
      <c r="E89" s="4">
        <f t="shared" si="6"/>
        <v>1.4033439886485934</v>
      </c>
      <c r="F89" s="4">
        <f t="shared" si="7"/>
        <v>5.4000158771461724</v>
      </c>
      <c r="G89" s="4">
        <f t="shared" si="8"/>
        <v>9.7817021242600255</v>
      </c>
      <c r="I89" s="4">
        <f t="shared" si="9"/>
        <v>1.0361620542222549</v>
      </c>
    </row>
    <row r="90" spans="1: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3.33</v>
      </c>
      <c r="C90" s="4">
        <f>IF('True_Odds_Calculator_3-way'!C91="","",'True_Odds_Calculator_3-way'!C91)</f>
        <v>3.64</v>
      </c>
      <c r="D90" s="4">
        <f t="shared" si="5"/>
        <v>2.751426280838043E-2</v>
      </c>
      <c r="E90" s="4">
        <f t="shared" si="6"/>
        <v>2.2557208455087094</v>
      </c>
      <c r="F90" s="4">
        <f t="shared" si="7"/>
        <v>3.4349048510199451</v>
      </c>
      <c r="G90" s="4">
        <f t="shared" si="8"/>
        <v>3.7657145084929131</v>
      </c>
      <c r="I90" s="4">
        <f t="shared" si="9"/>
        <v>1.0275142628083804</v>
      </c>
    </row>
    <row r="91" spans="1:9" x14ac:dyDescent="0.2">
      <c r="A91" s="4">
        <f>IF('True_Odds_Calculator_3-way'!A92="","",'True_Odds_Calculator_3-way'!A92)</f>
        <v>1.17</v>
      </c>
      <c r="B91" s="4">
        <f>IF('True_Odds_Calculator_3-way'!B92="","",'True_Odds_Calculator_3-way'!B92)</f>
        <v>7.63</v>
      </c>
      <c r="C91" s="4">
        <f>IF('True_Odds_Calculator_3-way'!C92="","",'True_Odds_Calculator_3-way'!C92)</f>
        <v>18.899999999999999</v>
      </c>
      <c r="D91" s="4">
        <f t="shared" si="5"/>
        <v>3.8672506562414943E-2</v>
      </c>
      <c r="E91" s="4">
        <f t="shared" si="6"/>
        <v>1.1879164861616072</v>
      </c>
      <c r="F91" s="4">
        <f t="shared" si="7"/>
        <v>8.4623300295967088</v>
      </c>
      <c r="G91" s="4">
        <f t="shared" si="8"/>
        <v>24.987994899387331</v>
      </c>
      <c r="I91" s="4">
        <f t="shared" si="9"/>
        <v>1.0386725065624149</v>
      </c>
    </row>
    <row r="92" spans="1:9" x14ac:dyDescent="0.2">
      <c r="A92" s="4">
        <f>IF('True_Odds_Calculator_3-way'!A93="","",'True_Odds_Calculator_3-way'!A93)</f>
        <v>1.41</v>
      </c>
      <c r="B92" s="4">
        <f>IF('True_Odds_Calculator_3-way'!B93="","",'True_Odds_Calculator_3-way'!B93)</f>
        <v>4.95</v>
      </c>
      <c r="C92" s="4">
        <f>IF('True_Odds_Calculator_3-way'!C93="","",'True_Odds_Calculator_3-way'!C93)</f>
        <v>8.15</v>
      </c>
      <c r="D92" s="4">
        <f t="shared" si="5"/>
        <v>3.3939446679297935E-2</v>
      </c>
      <c r="E92" s="4">
        <f t="shared" si="6"/>
        <v>1.4328562639211717</v>
      </c>
      <c r="F92" s="4">
        <f t="shared" si="7"/>
        <v>5.243644551171994</v>
      </c>
      <c r="G92" s="4">
        <f t="shared" si="8"/>
        <v>8.9777697986497778</v>
      </c>
      <c r="I92" s="4">
        <f t="shared" si="9"/>
        <v>1.0339394466792979</v>
      </c>
    </row>
    <row r="93" spans="1: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3.32</v>
      </c>
      <c r="C93" s="4">
        <f>IF('True_Odds_Calculator_3-way'!C94="","",'True_Odds_Calculator_3-way'!C94)</f>
        <v>2.65</v>
      </c>
      <c r="D93" s="4">
        <f t="shared" si="5"/>
        <v>2.6995365592275E-2</v>
      </c>
      <c r="E93" s="4">
        <f t="shared" si="6"/>
        <v>2.9460842956461404</v>
      </c>
      <c r="F93" s="4">
        <f t="shared" si="7"/>
        <v>3.4222389479761781</v>
      </c>
      <c r="G93" s="4">
        <f t="shared" si="8"/>
        <v>2.7147353240948462</v>
      </c>
      <c r="I93" s="4">
        <f t="shared" si="9"/>
        <v>1.026995365592275</v>
      </c>
    </row>
    <row r="94" spans="1:9" x14ac:dyDescent="0.2">
      <c r="A94" s="4">
        <f>IF('True_Odds_Calculator_3-way'!A95="","",'True_Odds_Calculator_3-way'!A95)</f>
        <v>2.57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2.79</v>
      </c>
      <c r="D94" s="4">
        <f t="shared" si="5"/>
        <v>3.2428282334143965E-2</v>
      </c>
      <c r="E94" s="4">
        <f t="shared" si="6"/>
        <v>2.6434352349385573</v>
      </c>
      <c r="F94" s="4">
        <f t="shared" si="7"/>
        <v>3.6484252312651422</v>
      </c>
      <c r="G94" s="4">
        <f t="shared" si="8"/>
        <v>2.8767581424839102</v>
      </c>
      <c r="I94" s="4">
        <f t="shared" si="9"/>
        <v>1.032428282334144</v>
      </c>
    </row>
    <row r="95" spans="1:9" x14ac:dyDescent="0.2">
      <c r="A95" s="4">
        <f>IF('True_Odds_Calculator_3-way'!A96="","",'True_Odds_Calculator_3-way'!A96)</f>
        <v>1.57</v>
      </c>
      <c r="B95" s="4">
        <f>IF('True_Odds_Calculator_3-way'!B96="","",'True_Odds_Calculator_3-way'!B96)</f>
        <v>3.72</v>
      </c>
      <c r="C95" s="4">
        <f>IF('True_Odds_Calculator_3-way'!C96="","",'True_Odds_Calculator_3-way'!C96)</f>
        <v>7.56</v>
      </c>
      <c r="D95" s="4">
        <f t="shared" si="5"/>
        <v>3.8035011735443103E-2</v>
      </c>
      <c r="E95" s="4">
        <f t="shared" si="6"/>
        <v>1.6018855143021502</v>
      </c>
      <c r="F95" s="4">
        <f t="shared" si="7"/>
        <v>3.904132205682207</v>
      </c>
      <c r="G95" s="4">
        <f t="shared" si="8"/>
        <v>8.3614280779788963</v>
      </c>
      <c r="I95" s="4">
        <f t="shared" si="9"/>
        <v>1.0380350117354431</v>
      </c>
    </row>
    <row r="96" spans="1:9" x14ac:dyDescent="0.2">
      <c r="A96" s="4">
        <f>IF('True_Odds_Calculator_3-way'!A97="","",'True_Odds_Calculator_3-way'!A97)</f>
        <v>3.96</v>
      </c>
      <c r="B96" s="4">
        <f>IF('True_Odds_Calculator_3-way'!B97="","",'True_Odds_Calculator_3-way'!B97)</f>
        <v>3.42</v>
      </c>
      <c r="C96" s="4">
        <f>IF('True_Odds_Calculator_3-way'!C97="","",'True_Odds_Calculator_3-way'!C97)</f>
        <v>2.04</v>
      </c>
      <c r="D96" s="4">
        <f t="shared" si="5"/>
        <v>3.5118991775338504E-2</v>
      </c>
      <c r="E96" s="4">
        <f t="shared" si="6"/>
        <v>4.1524976192537437</v>
      </c>
      <c r="F96" s="4">
        <f t="shared" si="7"/>
        <v>3.5626323021502579</v>
      </c>
      <c r="G96" s="4">
        <f t="shared" si="8"/>
        <v>2.0899089364297851</v>
      </c>
      <c r="I96" s="4">
        <f t="shared" si="9"/>
        <v>1.0351189917753385</v>
      </c>
    </row>
    <row r="97" spans="1:9" x14ac:dyDescent="0.2">
      <c r="A97" s="4">
        <f>IF('True_Odds_Calculator_3-way'!A98="","",'True_Odds_Calculator_3-way'!A98)</f>
        <v>1.75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6.13</v>
      </c>
      <c r="D97" s="4">
        <f t="shared" si="5"/>
        <v>3.759101148986943E-2</v>
      </c>
      <c r="E97" s="4">
        <f t="shared" si="6"/>
        <v>1.7892344951037169</v>
      </c>
      <c r="F97" s="4">
        <f t="shared" si="7"/>
        <v>3.4423411962044281</v>
      </c>
      <c r="G97" s="4">
        <f t="shared" si="8"/>
        <v>6.6400268846616735</v>
      </c>
      <c r="I97" s="4">
        <f t="shared" si="9"/>
        <v>1.0375910114898694</v>
      </c>
    </row>
    <row r="98" spans="1:9" x14ac:dyDescent="0.2">
      <c r="A98" s="4">
        <f>IF('True_Odds_Calculator_3-way'!A99="","",'True_Odds_Calculator_3-way'!A99)</f>
        <v>2.87</v>
      </c>
      <c r="B98" s="4">
        <f>IF('True_Odds_Calculator_3-way'!B99="","",'True_Odds_Calculator_3-way'!B99)</f>
        <v>3.2</v>
      </c>
      <c r="C98" s="4">
        <f>IF('True_Odds_Calculator_3-way'!C99="","",'True_Odds_Calculator_3-way'!C99)</f>
        <v>2.69</v>
      </c>
      <c r="D98" s="4">
        <f t="shared" si="5"/>
        <v>3.2679267645039811E-2</v>
      </c>
      <c r="E98" s="4">
        <f t="shared" si="6"/>
        <v>2.9626209094259588</v>
      </c>
      <c r="F98" s="4">
        <f t="shared" si="7"/>
        <v>3.3155738951647979</v>
      </c>
      <c r="G98" s="4">
        <f t="shared" si="8"/>
        <v>2.7712029242473082</v>
      </c>
      <c r="I98" s="4">
        <f t="shared" si="9"/>
        <v>1.0326792676450398</v>
      </c>
    </row>
    <row r="99" spans="1:9" x14ac:dyDescent="0.2">
      <c r="A99" s="4">
        <f>IF('True_Odds_Calculator_3-way'!A100="","",'True_Odds_Calculator_3-way'!A100)</f>
        <v>1.67</v>
      </c>
      <c r="B99" s="4">
        <f>IF('True_Odds_Calculator_3-way'!B100="","",'True_Odds_Calculator_3-way'!B100)</f>
        <v>3.57</v>
      </c>
      <c r="C99" s="4">
        <f>IF('True_Odds_Calculator_3-way'!C100="","",'True_Odds_Calculator_3-way'!C100)</f>
        <v>6.05</v>
      </c>
      <c r="D99" s="4">
        <f t="shared" si="5"/>
        <v>4.4203696225855182E-2</v>
      </c>
      <c r="E99" s="4">
        <f t="shared" si="6"/>
        <v>1.7121299085087056</v>
      </c>
      <c r="F99" s="4">
        <f t="shared" si="7"/>
        <v>3.768217266310061</v>
      </c>
      <c r="G99" s="4">
        <f t="shared" si="8"/>
        <v>6.6421045717973932</v>
      </c>
      <c r="I99" s="4">
        <f t="shared" si="9"/>
        <v>1.0442036962258552</v>
      </c>
    </row>
    <row r="100" spans="1:9" x14ac:dyDescent="0.2">
      <c r="A100" s="4">
        <f>IF('True_Odds_Calculator_3-way'!A101="","",'True_Odds_Calculator_3-way'!A101)</f>
        <v>2.35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3.36</v>
      </c>
      <c r="D100" s="4">
        <f t="shared" si="5"/>
        <v>3.8608375761876035E-2</v>
      </c>
      <c r="E100" s="4">
        <f t="shared" si="6"/>
        <v>2.4232880523002711</v>
      </c>
      <c r="F100" s="4">
        <f t="shared" si="7"/>
        <v>3.3048242158789738</v>
      </c>
      <c r="G100" s="4">
        <f t="shared" si="8"/>
        <v>3.5118575707179644</v>
      </c>
      <c r="I100" s="4">
        <f t="shared" si="9"/>
        <v>1.038608375761876</v>
      </c>
    </row>
    <row r="101" spans="1:9" x14ac:dyDescent="0.2">
      <c r="A101" s="4">
        <f>IF('True_Odds_Calculator_3-way'!A102="","",'True_Odds_Calculator_3-way'!A102)</f>
        <v>2.58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3.15</v>
      </c>
      <c r="D101" s="4">
        <f t="shared" si="5"/>
        <v>3.8390550018456926E-2</v>
      </c>
      <c r="E101" s="4">
        <f t="shared" si="6"/>
        <v>2.6680892974392645</v>
      </c>
      <c r="F101" s="4">
        <f t="shared" si="7"/>
        <v>3.1197696737044143</v>
      </c>
      <c r="G101" s="4">
        <f t="shared" si="8"/>
        <v>3.2823101777059769</v>
      </c>
      <c r="I101" s="4">
        <f t="shared" si="9"/>
        <v>1.0383905500184569</v>
      </c>
    </row>
    <row r="102" spans="1:9" x14ac:dyDescent="0.2">
      <c r="A102" s="4">
        <f>IF('True_Odds_Calculator_3-way'!A103="","",'True_Odds_Calculator_3-way'!A103)</f>
        <v>2.54</v>
      </c>
      <c r="B102" s="4">
        <f>IF('True_Odds_Calculator_3-way'!B103="","",'True_Odds_Calculator_3-way'!B103)</f>
        <v>3.06</v>
      </c>
      <c r="C102" s="4">
        <f>IF('True_Odds_Calculator_3-way'!C103="","",'True_Odds_Calculator_3-way'!C103)</f>
        <v>3.14</v>
      </c>
      <c r="D102" s="4">
        <f t="shared" si="5"/>
        <v>3.8969510602107515E-2</v>
      </c>
      <c r="E102" s="4">
        <f t="shared" si="6"/>
        <v>2.6266646614625113</v>
      </c>
      <c r="F102" s="4">
        <f t="shared" si="7"/>
        <v>3.1866664902486685</v>
      </c>
      <c r="G102" s="4">
        <f t="shared" si="8"/>
        <v>3.2735206474645411</v>
      </c>
      <c r="I102" s="4">
        <f t="shared" si="9"/>
        <v>1.0389695106021075</v>
      </c>
    </row>
    <row r="103" spans="1:9" x14ac:dyDescent="0.2">
      <c r="A103" s="4">
        <f>IF('True_Odds_Calculator_3-way'!A104="","",'True_Odds_Calculator_3-way'!A104)</f>
        <v>2.42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3.15</v>
      </c>
      <c r="D103" s="4">
        <f t="shared" si="5"/>
        <v>3.9325433264827181E-2</v>
      </c>
      <c r="E103" s="4">
        <f t="shared" si="6"/>
        <v>2.4992835632407226</v>
      </c>
      <c r="F103" s="4">
        <f t="shared" si="7"/>
        <v>3.3837111808900655</v>
      </c>
      <c r="G103" s="4">
        <f t="shared" si="8"/>
        <v>3.2856709555889019</v>
      </c>
      <c r="I103" s="4">
        <f t="shared" si="9"/>
        <v>1.0393254332648272</v>
      </c>
    </row>
    <row r="104" spans="1:9" x14ac:dyDescent="0.2">
      <c r="A104" s="4">
        <f>IF('True_Odds_Calculator_3-way'!A105="","",'True_Odds_Calculator_3-way'!A105)</f>
        <v>2.34</v>
      </c>
      <c r="B104" s="4">
        <f>IF('True_Odds_Calculator_3-way'!B105="","",'True_Odds_Calculator_3-way'!B105)</f>
        <v>3.37</v>
      </c>
      <c r="C104" s="4">
        <f>IF('True_Odds_Calculator_3-way'!C105="","",'True_Odds_Calculator_3-way'!C105)</f>
        <v>3.28</v>
      </c>
      <c r="D104" s="4">
        <f t="shared" si="5"/>
        <v>2.8964381175425657E-2</v>
      </c>
      <c r="E104" s="4">
        <f t="shared" si="6"/>
        <v>2.3940877507402902</v>
      </c>
      <c r="F104" s="4">
        <f t="shared" si="7"/>
        <v>3.4833361045740561</v>
      </c>
      <c r="G104" s="4">
        <f t="shared" si="8"/>
        <v>3.3872670356287773</v>
      </c>
      <c r="I104" s="4">
        <f t="shared" si="9"/>
        <v>1.0289643811754257</v>
      </c>
    </row>
    <row r="105" spans="1:9" x14ac:dyDescent="0.2">
      <c r="A105" s="4">
        <f>IF('True_Odds_Calculator_3-way'!A106="","",'True_Odds_Calculator_3-way'!A106)</f>
        <v>2.15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3.64</v>
      </c>
      <c r="D105" s="4">
        <f t="shared" si="5"/>
        <v>2.8025991835388009E-2</v>
      </c>
      <c r="E105" s="4">
        <f t="shared" si="6"/>
        <v>2.1940685114345517</v>
      </c>
      <c r="F105" s="4">
        <f t="shared" si="7"/>
        <v>3.5862546507184954</v>
      </c>
      <c r="G105" s="4">
        <f t="shared" si="8"/>
        <v>3.7681349390992405</v>
      </c>
      <c r="I105" s="4">
        <f t="shared" si="9"/>
        <v>1.028025991835388</v>
      </c>
    </row>
    <row r="106" spans="1:9" x14ac:dyDescent="0.2">
      <c r="A106" s="4">
        <f>IF('True_Odds_Calculator_3-way'!A107="","",'True_Odds_Calculator_3-way'!A107)</f>
        <v>2.15</v>
      </c>
      <c r="B106" s="4">
        <f>IF('True_Odds_Calculator_3-way'!B107="","",'True_Odds_Calculator_3-way'!B107)</f>
        <v>3.62</v>
      </c>
      <c r="C106" s="4">
        <f>IF('True_Odds_Calculator_3-way'!C107="","",'True_Odds_Calculator_3-way'!C107)</f>
        <v>3.5</v>
      </c>
      <c r="D106" s="4">
        <f t="shared" si="5"/>
        <v>2.7073658706705084E-2</v>
      </c>
      <c r="E106" s="4">
        <f t="shared" si="6"/>
        <v>2.192541417935475</v>
      </c>
      <c r="F106" s="4">
        <f t="shared" si="7"/>
        <v>3.7422552947910699</v>
      </c>
      <c r="G106" s="4">
        <f t="shared" si="8"/>
        <v>3.6141565132786413</v>
      </c>
      <c r="I106" s="4">
        <f t="shared" si="9"/>
        <v>1.0270736587067051</v>
      </c>
    </row>
    <row r="107" spans="1:9" x14ac:dyDescent="0.2">
      <c r="A107" s="4">
        <f>IF('True_Odds_Calculator_3-way'!A108="","",'True_Odds_Calculator_3-way'!A108)</f>
        <v>3.03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2.33</v>
      </c>
      <c r="D107" s="4">
        <f t="shared" si="5"/>
        <v>2.7314067401861486E-2</v>
      </c>
      <c r="E107" s="4">
        <f t="shared" si="6"/>
        <v>3.1159606549442014</v>
      </c>
      <c r="F107" s="4">
        <f t="shared" si="7"/>
        <v>3.8611257233292346</v>
      </c>
      <c r="G107" s="4">
        <f t="shared" si="8"/>
        <v>2.3804997446697107</v>
      </c>
      <c r="I107" s="4">
        <f t="shared" si="9"/>
        <v>1.0273140674018615</v>
      </c>
    </row>
    <row r="108" spans="1:9" x14ac:dyDescent="0.2">
      <c r="A108" s="4">
        <f>IF('True_Odds_Calculator_3-way'!A109="","",'True_Odds_Calculator_3-way'!A109)</f>
        <v>1.51</v>
      </c>
      <c r="B108" s="4">
        <f>IF('True_Odds_Calculator_3-way'!B109="","",'True_Odds_Calculator_3-way'!B109)</f>
        <v>4.1100000000000003</v>
      </c>
      <c r="C108" s="4">
        <f>IF('True_Odds_Calculator_3-way'!C109="","",'True_Odds_Calculator_3-way'!C109)</f>
        <v>6.99</v>
      </c>
      <c r="D108" s="4">
        <f t="shared" si="5"/>
        <v>4.8622174514303396E-2</v>
      </c>
      <c r="E108" s="4">
        <f t="shared" si="6"/>
        <v>1.5478815547652445</v>
      </c>
      <c r="F108" s="4">
        <f t="shared" si="7"/>
        <v>4.4033153085630028</v>
      </c>
      <c r="G108" s="4">
        <f t="shared" si="8"/>
        <v>7.8830704197863941</v>
      </c>
      <c r="I108" s="4">
        <f t="shared" si="9"/>
        <v>1.0486221745143034</v>
      </c>
    </row>
    <row r="109" spans="1:9" x14ac:dyDescent="0.2">
      <c r="A109" s="4">
        <f>IF('True_Odds_Calculator_3-way'!A110="","",'True_Odds_Calculator_3-way'!A110)</f>
        <v>2.54</v>
      </c>
      <c r="B109" s="4">
        <f>IF('True_Odds_Calculator_3-way'!B110="","",'True_Odds_Calculator_3-way'!B110)</f>
        <v>3.38</v>
      </c>
      <c r="C109" s="4">
        <f>IF('True_Odds_Calculator_3-way'!C110="","",'True_Odds_Calculator_3-way'!C110)</f>
        <v>2.91</v>
      </c>
      <c r="D109" s="4">
        <f t="shared" si="5"/>
        <v>3.3201387251104109E-2</v>
      </c>
      <c r="E109" s="4">
        <f t="shared" si="6"/>
        <v>2.6134658524192051</v>
      </c>
      <c r="F109" s="4">
        <f t="shared" si="7"/>
        <v>3.5113486550217643</v>
      </c>
      <c r="G109" s="4">
        <f t="shared" si="8"/>
        <v>3.0068361990540691</v>
      </c>
      <c r="I109" s="4">
        <f t="shared" si="9"/>
        <v>1.0332013872511041</v>
      </c>
    </row>
    <row r="110" spans="1: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3.31</v>
      </c>
      <c r="C110" s="4">
        <f>IF('True_Odds_Calculator_3-way'!C111="","",'True_Odds_Calculator_3-way'!C111)</f>
        <v>4.97</v>
      </c>
      <c r="D110" s="4">
        <f t="shared" si="5"/>
        <v>3.5236940703163411E-2</v>
      </c>
      <c r="E110" s="4">
        <f t="shared" si="6"/>
        <v>1.9224512143180195</v>
      </c>
      <c r="F110" s="4">
        <f t="shared" si="7"/>
        <v>3.443891945277787</v>
      </c>
      <c r="G110" s="4">
        <f t="shared" si="8"/>
        <v>5.2781145000266223</v>
      </c>
      <c r="I110" s="4">
        <f t="shared" si="9"/>
        <v>1.0352369407031634</v>
      </c>
    </row>
    <row r="111" spans="1:9" x14ac:dyDescent="0.2">
      <c r="A111" s="4">
        <f>IF('True_Odds_Calculator_3-way'!A112="","",'True_Odds_Calculator_3-way'!A112)</f>
        <v>2.44</v>
      </c>
      <c r="B111" s="4">
        <f>IF('True_Odds_Calculator_3-way'!B112="","",'True_Odds_Calculator_3-way'!B112)</f>
        <v>3.1</v>
      </c>
      <c r="C111" s="4">
        <f>IF('True_Odds_Calculator_3-way'!C112="","",'True_Odds_Calculator_3-way'!C112)</f>
        <v>3.26</v>
      </c>
      <c r="D111" s="4">
        <f t="shared" si="5"/>
        <v>3.9165176992729478E-2</v>
      </c>
      <c r="E111" s="4">
        <f t="shared" si="6"/>
        <v>2.5202819273759003</v>
      </c>
      <c r="F111" s="4">
        <f t="shared" si="7"/>
        <v>3.2307506865396309</v>
      </c>
      <c r="G111" s="4">
        <f t="shared" si="8"/>
        <v>3.4049112962021955</v>
      </c>
      <c r="I111" s="4">
        <f t="shared" si="9"/>
        <v>1.0391651769927295</v>
      </c>
    </row>
    <row r="112" spans="1:9" x14ac:dyDescent="0.2">
      <c r="A112" s="4">
        <f>IF('True_Odds_Calculator_3-way'!A113="","",'True_Odds_Calculator_3-way'!A113)</f>
        <v>1.85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4.47</v>
      </c>
      <c r="D112" s="4">
        <f t="shared" si="5"/>
        <v>3.5256897100079287E-2</v>
      </c>
      <c r="E112" s="4">
        <f t="shared" si="6"/>
        <v>1.8911161813086959</v>
      </c>
      <c r="F112" s="4">
        <f t="shared" si="7"/>
        <v>3.8572745021574706</v>
      </c>
      <c r="G112" s="4">
        <f t="shared" si="8"/>
        <v>4.7178413036100677</v>
      </c>
      <c r="I112" s="4">
        <f t="shared" si="9"/>
        <v>1.0352568971000793</v>
      </c>
    </row>
    <row r="113" spans="1:9" x14ac:dyDescent="0.2">
      <c r="A113" s="4">
        <f>IF('True_Odds_Calculator_3-way'!A114="","",'True_Odds_Calculator_3-way'!A114)</f>
        <v>2.15</v>
      </c>
      <c r="B113" s="4">
        <f>IF('True_Odds_Calculator_3-way'!B114="","",'True_Odds_Calculator_3-way'!B114)</f>
        <v>3.37</v>
      </c>
      <c r="C113" s="4">
        <f>IF('True_Odds_Calculator_3-way'!C114="","",'True_Odds_Calculator_3-way'!C114)</f>
        <v>3.82</v>
      </c>
      <c r="D113" s="4">
        <f t="shared" si="5"/>
        <v>2.3632288826319625E-2</v>
      </c>
      <c r="E113" s="4">
        <f t="shared" si="6"/>
        <v>2.1870407581919764</v>
      </c>
      <c r="F113" s="4">
        <f t="shared" si="7"/>
        <v>3.4619029214618688</v>
      </c>
      <c r="G113" s="4">
        <f t="shared" si="8"/>
        <v>3.9385169911789015</v>
      </c>
      <c r="I113" s="4">
        <f t="shared" si="9"/>
        <v>1.0236322888263196</v>
      </c>
    </row>
    <row r="114" spans="1:9" x14ac:dyDescent="0.2">
      <c r="A114" s="4">
        <f>IF('True_Odds_Calculator_3-way'!A115="","",'True_Odds_Calculator_3-way'!A115)</f>
        <v>7.95</v>
      </c>
      <c r="B114" s="4">
        <f>IF('True_Odds_Calculator_3-way'!B115="","",'True_Odds_Calculator_3-way'!B115)</f>
        <v>4.63</v>
      </c>
      <c r="C114" s="4">
        <f>IF('True_Odds_Calculator_3-way'!C115="","",'True_Odds_Calculator_3-way'!C115)</f>
        <v>1.45</v>
      </c>
      <c r="D114" s="4">
        <f t="shared" si="5"/>
        <v>3.1424057318095056E-2</v>
      </c>
      <c r="E114" s="4">
        <f t="shared" si="6"/>
        <v>8.6721636000016247</v>
      </c>
      <c r="F114" s="4">
        <f t="shared" si="7"/>
        <v>4.8659897752111547</v>
      </c>
      <c r="G114" s="4">
        <f t="shared" si="8"/>
        <v>1.4723626777699792</v>
      </c>
      <c r="I114" s="4">
        <f t="shared" si="9"/>
        <v>1.0314240573180951</v>
      </c>
    </row>
    <row r="115" spans="1:9" x14ac:dyDescent="0.2">
      <c r="A115" s="4">
        <f>IF('True_Odds_Calculator_3-way'!A116="","",'True_Odds_Calculator_3-way'!A116)</f>
        <v>1.75</v>
      </c>
      <c r="B115" s="4">
        <f>IF('True_Odds_Calculator_3-way'!B116="","",'True_Odds_Calculator_3-way'!B116)</f>
        <v>3.96</v>
      </c>
      <c r="C115" s="4">
        <f>IF('True_Odds_Calculator_3-way'!C116="","",'True_Odds_Calculator_3-way'!C116)</f>
        <v>4.76</v>
      </c>
      <c r="D115" s="4">
        <f t="shared" si="5"/>
        <v>3.4037857567269292E-2</v>
      </c>
      <c r="E115" s="4">
        <f t="shared" si="6"/>
        <v>1.7854508714321797</v>
      </c>
      <c r="F115" s="4">
        <f t="shared" si="7"/>
        <v>4.1462928202721718</v>
      </c>
      <c r="G115" s="4">
        <f t="shared" si="8"/>
        <v>5.0317482915717537</v>
      </c>
      <c r="I115" s="4">
        <f t="shared" si="9"/>
        <v>1.0340378575672693</v>
      </c>
    </row>
    <row r="116" spans="1:9" x14ac:dyDescent="0.2">
      <c r="A116" s="4">
        <f>IF('True_Odds_Calculator_3-way'!A117="","",'True_Odds_Calculator_3-way'!A117)</f>
        <v>1.5</v>
      </c>
      <c r="B116" s="4">
        <f>IF('True_Odds_Calculator_3-way'!B117="","",'True_Odds_Calculator_3-way'!B117)</f>
        <v>4.54</v>
      </c>
      <c r="C116" s="4">
        <f>IF('True_Odds_Calculator_3-way'!C117="","",'True_Odds_Calculator_3-way'!C117)</f>
        <v>6.69</v>
      </c>
      <c r="D116" s="4">
        <f t="shared" si="5"/>
        <v>3.6407814938464345E-2</v>
      </c>
      <c r="E116" s="4">
        <f t="shared" si="6"/>
        <v>1.5278121510276765</v>
      </c>
      <c r="F116" s="4">
        <f t="shared" si="7"/>
        <v>4.8047268010250903</v>
      </c>
      <c r="G116" s="4">
        <f t="shared" si="8"/>
        <v>7.2811526106343214</v>
      </c>
      <c r="I116" s="4">
        <f t="shared" si="9"/>
        <v>1.0364078149384643</v>
      </c>
    </row>
    <row r="117" spans="1:9" x14ac:dyDescent="0.2">
      <c r="A117" s="4">
        <f>IF('True_Odds_Calculator_3-way'!A118="","",'True_Odds_Calculator_3-way'!A118)</f>
        <v>2.63</v>
      </c>
      <c r="B117" s="4">
        <f>IF('True_Odds_Calculator_3-way'!B118="","",'True_Odds_Calculator_3-way'!B118)</f>
        <v>3.4</v>
      </c>
      <c r="C117" s="4">
        <f>IF('True_Odds_Calculator_3-way'!C118="","",'True_Odds_Calculator_3-way'!C118)</f>
        <v>2.79</v>
      </c>
      <c r="D117" s="4">
        <f t="shared" si="5"/>
        <v>3.2768723009053202E-2</v>
      </c>
      <c r="E117" s="4">
        <f t="shared" si="6"/>
        <v>2.7077872743165097</v>
      </c>
      <c r="F117" s="4">
        <f t="shared" si="7"/>
        <v>3.5311390393657542</v>
      </c>
      <c r="G117" s="4">
        <f t="shared" si="8"/>
        <v>2.8776975817118116</v>
      </c>
      <c r="I117" s="4">
        <f t="shared" si="9"/>
        <v>1.0327687230090532</v>
      </c>
    </row>
    <row r="118" spans="1:9" x14ac:dyDescent="0.2">
      <c r="A118" s="4">
        <f>IF('True_Odds_Calculator_3-way'!A119="","",'True_Odds_Calculator_3-way'!A119)</f>
        <v>2.3199999999999998</v>
      </c>
      <c r="B118" s="4">
        <f>IF('True_Odds_Calculator_3-way'!B119="","",'True_Odds_Calculator_3-way'!B119)</f>
        <v>3.6</v>
      </c>
      <c r="C118" s="4">
        <f>IF('True_Odds_Calculator_3-way'!C119="","",'True_Odds_Calculator_3-way'!C119)</f>
        <v>3.08</v>
      </c>
      <c r="D118" s="4">
        <f t="shared" si="5"/>
        <v>3.3487585211723125E-2</v>
      </c>
      <c r="E118" s="4">
        <f t="shared" si="6"/>
        <v>2.38167848466294</v>
      </c>
      <c r="F118" s="4">
        <f t="shared" si="7"/>
        <v>3.7507231951227098</v>
      </c>
      <c r="G118" s="4">
        <f t="shared" si="8"/>
        <v>3.1896624695799387</v>
      </c>
      <c r="I118" s="4">
        <f t="shared" si="9"/>
        <v>1.0334875852117231</v>
      </c>
    </row>
    <row r="119" spans="1:9" x14ac:dyDescent="0.2">
      <c r="A119" s="4">
        <f>IF('True_Odds_Calculator_3-way'!A120="","",'True_Odds_Calculator_3-way'!A120)</f>
        <v>1.45</v>
      </c>
      <c r="B119" s="4">
        <f>IF('True_Odds_Calculator_3-way'!B120="","",'True_Odds_Calculator_3-way'!B120)</f>
        <v>4.51</v>
      </c>
      <c r="C119" s="4">
        <f>IF('True_Odds_Calculator_3-way'!C120="","",'True_Odds_Calculator_3-way'!C120)</f>
        <v>7.77</v>
      </c>
      <c r="D119" s="4">
        <f t="shared" si="5"/>
        <v>4.0084791136094644E-2</v>
      </c>
      <c r="E119" s="4">
        <f t="shared" si="6"/>
        <v>1.4786477890984318</v>
      </c>
      <c r="F119" s="4">
        <f t="shared" si="7"/>
        <v>4.7992038778800863</v>
      </c>
      <c r="G119" s="4">
        <f t="shared" si="8"/>
        <v>8.6701294498289805</v>
      </c>
      <c r="I119" s="4">
        <f t="shared" si="9"/>
        <v>1.0400847911360946</v>
      </c>
    </row>
    <row r="120" spans="1:9" x14ac:dyDescent="0.2">
      <c r="A120" s="4">
        <f>IF('True_Odds_Calculator_3-way'!A121="","",'True_Odds_Calculator_3-way'!A121)</f>
        <v>2.34</v>
      </c>
      <c r="B120" s="4">
        <f>IF('True_Odds_Calculator_3-way'!B121="","",'True_Odds_Calculator_3-way'!B121)</f>
        <v>3.15</v>
      </c>
      <c r="C120" s="4">
        <f>IF('True_Odds_Calculator_3-way'!C121="","",'True_Odds_Calculator_3-way'!C121)</f>
        <v>3.47</v>
      </c>
      <c r="D120" s="4">
        <f t="shared" si="5"/>
        <v>3.2995182851090599E-2</v>
      </c>
      <c r="E120" s="4">
        <f t="shared" si="6"/>
        <v>2.4018136590670274</v>
      </c>
      <c r="F120" s="4">
        <f t="shared" si="7"/>
        <v>3.2630481125829078</v>
      </c>
      <c r="G120" s="4">
        <f t="shared" si="8"/>
        <v>3.607685244347778</v>
      </c>
      <c r="I120" s="4">
        <f t="shared" si="9"/>
        <v>1.0329951828510906</v>
      </c>
    </row>
    <row r="121" spans="1:9" x14ac:dyDescent="0.2">
      <c r="A121" s="4">
        <f>IF('True_Odds_Calculator_3-way'!A122="","",'True_Odds_Calculator_3-way'!A122)</f>
        <v>4.32</v>
      </c>
      <c r="B121" s="4">
        <f>IF('True_Odds_Calculator_3-way'!B122="","",'True_Odds_Calculator_3-way'!B122)</f>
        <v>4.1500000000000004</v>
      </c>
      <c r="C121" s="4">
        <f>IF('True_Odds_Calculator_3-way'!C122="","",'True_Odds_Calculator_3-way'!C122)</f>
        <v>1.74</v>
      </c>
      <c r="D121" s="4">
        <f t="shared" si="5"/>
        <v>4.7157980581328918E-2</v>
      </c>
      <c r="E121" s="4">
        <f t="shared" si="6"/>
        <v>4.6347331011612551</v>
      </c>
      <c r="F121" s="4">
        <f t="shared" si="7"/>
        <v>4.4396194943669895</v>
      </c>
      <c r="G121" s="4">
        <f t="shared" si="8"/>
        <v>1.7889301533923165</v>
      </c>
      <c r="I121" s="4">
        <f t="shared" si="9"/>
        <v>1.0471579805813289</v>
      </c>
    </row>
    <row r="122" spans="1:9" x14ac:dyDescent="0.2">
      <c r="A122" s="4">
        <f>IF('True_Odds_Calculator_3-way'!A123="","",'True_Odds_Calculator_3-way'!A123)</f>
        <v>1.43</v>
      </c>
      <c r="B122" s="4">
        <f>IF('True_Odds_Calculator_3-way'!B123="","",'True_Odds_Calculator_3-way'!B123)</f>
        <v>4.47</v>
      </c>
      <c r="C122" s="4">
        <f>IF('True_Odds_Calculator_3-way'!C123="","",'True_Odds_Calculator_3-way'!C123)</f>
        <v>7.85</v>
      </c>
      <c r="D122" s="4">
        <f t="shared" si="5"/>
        <v>5.0402880864985011E-2</v>
      </c>
      <c r="E122" s="4">
        <f t="shared" si="6"/>
        <v>1.4652020254939233</v>
      </c>
      <c r="F122" s="4">
        <f t="shared" si="7"/>
        <v>4.8329564424108158</v>
      </c>
      <c r="G122" s="4">
        <f t="shared" si="8"/>
        <v>9.0426072035602427</v>
      </c>
      <c r="I122" s="4">
        <f t="shared" si="9"/>
        <v>1.050402880864985</v>
      </c>
    </row>
    <row r="123" spans="1:9" x14ac:dyDescent="0.2">
      <c r="A123" s="4">
        <f>IF('True_Odds_Calculator_3-way'!A124="","",'True_Odds_Calculator_3-way'!A124)</f>
        <v>2.46</v>
      </c>
      <c r="B123" s="4">
        <f>IF('True_Odds_Calculator_3-way'!B124="","",'True_Odds_Calculator_3-way'!B124)</f>
        <v>3.43</v>
      </c>
      <c r="C123" s="4">
        <f>IF('True_Odds_Calculator_3-way'!C124="","",'True_Odds_Calculator_3-way'!C124)</f>
        <v>2.89</v>
      </c>
      <c r="D123" s="4">
        <f t="shared" si="5"/>
        <v>4.4070015790698136E-2</v>
      </c>
      <c r="E123" s="4">
        <f t="shared" si="6"/>
        <v>2.5522310265459391</v>
      </c>
      <c r="F123" s="4">
        <f t="shared" si="7"/>
        <v>3.611996657177297</v>
      </c>
      <c r="G123" s="4">
        <f t="shared" si="8"/>
        <v>3.0181321291344241</v>
      </c>
      <c r="I123" s="4">
        <f t="shared" si="9"/>
        <v>1.0440700157906981</v>
      </c>
    </row>
    <row r="124" spans="1:9" x14ac:dyDescent="0.2">
      <c r="A124" s="4">
        <f>IF('True_Odds_Calculator_3-way'!A125="","",'True_Odds_Calculator_3-way'!A125)</f>
        <v>6.27</v>
      </c>
      <c r="B124" s="4">
        <f>IF('True_Odds_Calculator_3-way'!B125="","",'True_Odds_Calculator_3-way'!B125)</f>
        <v>4.8499999999999996</v>
      </c>
      <c r="C124" s="4">
        <f>IF('True_Odds_Calculator_3-way'!C125="","",'True_Odds_Calculator_3-way'!C125)</f>
        <v>1.46</v>
      </c>
      <c r="D124" s="4">
        <f t="shared" si="5"/>
        <v>5.0606707033467924E-2</v>
      </c>
      <c r="E124" s="4">
        <f t="shared" si="6"/>
        <v>7.0116033916310467</v>
      </c>
      <c r="F124" s="4">
        <f t="shared" si="7"/>
        <v>5.2821551751146192</v>
      </c>
      <c r="G124" s="4">
        <f t="shared" si="8"/>
        <v>1.4968657027902488</v>
      </c>
      <c r="I124" s="4">
        <f t="shared" si="9"/>
        <v>1.0506067070334679</v>
      </c>
    </row>
    <row r="125" spans="1:9" x14ac:dyDescent="0.2">
      <c r="A125" s="4">
        <f>IF('True_Odds_Calculator_3-way'!A126="","",'True_Odds_Calculator_3-way'!A126)</f>
        <v>2.92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2.48</v>
      </c>
      <c r="D125" s="4">
        <f t="shared" si="5"/>
        <v>4.331060749531801E-2</v>
      </c>
      <c r="E125" s="4">
        <f t="shared" si="6"/>
        <v>3.0485120304489834</v>
      </c>
      <c r="F125" s="4">
        <f t="shared" si="7"/>
        <v>3.5312956678968619</v>
      </c>
      <c r="G125" s="4">
        <f t="shared" si="8"/>
        <v>2.5720896458097484</v>
      </c>
      <c r="I125" s="4">
        <f t="shared" si="9"/>
        <v>1.043310607495318</v>
      </c>
    </row>
    <row r="126" spans="1:9" x14ac:dyDescent="0.2">
      <c r="A126" s="4">
        <f>IF('True_Odds_Calculator_3-way'!A127="","",'True_Odds_Calculator_3-way'!A127)</f>
        <v>2.9</v>
      </c>
      <c r="B126" s="4">
        <f>IF('True_Odds_Calculator_3-way'!B127="","",'True_Odds_Calculator_3-way'!B127)</f>
        <v>3.37</v>
      </c>
      <c r="C126" s="4">
        <f>IF('True_Odds_Calculator_3-way'!C127="","",'True_Odds_Calculator_3-way'!C127)</f>
        <v>2.63</v>
      </c>
      <c r="D126" s="4">
        <f t="shared" si="5"/>
        <v>2.1791628133536189E-2</v>
      </c>
      <c r="E126" s="4">
        <f t="shared" si="6"/>
        <v>2.9624037474850349</v>
      </c>
      <c r="F126" s="4">
        <f t="shared" si="7"/>
        <v>3.4545652077493321</v>
      </c>
      <c r="G126" s="4">
        <f t="shared" si="8"/>
        <v>2.6812220499469901</v>
      </c>
      <c r="I126" s="4">
        <f t="shared" si="9"/>
        <v>1.0217916281335362</v>
      </c>
    </row>
    <row r="127" spans="1:9" x14ac:dyDescent="0.2">
      <c r="A127" s="4">
        <f>IF('True_Odds_Calculator_3-way'!A128="","",'True_Odds_Calculator_3-way'!A128)</f>
        <v>1.32</v>
      </c>
      <c r="B127" s="4">
        <f>IF('True_Odds_Calculator_3-way'!B128="","",'True_Odds_Calculator_3-way'!B128)</f>
        <v>5.53</v>
      </c>
      <c r="C127" s="4">
        <f>IF('True_Odds_Calculator_3-way'!C128="","",'True_Odds_Calculator_3-way'!C128)</f>
        <v>10.039999999999999</v>
      </c>
      <c r="D127" s="4">
        <f t="shared" si="5"/>
        <v>3.8009177602702282E-2</v>
      </c>
      <c r="E127" s="4">
        <f t="shared" si="6"/>
        <v>1.3424512051632045</v>
      </c>
      <c r="F127" s="4">
        <f t="shared" si="7"/>
        <v>5.946643130795886</v>
      </c>
      <c r="G127" s="4">
        <f t="shared" si="8"/>
        <v>11.503261413692247</v>
      </c>
      <c r="I127" s="4">
        <f t="shared" si="9"/>
        <v>1.0380091776027023</v>
      </c>
    </row>
    <row r="128" spans="1:9" x14ac:dyDescent="0.2">
      <c r="A128" s="4">
        <f>IF('True_Odds_Calculator_3-way'!A129="","",'True_Odds_Calculator_3-way'!A129)</f>
        <v>3.78</v>
      </c>
      <c r="B128" s="4">
        <f>IF('True_Odds_Calculator_3-way'!B129="","",'True_Odds_Calculator_3-way'!B129)</f>
        <v>3.38</v>
      </c>
      <c r="C128" s="4">
        <f>IF('True_Odds_Calculator_3-way'!C129="","",'True_Odds_Calculator_3-way'!C129)</f>
        <v>2.06</v>
      </c>
      <c r="D128" s="4">
        <f t="shared" si="5"/>
        <v>4.5845145919828578E-2</v>
      </c>
      <c r="E128" s="4">
        <f t="shared" si="6"/>
        <v>4.0117375538721491</v>
      </c>
      <c r="F128" s="4">
        <f t="shared" si="7"/>
        <v>3.5640932492616164</v>
      </c>
      <c r="G128" s="4">
        <f t="shared" si="8"/>
        <v>2.1269573260309684</v>
      </c>
      <c r="I128" s="4">
        <f t="shared" si="9"/>
        <v>1.0458451459198286</v>
      </c>
    </row>
    <row r="129" spans="1:9" x14ac:dyDescent="0.2">
      <c r="A129" s="4">
        <f>IF('True_Odds_Calculator_3-way'!A130="","",'True_Odds_Calculator_3-way'!A130)</f>
        <v>2.78</v>
      </c>
      <c r="B129" s="4">
        <f>IF('True_Odds_Calculator_3-way'!B130="","",'True_Odds_Calculator_3-way'!B130)</f>
        <v>3.17</v>
      </c>
      <c r="C129" s="4">
        <f>IF('True_Odds_Calculator_3-way'!C130="","",'True_Odds_Calculator_3-way'!C130)</f>
        <v>2.64</v>
      </c>
      <c r="D129" s="4">
        <f t="shared" si="5"/>
        <v>5.3957522252917389E-2</v>
      </c>
      <c r="E129" s="4">
        <f t="shared" si="6"/>
        <v>2.9263177525329684</v>
      </c>
      <c r="F129" s="4">
        <f t="shared" si="7"/>
        <v>3.3616657605355558</v>
      </c>
      <c r="G129" s="4">
        <f t="shared" si="8"/>
        <v>2.7716029694314264</v>
      </c>
      <c r="I129" s="4">
        <f t="shared" si="9"/>
        <v>1.0539575222529174</v>
      </c>
    </row>
    <row r="130" spans="1:9" x14ac:dyDescent="0.2">
      <c r="A130" s="4">
        <f>IF('True_Odds_Calculator_3-way'!A131="","",'True_Odds_Calculator_3-way'!A131)</f>
        <v>1.24</v>
      </c>
      <c r="B130" s="4">
        <f>IF('True_Odds_Calculator_3-way'!B131="","",'True_Odds_Calculator_3-way'!B131)</f>
        <v>6</v>
      </c>
      <c r="C130" s="4">
        <f>IF('True_Odds_Calculator_3-way'!C131="","",'True_Odds_Calculator_3-way'!C131)</f>
        <v>10.84</v>
      </c>
      <c r="D130" s="4">
        <f t="shared" si="5"/>
        <v>6.5369202079117672E-2</v>
      </c>
      <c r="E130" s="4">
        <f t="shared" si="6"/>
        <v>1.2744342842695209</v>
      </c>
      <c r="F130" s="4">
        <f t="shared" si="7"/>
        <v>6.902410078510135</v>
      </c>
      <c r="G130" s="4">
        <f t="shared" si="8"/>
        <v>14.192210229939002</v>
      </c>
      <c r="I130" s="4">
        <f t="shared" si="9"/>
        <v>1.0653692020791177</v>
      </c>
    </row>
    <row r="131" spans="1:9" x14ac:dyDescent="0.2">
      <c r="A131" s="4">
        <f>IF('True_Odds_Calculator_3-way'!A132="","",'True_Odds_Calculator_3-way'!A132)</f>
        <v>2.15</v>
      </c>
      <c r="B131" s="4">
        <f>IF('True_Odds_Calculator_3-way'!B132="","",'True_Odds_Calculator_3-way'!B132)</f>
        <v>3.52</v>
      </c>
      <c r="C131" s="4">
        <f>IF('True_Odds_Calculator_3-way'!C132="","",'True_Odds_Calculator_3-way'!C132)</f>
        <v>3.59</v>
      </c>
      <c r="D131" s="4">
        <f t="shared" ref="D131:D194" si="10">IF(A131="","",((1/A131)+(1/B131)+(1/C131))-1)</f>
        <v>2.7758720194102748E-2</v>
      </c>
      <c r="E131" s="4">
        <f t="shared" ref="E131:E194" si="11">IF(A131="","",(3*A131)/(3-($D131*A131)))</f>
        <v>2.1936397190026322</v>
      </c>
      <c r="F131" s="4">
        <f t="shared" ref="F131:F194" si="12">IF(B131="","",(3*B131)/(3-($D131*B131)))</f>
        <v>3.6385070165508111</v>
      </c>
      <c r="G131" s="4">
        <f t="shared" ref="G131:G194" si="13">IF(C131="","",(3*C131)/(3-($D131*C131)))</f>
        <v>3.7133498133469884</v>
      </c>
      <c r="I131" s="4">
        <f t="shared" ref="I131:I194" si="14">IF(A131="","",D131+1)</f>
        <v>1.0277587201941027</v>
      </c>
    </row>
    <row r="132" spans="1:9" x14ac:dyDescent="0.2">
      <c r="A132" s="4">
        <f>IF('True_Odds_Calculator_3-way'!A133="","",'True_Odds_Calculator_3-way'!A133)</f>
        <v>1.37</v>
      </c>
      <c r="B132" s="4">
        <f>IF('True_Odds_Calculator_3-way'!B133="","",'True_Odds_Calculator_3-way'!B133)</f>
        <v>4.92</v>
      </c>
      <c r="C132" s="4">
        <f>IF('True_Odds_Calculator_3-way'!C133="","",'True_Odds_Calculator_3-way'!C133)</f>
        <v>9.94</v>
      </c>
      <c r="D132" s="4">
        <f t="shared" si="10"/>
        <v>3.3782661549977666E-2</v>
      </c>
      <c r="E132" s="4">
        <f t="shared" si="11"/>
        <v>1.3914667353995589</v>
      </c>
      <c r="F132" s="4">
        <f t="shared" si="12"/>
        <v>5.2085735425178816</v>
      </c>
      <c r="G132" s="4">
        <f t="shared" si="13"/>
        <v>11.192851943358692</v>
      </c>
      <c r="I132" s="4">
        <f t="shared" si="14"/>
        <v>1.0337826615499777</v>
      </c>
    </row>
    <row r="133" spans="1:9" x14ac:dyDescent="0.2">
      <c r="A133" s="4">
        <f>IF('True_Odds_Calculator_3-way'!A134="","",'True_Odds_Calculator_3-way'!A134)</f>
        <v>1.65</v>
      </c>
      <c r="B133" s="4">
        <f>IF('True_Odds_Calculator_3-way'!B134="","",'True_Odds_Calculator_3-way'!B134)</f>
        <v>3.97</v>
      </c>
      <c r="C133" s="4">
        <f>IF('True_Odds_Calculator_3-way'!C134="","",'True_Odds_Calculator_3-way'!C134)</f>
        <v>5.72</v>
      </c>
      <c r="D133" s="4">
        <f t="shared" si="10"/>
        <v>3.2774949651523944E-2</v>
      </c>
      <c r="E133" s="4">
        <f t="shared" si="11"/>
        <v>1.6802892678852133</v>
      </c>
      <c r="F133" s="4">
        <f t="shared" si="12"/>
        <v>4.1499943143975697</v>
      </c>
      <c r="G133" s="4">
        <f t="shared" si="13"/>
        <v>6.1012741363457241</v>
      </c>
      <c r="I133" s="4">
        <f t="shared" si="14"/>
        <v>1.0327749496515239</v>
      </c>
    </row>
    <row r="134" spans="1:9" x14ac:dyDescent="0.2">
      <c r="A134" s="4">
        <f>IF('True_Odds_Calculator_3-way'!A135="","",'True_Odds_Calculator_3-way'!A135)</f>
        <v>1.42</v>
      </c>
      <c r="B134" s="4">
        <f>IF('True_Odds_Calculator_3-way'!B135="","",'True_Odds_Calculator_3-way'!B135)</f>
        <v>4.74</v>
      </c>
      <c r="C134" s="4">
        <f>IF('True_Odds_Calculator_3-way'!C135="","",'True_Odds_Calculator_3-way'!C135)</f>
        <v>8.0500000000000007</v>
      </c>
      <c r="D134" s="4">
        <f t="shared" si="10"/>
        <v>3.9419418732169254E-2</v>
      </c>
      <c r="E134" s="4">
        <f t="shared" si="11"/>
        <v>1.4469988642912628</v>
      </c>
      <c r="F134" s="4">
        <f t="shared" si="12"/>
        <v>5.0548282589807432</v>
      </c>
      <c r="G134" s="4">
        <f t="shared" si="13"/>
        <v>9.0022130485685548</v>
      </c>
      <c r="I134" s="4">
        <f t="shared" si="14"/>
        <v>1.0394194187321693</v>
      </c>
    </row>
    <row r="135" spans="1:9" x14ac:dyDescent="0.2">
      <c r="A135" s="4">
        <f>IF('True_Odds_Calculator_3-way'!A136="","",'True_Odds_Calculator_3-way'!A136)</f>
        <v>1.48</v>
      </c>
      <c r="B135" s="4">
        <f>IF('True_Odds_Calculator_3-way'!B136="","",'True_Odds_Calculator_3-way'!B136)</f>
        <v>5.18</v>
      </c>
      <c r="C135" s="4">
        <f>IF('True_Odds_Calculator_3-way'!C136="","",'True_Odds_Calculator_3-way'!C136)</f>
        <v>6.4</v>
      </c>
      <c r="D135" s="4">
        <f t="shared" si="10"/>
        <v>2.4975868725868766E-2</v>
      </c>
      <c r="E135" s="4">
        <f t="shared" si="11"/>
        <v>1.4984632073766044</v>
      </c>
      <c r="F135" s="4">
        <f t="shared" si="12"/>
        <v>5.4134552580013064</v>
      </c>
      <c r="G135" s="4">
        <f t="shared" si="13"/>
        <v>6.7601957585644383</v>
      </c>
      <c r="I135" s="4">
        <f t="shared" si="14"/>
        <v>1.0249758687258688</v>
      </c>
    </row>
    <row r="136" spans="1:9" x14ac:dyDescent="0.2">
      <c r="A136" s="4">
        <f>IF('True_Odds_Calculator_3-way'!A137="","",'True_Odds_Calculator_3-way'!A137)</f>
        <v>4.0199999999999996</v>
      </c>
      <c r="B136" s="4">
        <f>IF('True_Odds_Calculator_3-way'!B137="","",'True_Odds_Calculator_3-way'!B137)</f>
        <v>3.62</v>
      </c>
      <c r="C136" s="4">
        <f>IF('True_Odds_Calculator_3-way'!C137="","",'True_Odds_Calculator_3-way'!C137)</f>
        <v>1.98</v>
      </c>
      <c r="D136" s="4">
        <f t="shared" si="10"/>
        <v>3.0049817878629703E-2</v>
      </c>
      <c r="E136" s="4">
        <f t="shared" si="11"/>
        <v>4.1886639073444565</v>
      </c>
      <c r="F136" s="4">
        <f t="shared" si="12"/>
        <v>3.7562002475823184</v>
      </c>
      <c r="G136" s="4">
        <f t="shared" si="13"/>
        <v>2.020063680156682</v>
      </c>
      <c r="I136" s="4">
        <f t="shared" si="14"/>
        <v>1.0300498178786297</v>
      </c>
    </row>
    <row r="137" spans="1:9" x14ac:dyDescent="0.2">
      <c r="A137" s="4">
        <f>IF('True_Odds_Calculator_3-way'!A138="","",'True_Odds_Calculator_3-way'!A138)</f>
        <v>2.67</v>
      </c>
      <c r="B137" s="4">
        <f>IF('True_Odds_Calculator_3-way'!B138="","",'True_Odds_Calculator_3-way'!B138)</f>
        <v>3.41</v>
      </c>
      <c r="C137" s="4">
        <f>IF('True_Odds_Calculator_3-way'!C138="","",'True_Odds_Calculator_3-way'!C138)</f>
        <v>2.78</v>
      </c>
      <c r="D137" s="4">
        <f t="shared" si="10"/>
        <v>2.7499197386629204E-2</v>
      </c>
      <c r="E137" s="4">
        <f t="shared" si="11"/>
        <v>2.7369857716615931</v>
      </c>
      <c r="F137" s="4">
        <f t="shared" si="12"/>
        <v>3.5200269648762186</v>
      </c>
      <c r="G137" s="4">
        <f t="shared" si="13"/>
        <v>2.8526940311891926</v>
      </c>
      <c r="I137" s="4">
        <f t="shared" si="14"/>
        <v>1.0274991973866292</v>
      </c>
    </row>
    <row r="138" spans="1:9" x14ac:dyDescent="0.2">
      <c r="A138" s="4">
        <f>IF('True_Odds_Calculator_3-way'!A139="","",'True_Odds_Calculator_3-way'!A139)</f>
        <v>2.11</v>
      </c>
      <c r="B138" s="4">
        <f>IF('True_Odds_Calculator_3-way'!B139="","",'True_Odds_Calculator_3-way'!B139)</f>
        <v>3.29</v>
      </c>
      <c r="C138" s="4">
        <f>IF('True_Odds_Calculator_3-way'!C139="","",'True_Odds_Calculator_3-way'!C139)</f>
        <v>4.08</v>
      </c>
      <c r="D138" s="4">
        <f t="shared" si="10"/>
        <v>2.2983056285940773E-2</v>
      </c>
      <c r="E138" s="4">
        <f t="shared" si="11"/>
        <v>2.144668021516734</v>
      </c>
      <c r="F138" s="4">
        <f t="shared" si="12"/>
        <v>3.375067744563236</v>
      </c>
      <c r="G138" s="4">
        <f t="shared" si="13"/>
        <v>4.2116431468401689</v>
      </c>
      <c r="I138" s="4">
        <f t="shared" si="14"/>
        <v>1.0229830562859408</v>
      </c>
    </row>
    <row r="139" spans="1:9" x14ac:dyDescent="0.2">
      <c r="A139" s="4">
        <f>IF('True_Odds_Calculator_3-way'!A140="","",'True_Odds_Calculator_3-way'!A140)</f>
        <v>1.73</v>
      </c>
      <c r="B139" s="4">
        <f>IF('True_Odds_Calculator_3-way'!B140="","",'True_Odds_Calculator_3-way'!B140)</f>
        <v>3.76</v>
      </c>
      <c r="C139" s="4">
        <f>IF('True_Odds_Calculator_3-way'!C140="","",'True_Odds_Calculator_3-way'!C140)</f>
        <v>5.54</v>
      </c>
      <c r="D139" s="4">
        <f t="shared" si="10"/>
        <v>2.4497544051890419E-2</v>
      </c>
      <c r="E139" s="4">
        <f t="shared" si="11"/>
        <v>1.7547897695495769</v>
      </c>
      <c r="F139" s="4">
        <f t="shared" si="12"/>
        <v>3.8791023628737524</v>
      </c>
      <c r="G139" s="4">
        <f t="shared" si="13"/>
        <v>5.8024980366680428</v>
      </c>
      <c r="I139" s="4">
        <f t="shared" si="14"/>
        <v>1.0244975440518904</v>
      </c>
    </row>
    <row r="140" spans="1:9" x14ac:dyDescent="0.2">
      <c r="A140" s="4">
        <f>IF('True_Odds_Calculator_3-way'!A141="","",'True_Odds_Calculator_3-way'!A141)</f>
        <v>1.87</v>
      </c>
      <c r="B140" s="4">
        <f>IF('True_Odds_Calculator_3-way'!B141="","",'True_Odds_Calculator_3-way'!B141)</f>
        <v>3.76</v>
      </c>
      <c r="C140" s="4">
        <f>IF('True_Odds_Calculator_3-way'!C141="","",'True_Odds_Calculator_3-way'!C141)</f>
        <v>4.37</v>
      </c>
      <c r="D140" s="4">
        <f t="shared" si="10"/>
        <v>2.9549757042360625E-2</v>
      </c>
      <c r="E140" s="4">
        <f t="shared" si="11"/>
        <v>1.9050905264379658</v>
      </c>
      <c r="F140" s="4">
        <f t="shared" si="12"/>
        <v>3.9046099449400997</v>
      </c>
      <c r="G140" s="4">
        <f t="shared" si="13"/>
        <v>4.5665638411140099</v>
      </c>
      <c r="I140" s="4">
        <f t="shared" si="14"/>
        <v>1.0295497570423606</v>
      </c>
    </row>
    <row r="141" spans="1:9" x14ac:dyDescent="0.2">
      <c r="A141" s="4">
        <f>IF('True_Odds_Calculator_3-way'!A142="","",'True_Odds_Calculator_3-way'!A142)</f>
        <v>3.07</v>
      </c>
      <c r="B141" s="4">
        <f>IF('True_Odds_Calculator_3-way'!B142="","",'True_Odds_Calculator_3-way'!B142)</f>
        <v>3.28</v>
      </c>
      <c r="C141" s="4">
        <f>IF('True_Odds_Calculator_3-way'!C142="","",'True_Odds_Calculator_3-way'!C142)</f>
        <v>2.42</v>
      </c>
      <c r="D141" s="4">
        <f t="shared" si="10"/>
        <v>4.3834088299156804E-2</v>
      </c>
      <c r="E141" s="4">
        <f t="shared" si="11"/>
        <v>3.2141780091232071</v>
      </c>
      <c r="F141" s="4">
        <f t="shared" si="12"/>
        <v>3.4451077170854405</v>
      </c>
      <c r="G141" s="4">
        <f t="shared" si="13"/>
        <v>2.5087066059514425</v>
      </c>
      <c r="I141" s="4">
        <f t="shared" si="14"/>
        <v>1.0438340882991568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3.12</v>
      </c>
      <c r="C142" s="4">
        <f>IF('True_Odds_Calculator_3-way'!C143="","",'True_Odds_Calculator_3-way'!C143)</f>
        <v>2.46</v>
      </c>
      <c r="D142" s="4">
        <f t="shared" si="10"/>
        <v>4.4477203013788325E-2</v>
      </c>
      <c r="E142" s="4">
        <f t="shared" si="11"/>
        <v>3.3043150246830559</v>
      </c>
      <c r="F142" s="4">
        <f t="shared" si="12"/>
        <v>3.2713190881340517</v>
      </c>
      <c r="G142" s="4">
        <f t="shared" si="13"/>
        <v>2.5531154562619593</v>
      </c>
      <c r="I142" s="4">
        <f t="shared" si="14"/>
        <v>1.0444772030137883</v>
      </c>
    </row>
    <row r="143" spans="1:9" x14ac:dyDescent="0.2">
      <c r="A143" s="4">
        <f>IF('True_Odds_Calculator_3-way'!A144="","",'True_Odds_Calculator_3-way'!A144)</f>
        <v>1.7</v>
      </c>
      <c r="B143" s="4">
        <f>IF('True_Odds_Calculator_3-way'!B144="","",'True_Odds_Calculator_3-way'!B144)</f>
        <v>4.03</v>
      </c>
      <c r="C143" s="4">
        <f>IF('True_Odds_Calculator_3-way'!C144="","",'True_Odds_Calculator_3-way'!C144)</f>
        <v>5.1100000000000003</v>
      </c>
      <c r="D143" s="4">
        <f t="shared" si="10"/>
        <v>3.2068968176685697E-2</v>
      </c>
      <c r="E143" s="4">
        <f t="shared" si="11"/>
        <v>1.7314648992263242</v>
      </c>
      <c r="F143" s="4">
        <f t="shared" si="12"/>
        <v>4.2114253131026116</v>
      </c>
      <c r="G143" s="4">
        <f t="shared" si="13"/>
        <v>5.4052575589375573</v>
      </c>
      <c r="I143" s="4">
        <f t="shared" si="14"/>
        <v>1.0320689681766857</v>
      </c>
    </row>
    <row r="144" spans="1:9" x14ac:dyDescent="0.2">
      <c r="A144" s="4">
        <f>IF('True_Odds_Calculator_3-way'!A145="","",'True_Odds_Calculator_3-way'!A145)</f>
        <v>3.3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2.3199999999999998</v>
      </c>
      <c r="D144" s="4">
        <f t="shared" si="10"/>
        <v>2.7319917753733103E-2</v>
      </c>
      <c r="E144" s="4">
        <f t="shared" si="11"/>
        <v>3.4022439266805553</v>
      </c>
      <c r="F144" s="4">
        <f t="shared" si="12"/>
        <v>3.5192866604717374</v>
      </c>
      <c r="G144" s="4">
        <f t="shared" si="13"/>
        <v>2.3700734980826583</v>
      </c>
      <c r="I144" s="4">
        <f t="shared" si="14"/>
        <v>1.0273199177537331</v>
      </c>
    </row>
    <row r="145" spans="1:9" x14ac:dyDescent="0.2">
      <c r="A145" s="4">
        <f>IF('True_Odds_Calculator_3-way'!A146="","",'True_Odds_Calculator_3-way'!A146)</f>
        <v>2.12</v>
      </c>
      <c r="B145" s="4">
        <f>IF('True_Odds_Calculator_3-way'!B146="","",'True_Odds_Calculator_3-way'!B146)</f>
        <v>3.88</v>
      </c>
      <c r="C145" s="4">
        <f>IF('True_Odds_Calculator_3-way'!C146="","",'True_Odds_Calculator_3-way'!C146)</f>
        <v>3.16</v>
      </c>
      <c r="D145" s="4">
        <f t="shared" si="10"/>
        <v>4.5885768172965413E-2</v>
      </c>
      <c r="E145" s="4">
        <f t="shared" si="11"/>
        <v>2.1910467569040208</v>
      </c>
      <c r="F145" s="4">
        <f t="shared" si="12"/>
        <v>4.1247879914282519</v>
      </c>
      <c r="G145" s="4">
        <f t="shared" si="13"/>
        <v>3.3204892366306118</v>
      </c>
      <c r="I145" s="4">
        <f t="shared" si="14"/>
        <v>1.0458857681729654</v>
      </c>
    </row>
    <row r="146" spans="1:9" x14ac:dyDescent="0.2">
      <c r="A146" s="4">
        <f>IF('True_Odds_Calculator_3-way'!A147="","",'True_Odds_Calculator_3-way'!A147)</f>
        <v>7.79</v>
      </c>
      <c r="B146" s="4">
        <f>IF('True_Odds_Calculator_3-way'!B147="","",'True_Odds_Calculator_3-way'!B147)</f>
        <v>4.75</v>
      </c>
      <c r="C146" s="4">
        <f>IF('True_Odds_Calculator_3-way'!C147="","",'True_Odds_Calculator_3-way'!C147)</f>
        <v>1.4</v>
      </c>
      <c r="D146" s="4">
        <f t="shared" si="10"/>
        <v>5.31817348248671E-2</v>
      </c>
      <c r="E146" s="4">
        <f t="shared" si="11"/>
        <v>9.0381215469613281</v>
      </c>
      <c r="F146" s="4">
        <f t="shared" si="12"/>
        <v>5.1867469879518069</v>
      </c>
      <c r="G146" s="4">
        <f t="shared" si="13"/>
        <v>1.4356296621325142</v>
      </c>
      <c r="I146" s="4">
        <f t="shared" si="14"/>
        <v>1.0531817348248671</v>
      </c>
    </row>
    <row r="147" spans="1:9" x14ac:dyDescent="0.2">
      <c r="A147" s="4">
        <f>IF('True_Odds_Calculator_3-way'!A148="","",'True_Odds_Calculator_3-way'!A148)</f>
        <v>1.28</v>
      </c>
      <c r="B147" s="4">
        <f>IF('True_Odds_Calculator_3-way'!B148="","",'True_Odds_Calculator_3-way'!B148)</f>
        <v>5.87</v>
      </c>
      <c r="C147" s="4">
        <f>IF('True_Odds_Calculator_3-way'!C148="","",'True_Odds_Calculator_3-way'!C148)</f>
        <v>10.29</v>
      </c>
      <c r="D147" s="4">
        <f t="shared" si="10"/>
        <v>4.8789481112474276E-2</v>
      </c>
      <c r="E147" s="4">
        <f t="shared" si="11"/>
        <v>1.3072120305817896</v>
      </c>
      <c r="F147" s="4">
        <f t="shared" si="12"/>
        <v>6.489520456979859</v>
      </c>
      <c r="G147" s="4">
        <f t="shared" si="13"/>
        <v>12.358102801672835</v>
      </c>
      <c r="I147" s="4">
        <f t="shared" si="14"/>
        <v>1.0487894811124743</v>
      </c>
    </row>
    <row r="148" spans="1:9" x14ac:dyDescent="0.2">
      <c r="A148" s="4">
        <f>IF('True_Odds_Calculator_3-way'!A149="","",'True_Odds_Calculator_3-way'!A149)</f>
        <v>7.69</v>
      </c>
      <c r="B148" s="4">
        <f>IF('True_Odds_Calculator_3-way'!B149="","",'True_Odds_Calculator_3-way'!B149)</f>
        <v>5.7</v>
      </c>
      <c r="C148" s="4">
        <f>IF('True_Odds_Calculator_3-way'!C149="","",'True_Odds_Calculator_3-way'!C149)</f>
        <v>1.36</v>
      </c>
      <c r="D148" s="4">
        <f t="shared" si="10"/>
        <v>4.077172584179789E-2</v>
      </c>
      <c r="E148" s="4">
        <f t="shared" si="11"/>
        <v>8.5874918609318946</v>
      </c>
      <c r="F148" s="4">
        <f t="shared" si="12"/>
        <v>6.1786359358610978</v>
      </c>
      <c r="G148" s="4">
        <f t="shared" si="13"/>
        <v>1.3856104914228478</v>
      </c>
      <c r="I148" s="4">
        <f t="shared" si="14"/>
        <v>1.0407717258417979</v>
      </c>
    </row>
    <row r="149" spans="1:9" x14ac:dyDescent="0.2">
      <c r="A149" s="4">
        <f>IF('True_Odds_Calculator_3-way'!A150="","",'True_Odds_Calculator_3-way'!A150)</f>
        <v>1.66</v>
      </c>
      <c r="B149" s="4">
        <f>IF('True_Odds_Calculator_3-way'!B150="","",'True_Odds_Calculator_3-way'!B150)</f>
        <v>3.7</v>
      </c>
      <c r="C149" s="4">
        <f>IF('True_Odds_Calculator_3-way'!C150="","",'True_Odds_Calculator_3-way'!C150)</f>
        <v>6.03</v>
      </c>
      <c r="D149" s="4">
        <f t="shared" si="10"/>
        <v>3.8517388094802207E-2</v>
      </c>
      <c r="E149" s="4">
        <f t="shared" si="11"/>
        <v>1.6961499674993885</v>
      </c>
      <c r="F149" s="4">
        <f t="shared" si="12"/>
        <v>3.8845339242299555</v>
      </c>
      <c r="G149" s="4">
        <f t="shared" si="13"/>
        <v>6.5360182029311522</v>
      </c>
      <c r="I149" s="4">
        <f t="shared" si="14"/>
        <v>1.0385173880948022</v>
      </c>
    </row>
    <row r="150" spans="1:9" x14ac:dyDescent="0.2">
      <c r="A150" s="4">
        <f>IF('True_Odds_Calculator_3-way'!A151="","",'True_Odds_Calculator_3-way'!A151)</f>
        <v>5.46</v>
      </c>
      <c r="B150" s="4">
        <f>IF('True_Odds_Calculator_3-way'!B151="","",'True_Odds_Calculator_3-way'!B151)</f>
        <v>4.5</v>
      </c>
      <c r="C150" s="4">
        <f>IF('True_Odds_Calculator_3-way'!C151="","",'True_Odds_Calculator_3-way'!C151)</f>
        <v>1.58</v>
      </c>
      <c r="D150" s="4">
        <f t="shared" si="10"/>
        <v>3.8283797777468598E-2</v>
      </c>
      <c r="E150" s="4">
        <f t="shared" si="11"/>
        <v>5.8689263145163721</v>
      </c>
      <c r="F150" s="4">
        <f t="shared" si="12"/>
        <v>4.7741594313402365</v>
      </c>
      <c r="G150" s="4">
        <f t="shared" si="13"/>
        <v>1.6125127727978867</v>
      </c>
      <c r="I150" s="4">
        <f t="shared" si="14"/>
        <v>1.0382837977774686</v>
      </c>
    </row>
    <row r="151" spans="1:9" x14ac:dyDescent="0.2">
      <c r="A151" s="4">
        <f>IF('True_Odds_Calculator_3-way'!A152="","",'True_Odds_Calculator_3-way'!A152)</f>
        <v>2.88</v>
      </c>
      <c r="B151" s="4">
        <f>IF('True_Odds_Calculator_3-way'!B152="","",'True_Odds_Calculator_3-way'!B152)</f>
        <v>3.48</v>
      </c>
      <c r="C151" s="4">
        <f>IF('True_Odds_Calculator_3-way'!C152="","",'True_Odds_Calculator_3-way'!C152)</f>
        <v>2.5099999999999998</v>
      </c>
      <c r="D151" s="4">
        <f t="shared" si="10"/>
        <v>3.2984918563294663E-2</v>
      </c>
      <c r="E151" s="4">
        <f t="shared" si="11"/>
        <v>2.9741789277350477</v>
      </c>
      <c r="F151" s="4">
        <f t="shared" si="12"/>
        <v>3.6184510014660085</v>
      </c>
      <c r="G151" s="4">
        <f t="shared" si="13"/>
        <v>2.5812353372855279</v>
      </c>
      <c r="I151" s="4">
        <f t="shared" si="14"/>
        <v>1.0329849185632947</v>
      </c>
    </row>
    <row r="152" spans="1:9" x14ac:dyDescent="0.2">
      <c r="A152" s="4">
        <f>IF('True_Odds_Calculator_3-way'!A153="","",'True_Odds_Calculator_3-way'!A153)</f>
        <v>1.97</v>
      </c>
      <c r="B152" s="4">
        <f>IF('True_Odds_Calculator_3-way'!B153="","",'True_Odds_Calculator_3-way'!B153)</f>
        <v>3.58</v>
      </c>
      <c r="C152" s="4">
        <f>IF('True_Odds_Calculator_3-way'!C153="","",'True_Odds_Calculator_3-way'!C153)</f>
        <v>4.03</v>
      </c>
      <c r="D152" s="4">
        <f t="shared" si="10"/>
        <v>3.5082779952894105E-2</v>
      </c>
      <c r="E152" s="4">
        <f t="shared" si="11"/>
        <v>2.0164544570545666</v>
      </c>
      <c r="F152" s="4">
        <f t="shared" si="12"/>
        <v>3.7364272092882005</v>
      </c>
      <c r="G152" s="4">
        <f t="shared" si="13"/>
        <v>4.2293187758864059</v>
      </c>
      <c r="I152" s="4">
        <f t="shared" si="14"/>
        <v>1.0350827799528941</v>
      </c>
    </row>
    <row r="153" spans="1:9" x14ac:dyDescent="0.2">
      <c r="A153" s="4">
        <f>IF('True_Odds_Calculator_3-way'!A154="","",'True_Odds_Calculator_3-way'!A154)</f>
        <v>2.67</v>
      </c>
      <c r="B153" s="4">
        <f>IF('True_Odds_Calculator_3-way'!B154="","",'True_Odds_Calculator_3-way'!B154)</f>
        <v>3.88</v>
      </c>
      <c r="C153" s="4">
        <f>IF('True_Odds_Calculator_3-way'!C154="","",'True_Odds_Calculator_3-way'!C154)</f>
        <v>2.4900000000000002</v>
      </c>
      <c r="D153" s="4">
        <f t="shared" si="10"/>
        <v>3.3870219671690238E-2</v>
      </c>
      <c r="E153" s="4">
        <f t="shared" si="11"/>
        <v>2.7529874168193529</v>
      </c>
      <c r="F153" s="4">
        <f t="shared" si="12"/>
        <v>4.0577517811670409</v>
      </c>
      <c r="G153" s="4">
        <f t="shared" si="13"/>
        <v>2.5620243519108556</v>
      </c>
      <c r="I153" s="4">
        <f t="shared" si="14"/>
        <v>1.0338702196716902</v>
      </c>
    </row>
    <row r="154" spans="1:9" x14ac:dyDescent="0.2">
      <c r="A154" s="4">
        <f>IF('True_Odds_Calculator_3-way'!A155="","",'True_Odds_Calculator_3-way'!A155)</f>
        <v>2.4</v>
      </c>
      <c r="B154" s="4">
        <f>IF('True_Odds_Calculator_3-way'!B155="","",'True_Odds_Calculator_3-way'!B155)</f>
        <v>3.47</v>
      </c>
      <c r="C154" s="4">
        <f>IF('True_Odds_Calculator_3-way'!C155="","",'True_Odds_Calculator_3-way'!C155)</f>
        <v>3.11</v>
      </c>
      <c r="D154" s="4">
        <f t="shared" si="10"/>
        <v>2.6394513067141023E-2</v>
      </c>
      <c r="E154" s="4">
        <f t="shared" si="11"/>
        <v>2.4517706336214018</v>
      </c>
      <c r="F154" s="4">
        <f t="shared" si="12"/>
        <v>3.5792739946509129</v>
      </c>
      <c r="G154" s="4">
        <f t="shared" si="13"/>
        <v>3.1974907388279523</v>
      </c>
      <c r="I154" s="4">
        <f t="shared" si="14"/>
        <v>1.026394513067141</v>
      </c>
    </row>
    <row r="155" spans="1:9" x14ac:dyDescent="0.2">
      <c r="A155" s="4">
        <f>IF('True_Odds_Calculator_3-way'!A156="","",'True_Odds_Calculator_3-way'!A156)</f>
        <v>1.41</v>
      </c>
      <c r="B155" s="4">
        <f>IF('True_Odds_Calculator_3-way'!B156="","",'True_Odds_Calculator_3-way'!B156)</f>
        <v>5.24</v>
      </c>
      <c r="C155" s="4">
        <f>IF('True_Odds_Calculator_3-way'!C156="","",'True_Odds_Calculator_3-way'!C156)</f>
        <v>7.54</v>
      </c>
      <c r="D155" s="4">
        <f t="shared" si="10"/>
        <v>3.2685547507477208E-2</v>
      </c>
      <c r="E155" s="4">
        <f t="shared" si="11"/>
        <v>1.4319986603138966</v>
      </c>
      <c r="F155" s="4">
        <f t="shared" si="12"/>
        <v>5.5572686714902533</v>
      </c>
      <c r="G155" s="4">
        <f t="shared" si="13"/>
        <v>8.2148470217951601</v>
      </c>
      <c r="I155" s="4">
        <f t="shared" si="14"/>
        <v>1.0326855475074772</v>
      </c>
    </row>
    <row r="156" spans="1:9" x14ac:dyDescent="0.2">
      <c r="A156" s="4">
        <f>IF('True_Odds_Calculator_3-way'!A157="","",'True_Odds_Calculator_3-way'!A157)</f>
        <v>1.84</v>
      </c>
      <c r="B156" s="4">
        <f>IF('True_Odds_Calculator_3-way'!B157="","",'True_Odds_Calculator_3-way'!B157)</f>
        <v>4.09</v>
      </c>
      <c r="C156" s="4">
        <f>IF('True_Odds_Calculator_3-way'!C157="","",'True_Odds_Calculator_3-way'!C157)</f>
        <v>4.13</v>
      </c>
      <c r="D156" s="4">
        <f t="shared" si="10"/>
        <v>3.0107788981004635E-2</v>
      </c>
      <c r="E156" s="4">
        <f t="shared" si="11"/>
        <v>1.8746168826406342</v>
      </c>
      <c r="F156" s="4">
        <f t="shared" si="12"/>
        <v>4.2650680446301203</v>
      </c>
      <c r="G156" s="4">
        <f t="shared" si="13"/>
        <v>4.3085838620974943</v>
      </c>
      <c r="I156" s="4">
        <f t="shared" si="14"/>
        <v>1.0301077889810046</v>
      </c>
    </row>
    <row r="157" spans="1:9" x14ac:dyDescent="0.2">
      <c r="A157" s="4">
        <f>IF('True_Odds_Calculator_3-way'!A158="","",'True_Odds_Calculator_3-way'!A158)</f>
        <v>1.87</v>
      </c>
      <c r="B157" s="4">
        <f>IF('True_Odds_Calculator_3-way'!B158="","",'True_Odds_Calculator_3-way'!B158)</f>
        <v>4.1399999999999997</v>
      </c>
      <c r="C157" s="4">
        <f>IF('True_Odds_Calculator_3-way'!C158="","",'True_Odds_Calculator_3-way'!C158)</f>
        <v>3.97</v>
      </c>
      <c r="D157" s="4">
        <f t="shared" si="10"/>
        <v>2.8194420774319884E-2</v>
      </c>
      <c r="E157" s="4">
        <f t="shared" si="11"/>
        <v>1.9034522642317189</v>
      </c>
      <c r="F157" s="4">
        <f t="shared" si="12"/>
        <v>4.3076014524731567</v>
      </c>
      <c r="G157" s="4">
        <f t="shared" si="13"/>
        <v>4.123863906035222</v>
      </c>
      <c r="I157" s="4">
        <f t="shared" si="14"/>
        <v>1.0281944207743199</v>
      </c>
    </row>
    <row r="158" spans="1:9" x14ac:dyDescent="0.2">
      <c r="A158" s="4">
        <f>IF('True_Odds_Calculator_3-way'!A159="","",'True_Odds_Calculator_3-way'!A159)</f>
        <v>1.72</v>
      </c>
      <c r="B158" s="4">
        <f>IF('True_Odds_Calculator_3-way'!B159="","",'True_Odds_Calculator_3-way'!B159)</f>
        <v>3.79</v>
      </c>
      <c r="C158" s="4">
        <f>IF('True_Odds_Calculator_3-way'!C159="","",'True_Odds_Calculator_3-way'!C159)</f>
        <v>5.2</v>
      </c>
      <c r="D158" s="4">
        <f t="shared" si="10"/>
        <v>3.7555283888965008E-2</v>
      </c>
      <c r="E158" s="4">
        <f t="shared" si="11"/>
        <v>1.7578494808037759</v>
      </c>
      <c r="F158" s="4">
        <f t="shared" si="12"/>
        <v>3.9787722192139281</v>
      </c>
      <c r="G158" s="4">
        <f t="shared" si="13"/>
        <v>5.5620673661733964</v>
      </c>
      <c r="I158" s="4">
        <f t="shared" si="14"/>
        <v>1.037555283888965</v>
      </c>
    </row>
    <row r="159" spans="1:9" x14ac:dyDescent="0.2">
      <c r="A159" s="4">
        <f>IF('True_Odds_Calculator_3-way'!A160="","",'True_Odds_Calculator_3-way'!A160)</f>
        <v>2.0499999999999998</v>
      </c>
      <c r="B159" s="4">
        <f>IF('True_Odds_Calculator_3-way'!B160="","",'True_Odds_Calculator_3-way'!B160)</f>
        <v>3.74</v>
      </c>
      <c r="C159" s="4">
        <f>IF('True_Odds_Calculator_3-way'!C160="","",'True_Odds_Calculator_3-way'!C160)</f>
        <v>3.59</v>
      </c>
      <c r="D159" s="4">
        <f t="shared" si="10"/>
        <v>3.3736089226591659E-2</v>
      </c>
      <c r="E159" s="4">
        <f t="shared" si="11"/>
        <v>2.0983737992433777</v>
      </c>
      <c r="F159" s="4">
        <f t="shared" si="12"/>
        <v>3.9042015741896074</v>
      </c>
      <c r="G159" s="4">
        <f t="shared" si="13"/>
        <v>3.7410285138518957</v>
      </c>
      <c r="I159" s="4">
        <f t="shared" si="14"/>
        <v>1.0337360892265917</v>
      </c>
    </row>
    <row r="160" spans="1:9" x14ac:dyDescent="0.2">
      <c r="A160" s="4">
        <f>IF('True_Odds_Calculator_3-way'!A161="","",'True_Odds_Calculator_3-way'!A161)</f>
        <v>3.77</v>
      </c>
      <c r="B160" s="4">
        <f>IF('True_Odds_Calculator_3-way'!B161="","",'True_Odds_Calculator_3-way'!B161)</f>
        <v>3.54</v>
      </c>
      <c r="C160" s="4">
        <f>IF('True_Odds_Calculator_3-way'!C161="","",'True_Odds_Calculator_3-way'!C161)</f>
        <v>2.06</v>
      </c>
      <c r="D160" s="4">
        <f t="shared" si="10"/>
        <v>3.3174758300018592E-2</v>
      </c>
      <c r="E160" s="4">
        <f t="shared" si="11"/>
        <v>3.934007239061704</v>
      </c>
      <c r="F160" s="4">
        <f t="shared" si="12"/>
        <v>3.6842234005886039</v>
      </c>
      <c r="G160" s="4">
        <f t="shared" si="13"/>
        <v>2.108020713323751</v>
      </c>
      <c r="I160" s="4">
        <f t="shared" si="14"/>
        <v>1.0331747583000186</v>
      </c>
    </row>
    <row r="161" spans="1:9" x14ac:dyDescent="0.2">
      <c r="A161" s="4">
        <f>IF('True_Odds_Calculator_3-way'!A162="","",'True_Odds_Calculator_3-way'!A162)</f>
        <v>2.35</v>
      </c>
      <c r="B161" s="4">
        <f>IF('True_Odds_Calculator_3-way'!B162="","",'True_Odds_Calculator_3-way'!B162)</f>
        <v>3.18</v>
      </c>
      <c r="C161" s="4">
        <f>IF('True_Odds_Calculator_3-way'!C162="","",'True_Odds_Calculator_3-way'!C162)</f>
        <v>3.4</v>
      </c>
      <c r="D161" s="4">
        <f t="shared" si="10"/>
        <v>3.4114970757471941E-2</v>
      </c>
      <c r="E161" s="4">
        <f t="shared" si="11"/>
        <v>2.4145242831620695</v>
      </c>
      <c r="F161" s="4">
        <f t="shared" si="12"/>
        <v>3.2993091866061848</v>
      </c>
      <c r="G161" s="4">
        <f t="shared" si="13"/>
        <v>3.5367433487068598</v>
      </c>
      <c r="I161" s="4">
        <f t="shared" si="14"/>
        <v>1.0341149707574719</v>
      </c>
    </row>
    <row r="162" spans="1:9" x14ac:dyDescent="0.2">
      <c r="A162" s="4">
        <f>IF('True_Odds_Calculator_3-way'!A163="","",'True_Odds_Calculator_3-way'!A163)</f>
        <v>2.89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2.4900000000000002</v>
      </c>
      <c r="D162" s="4">
        <f t="shared" si="10"/>
        <v>3.2527471848770695E-2</v>
      </c>
      <c r="E162" s="4">
        <f t="shared" si="11"/>
        <v>2.9834869609003589</v>
      </c>
      <c r="F162" s="4">
        <f t="shared" si="12"/>
        <v>3.6488653884575162</v>
      </c>
      <c r="G162" s="4">
        <f t="shared" si="13"/>
        <v>2.559089798751514</v>
      </c>
      <c r="I162" s="4">
        <f t="shared" si="14"/>
        <v>1.0325274718487707</v>
      </c>
    </row>
    <row r="163" spans="1:9" x14ac:dyDescent="0.2">
      <c r="A163" s="4">
        <f>IF('True_Odds_Calculator_3-way'!A164="","",'True_Odds_Calculator_3-way'!A164)</f>
        <v>2.75</v>
      </c>
      <c r="B163" s="4">
        <f>IF('True_Odds_Calculator_3-way'!B164="","",'True_Odds_Calculator_3-way'!B164)</f>
        <v>3.45</v>
      </c>
      <c r="C163" s="4">
        <f>IF('True_Odds_Calculator_3-way'!C164="","",'True_Odds_Calculator_3-way'!C164)</f>
        <v>2.68</v>
      </c>
      <c r="D163" s="4">
        <f t="shared" si="10"/>
        <v>2.662576445834075E-2</v>
      </c>
      <c r="E163" s="4">
        <f t="shared" si="11"/>
        <v>2.8187982705738888</v>
      </c>
      <c r="F163" s="4">
        <f t="shared" si="12"/>
        <v>3.5589744786077553</v>
      </c>
      <c r="G163" s="4">
        <f t="shared" si="13"/>
        <v>2.7452988069316735</v>
      </c>
      <c r="I163" s="4">
        <f t="shared" si="14"/>
        <v>1.0266257644583408</v>
      </c>
    </row>
    <row r="164" spans="1:9" x14ac:dyDescent="0.2">
      <c r="A164" s="4">
        <f>IF('True_Odds_Calculator_3-way'!A165="","",'True_Odds_Calculator_3-way'!A165)</f>
        <v>3.1</v>
      </c>
      <c r="B164" s="4">
        <f>IF('True_Odds_Calculator_3-way'!B165="","",'True_Odds_Calculator_3-way'!B165)</f>
        <v>3.32</v>
      </c>
      <c r="C164" s="4">
        <f>IF('True_Odds_Calculator_3-way'!C165="","",'True_Odds_Calculator_3-way'!C165)</f>
        <v>2.48</v>
      </c>
      <c r="D164" s="4">
        <f t="shared" si="10"/>
        <v>2.7011270890011652E-2</v>
      </c>
      <c r="E164" s="4">
        <f t="shared" si="11"/>
        <v>3.189010535013427</v>
      </c>
      <c r="F164" s="4">
        <f t="shared" si="12"/>
        <v>3.4223010418975837</v>
      </c>
      <c r="G164" s="4">
        <f t="shared" si="13"/>
        <v>2.5366414722313504</v>
      </c>
      <c r="I164" s="4">
        <f t="shared" si="14"/>
        <v>1.0270112708900117</v>
      </c>
    </row>
    <row r="165" spans="1:9" x14ac:dyDescent="0.2">
      <c r="A165" s="4">
        <f>IF('True_Odds_Calculator_3-way'!A166="","",'True_Odds_Calculator_3-way'!A166)</f>
        <v>3.64</v>
      </c>
      <c r="B165" s="4">
        <f>IF('True_Odds_Calculator_3-way'!B166="","",'True_Odds_Calculator_3-way'!B166)</f>
        <v>3.32</v>
      </c>
      <c r="C165" s="4">
        <f>IF('True_Odds_Calculator_3-way'!C166="","",'True_Odds_Calculator_3-way'!C166)</f>
        <v>2.21</v>
      </c>
      <c r="D165" s="4">
        <f t="shared" si="10"/>
        <v>2.841878178518864E-2</v>
      </c>
      <c r="E165" s="4">
        <f t="shared" si="11"/>
        <v>3.7699949107422488</v>
      </c>
      <c r="F165" s="4">
        <f t="shared" si="12"/>
        <v>3.4278048693671241</v>
      </c>
      <c r="G165" s="4">
        <f t="shared" si="13"/>
        <v>2.2572560371752877</v>
      </c>
      <c r="I165" s="4">
        <f t="shared" si="14"/>
        <v>1.0284187817851886</v>
      </c>
    </row>
    <row r="166" spans="1:9" x14ac:dyDescent="0.2">
      <c r="A166" s="4">
        <f>IF('True_Odds_Calculator_3-way'!A167="","",'True_Odds_Calculator_3-way'!A167)</f>
        <v>1.23</v>
      </c>
      <c r="B166" s="4">
        <f>IF('True_Odds_Calculator_3-way'!B167="","",'True_Odds_Calculator_3-way'!B167)</f>
        <v>6.59</v>
      </c>
      <c r="C166" s="4">
        <f>IF('True_Odds_Calculator_3-way'!C167="","",'True_Odds_Calculator_3-way'!C167)</f>
        <v>14.28</v>
      </c>
      <c r="D166" s="4">
        <f t="shared" si="10"/>
        <v>3.4781209571063343E-2</v>
      </c>
      <c r="E166" s="4">
        <f t="shared" si="11"/>
        <v>1.2477939104148505</v>
      </c>
      <c r="F166" s="4">
        <f t="shared" si="12"/>
        <v>7.1351444715564227</v>
      </c>
      <c r="G166" s="4">
        <f t="shared" si="13"/>
        <v>17.113243990152181</v>
      </c>
      <c r="I166" s="4">
        <f t="shared" si="14"/>
        <v>1.0347812095710633</v>
      </c>
    </row>
    <row r="167" spans="1:9" x14ac:dyDescent="0.2">
      <c r="A167" s="4">
        <f>IF('True_Odds_Calculator_3-way'!A168="","",'True_Odds_Calculator_3-way'!A168)</f>
        <v>2.64</v>
      </c>
      <c r="B167" s="4">
        <f>IF('True_Odds_Calculator_3-way'!B168="","",'True_Odds_Calculator_3-way'!B168)</f>
        <v>3.29</v>
      </c>
      <c r="C167" s="4">
        <f>IF('True_Odds_Calculator_3-way'!C168="","",'True_Odds_Calculator_3-way'!C168)</f>
        <v>2.91</v>
      </c>
      <c r="D167" s="4">
        <f t="shared" si="10"/>
        <v>2.6381858252882751E-2</v>
      </c>
      <c r="E167" s="4">
        <f t="shared" si="11"/>
        <v>2.7027470713133286</v>
      </c>
      <c r="F167" s="4">
        <f t="shared" si="12"/>
        <v>3.3880226248007417</v>
      </c>
      <c r="G167" s="4">
        <f t="shared" si="13"/>
        <v>2.9864237867544374</v>
      </c>
      <c r="I167" s="4">
        <f t="shared" si="14"/>
        <v>1.0263818582528828</v>
      </c>
    </row>
    <row r="168" spans="1:9" x14ac:dyDescent="0.2">
      <c r="A168" s="4">
        <f>IF('True_Odds_Calculator_3-way'!A169="","",'True_Odds_Calculator_3-way'!A169)</f>
        <v>1.46</v>
      </c>
      <c r="B168" s="4">
        <f>IF('True_Odds_Calculator_3-way'!B169="","",'True_Odds_Calculator_3-way'!B169)</f>
        <v>4.55</v>
      </c>
      <c r="C168" s="4">
        <f>IF('True_Odds_Calculator_3-way'!C169="","",'True_Odds_Calculator_3-way'!C169)</f>
        <v>7.86</v>
      </c>
      <c r="D168" s="4">
        <f t="shared" si="10"/>
        <v>3.1938189733860423E-2</v>
      </c>
      <c r="E168" s="4">
        <f t="shared" si="11"/>
        <v>1.4830514428044774</v>
      </c>
      <c r="F168" s="4">
        <f t="shared" si="12"/>
        <v>4.781619686451247</v>
      </c>
      <c r="G168" s="4">
        <f t="shared" si="13"/>
        <v>8.5777712308708303</v>
      </c>
      <c r="I168" s="4">
        <f t="shared" si="14"/>
        <v>1.0319381897338604</v>
      </c>
    </row>
    <row r="169" spans="1:9" x14ac:dyDescent="0.2">
      <c r="A169" s="4">
        <f>IF('True_Odds_Calculator_3-way'!A170="","",'True_Odds_Calculator_3-way'!A170)</f>
        <v>2.4</v>
      </c>
      <c r="B169" s="4">
        <f>IF('True_Odds_Calculator_3-way'!B170="","",'True_Odds_Calculator_3-way'!B170)</f>
        <v>3.22</v>
      </c>
      <c r="C169" s="4">
        <f>IF('True_Odds_Calculator_3-way'!C170="","",'True_Odds_Calculator_3-way'!C170)</f>
        <v>3.32</v>
      </c>
      <c r="D169" s="4">
        <f t="shared" si="10"/>
        <v>2.8430492154955189E-2</v>
      </c>
      <c r="E169" s="4">
        <f t="shared" si="11"/>
        <v>2.4558569780382462</v>
      </c>
      <c r="F169" s="4">
        <f t="shared" si="12"/>
        <v>3.3213523795058029</v>
      </c>
      <c r="G169" s="4">
        <f t="shared" si="13"/>
        <v>3.427850734995475</v>
      </c>
      <c r="I169" s="4">
        <f t="shared" si="14"/>
        <v>1.0284304921549552</v>
      </c>
    </row>
    <row r="170" spans="1:9" x14ac:dyDescent="0.2">
      <c r="A170" s="4">
        <f>IF('True_Odds_Calculator_3-way'!A171="","",'True_Odds_Calculator_3-way'!A171)</f>
        <v>3.42</v>
      </c>
      <c r="B170" s="4">
        <f>IF('True_Odds_Calculator_3-way'!B171="","",'True_Odds_Calculator_3-way'!B171)</f>
        <v>3.46</v>
      </c>
      <c r="C170" s="4">
        <f>IF('True_Odds_Calculator_3-way'!C171="","",'True_Odds_Calculator_3-way'!C171)</f>
        <v>2.2400000000000002</v>
      </c>
      <c r="D170" s="4">
        <f t="shared" si="10"/>
        <v>2.7843573287747336E-2</v>
      </c>
      <c r="E170" s="4">
        <f t="shared" si="11"/>
        <v>3.5321152491732839</v>
      </c>
      <c r="F170" s="4">
        <f t="shared" si="12"/>
        <v>3.574797180122177</v>
      </c>
      <c r="G170" s="4">
        <f t="shared" si="13"/>
        <v>2.2875580296032676</v>
      </c>
      <c r="I170" s="4">
        <f t="shared" si="14"/>
        <v>1.0278435732877473</v>
      </c>
    </row>
    <row r="171" spans="1: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3.65</v>
      </c>
      <c r="C171" s="4">
        <f>IF('True_Odds_Calculator_3-way'!C172="","",'True_Odds_Calculator_3-way'!C172)</f>
        <v>4.13</v>
      </c>
      <c r="D171" s="4">
        <f t="shared" si="10"/>
        <v>2.8923866165565748E-2</v>
      </c>
      <c r="E171" s="4">
        <f t="shared" si="11"/>
        <v>1.9873634524384327</v>
      </c>
      <c r="F171" s="4">
        <f t="shared" si="12"/>
        <v>3.783131044142551</v>
      </c>
      <c r="G171" s="4">
        <f t="shared" si="13"/>
        <v>4.3012702248896773</v>
      </c>
      <c r="I171" s="4">
        <f t="shared" si="14"/>
        <v>1.0289238661655657</v>
      </c>
    </row>
    <row r="172" spans="1:9" x14ac:dyDescent="0.2">
      <c r="A172" s="4">
        <f>IF('True_Odds_Calculator_3-way'!A173="","",'True_Odds_Calculator_3-way'!A173)</f>
        <v>3.39</v>
      </c>
      <c r="B172" s="4">
        <f>IF('True_Odds_Calculator_3-way'!B173="","",'True_Odds_Calculator_3-way'!B173)</f>
        <v>3.48</v>
      </c>
      <c r="C172" s="4">
        <f>IF('True_Odds_Calculator_3-way'!C173="","",'True_Odds_Calculator_3-way'!C173)</f>
        <v>2.2400000000000002</v>
      </c>
      <c r="D172" s="4">
        <f t="shared" si="10"/>
        <v>2.8770144005114906E-2</v>
      </c>
      <c r="E172" s="4">
        <f t="shared" si="11"/>
        <v>3.5039131366404939</v>
      </c>
      <c r="F172" s="4">
        <f t="shared" si="12"/>
        <v>3.6001490972423542</v>
      </c>
      <c r="G172" s="4">
        <f t="shared" si="13"/>
        <v>2.2891753963347869</v>
      </c>
      <c r="I172" s="4">
        <f t="shared" si="14"/>
        <v>1.0287701440051149</v>
      </c>
    </row>
    <row r="173" spans="1:9" x14ac:dyDescent="0.2">
      <c r="A173" s="4">
        <f>IF('True_Odds_Calculator_3-way'!A174="","",'True_Odds_Calculator_3-way'!A174)</f>
        <v>3.96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1.96</v>
      </c>
      <c r="D173" s="4">
        <f t="shared" si="10"/>
        <v>4.6015453138075646E-2</v>
      </c>
      <c r="E173" s="4">
        <f t="shared" si="11"/>
        <v>4.2160867902415973</v>
      </c>
      <c r="F173" s="4">
        <f t="shared" si="12"/>
        <v>3.7320725054722002</v>
      </c>
      <c r="G173" s="4">
        <f t="shared" si="13"/>
        <v>2.0207506958463211</v>
      </c>
      <c r="I173" s="4">
        <f t="shared" si="14"/>
        <v>1.0460154531380756</v>
      </c>
    </row>
    <row r="174" spans="1:9" x14ac:dyDescent="0.2">
      <c r="A174" s="4">
        <f>IF('True_Odds_Calculator_3-way'!A175="","",'True_Odds_Calculator_3-way'!A175)</f>
        <v>1.88</v>
      </c>
      <c r="B174" s="4">
        <f>IF('True_Odds_Calculator_3-way'!B175="","",'True_Odds_Calculator_3-way'!B175)</f>
        <v>3.85</v>
      </c>
      <c r="C174" s="4">
        <f>IF('True_Odds_Calculator_3-way'!C175="","",'True_Odds_Calculator_3-way'!C175)</f>
        <v>3.94</v>
      </c>
      <c r="D174" s="4">
        <f t="shared" si="10"/>
        <v>4.5462259956265738E-2</v>
      </c>
      <c r="E174" s="4">
        <f t="shared" si="11"/>
        <v>1.935131276447325</v>
      </c>
      <c r="F174" s="4">
        <f t="shared" si="12"/>
        <v>4.0885385603523421</v>
      </c>
      <c r="G174" s="4">
        <f t="shared" si="13"/>
        <v>4.1901837245659603</v>
      </c>
      <c r="I174" s="4">
        <f t="shared" si="14"/>
        <v>1.0454622599562657</v>
      </c>
    </row>
    <row r="175" spans="1:9" x14ac:dyDescent="0.2">
      <c r="A175" s="4">
        <f>IF('True_Odds_Calculator_3-way'!A176="","",'True_Odds_Calculator_3-way'!A176)</f>
        <v>3.16</v>
      </c>
      <c r="B175" s="4">
        <f>IF('True_Odds_Calculator_3-way'!B176="","",'True_Odds_Calculator_3-way'!B176)</f>
        <v>3.56</v>
      </c>
      <c r="C175" s="4">
        <f>IF('True_Odds_Calculator_3-way'!C176="","",'True_Odds_Calculator_3-way'!C176)</f>
        <v>2.23</v>
      </c>
      <c r="D175" s="4">
        <f t="shared" si="10"/>
        <v>4.5785065880568521E-2</v>
      </c>
      <c r="E175" s="4">
        <f t="shared" si="11"/>
        <v>3.3201191751756496</v>
      </c>
      <c r="F175" s="4">
        <f t="shared" si="12"/>
        <v>3.7645331527793777</v>
      </c>
      <c r="G175" s="4">
        <f t="shared" si="13"/>
        <v>2.3085688287633008</v>
      </c>
      <c r="I175" s="4">
        <f t="shared" si="14"/>
        <v>1.0457850658805685</v>
      </c>
    </row>
    <row r="176" spans="1:9" x14ac:dyDescent="0.2">
      <c r="A176" s="4">
        <f>IF('True_Odds_Calculator_3-way'!A177="","",'True_Odds_Calculator_3-way'!A177)</f>
        <v>3.07</v>
      </c>
      <c r="B176" s="4">
        <f>IF('True_Odds_Calculator_3-way'!B177="","",'True_Odds_Calculator_3-way'!B177)</f>
        <v>3.34</v>
      </c>
      <c r="C176" s="4">
        <f>IF('True_Odds_Calculator_3-way'!C177="","",'True_Odds_Calculator_3-way'!C177)</f>
        <v>2.39</v>
      </c>
      <c r="D176" s="4">
        <f t="shared" si="10"/>
        <v>4.354413846859595E-2</v>
      </c>
      <c r="E176" s="4">
        <f t="shared" si="11"/>
        <v>3.2131798344122782</v>
      </c>
      <c r="F176" s="4">
        <f t="shared" si="12"/>
        <v>3.5101700270740461</v>
      </c>
      <c r="G176" s="4">
        <f t="shared" si="13"/>
        <v>2.4758889943861919</v>
      </c>
      <c r="I176" s="4">
        <f t="shared" si="14"/>
        <v>1.0435441384685959</v>
      </c>
    </row>
    <row r="177" spans="1:9" x14ac:dyDescent="0.2">
      <c r="A177" s="4">
        <f>IF('True_Odds_Calculator_3-way'!A178="","",'True_Odds_Calculator_3-way'!A178)</f>
        <v>3.16</v>
      </c>
      <c r="B177" s="4">
        <f>IF('True_Odds_Calculator_3-way'!B178="","",'True_Odds_Calculator_3-way'!B178)</f>
        <v>3.21</v>
      </c>
      <c r="C177" s="4">
        <f>IF('True_Odds_Calculator_3-way'!C178="","",'True_Odds_Calculator_3-way'!C178)</f>
        <v>2.4</v>
      </c>
      <c r="D177" s="4">
        <f t="shared" si="10"/>
        <v>4.4648842619977147E-2</v>
      </c>
      <c r="E177" s="4">
        <f t="shared" si="11"/>
        <v>3.315949482952131</v>
      </c>
      <c r="F177" s="4">
        <f t="shared" si="12"/>
        <v>3.3710493957084773</v>
      </c>
      <c r="G177" s="4">
        <f t="shared" si="13"/>
        <v>2.4889012480984083</v>
      </c>
      <c r="I177" s="4">
        <f t="shared" si="14"/>
        <v>1.0446488426199771</v>
      </c>
    </row>
    <row r="178" spans="1:9" x14ac:dyDescent="0.2">
      <c r="A178" s="4">
        <f>IF('True_Odds_Calculator_3-way'!A179="","",'True_Odds_Calculator_3-way'!A179)</f>
        <v>7.23</v>
      </c>
      <c r="B178" s="4">
        <f>IF('True_Odds_Calculator_3-way'!B179="","",'True_Odds_Calculator_3-way'!B179)</f>
        <v>4.6100000000000003</v>
      </c>
      <c r="C178" s="4">
        <f>IF('True_Odds_Calculator_3-way'!C179="","",'True_Odds_Calculator_3-way'!C179)</f>
        <v>1.44</v>
      </c>
      <c r="D178" s="4">
        <f t="shared" si="10"/>
        <v>4.9676770586123187E-2</v>
      </c>
      <c r="E178" s="4">
        <f t="shared" si="11"/>
        <v>8.2133052595264164</v>
      </c>
      <c r="F178" s="4">
        <f t="shared" si="12"/>
        <v>4.9909958400423262</v>
      </c>
      <c r="G178" s="4">
        <f t="shared" si="13"/>
        <v>1.4751753343973593</v>
      </c>
      <c r="I178" s="4">
        <f t="shared" si="14"/>
        <v>1.0496767705861232</v>
      </c>
    </row>
    <row r="179" spans="1:9" x14ac:dyDescent="0.2">
      <c r="A179" s="4">
        <f>IF('True_Odds_Calculator_3-way'!A180="","",'True_Odds_Calculator_3-way'!A180)</f>
        <v>6.74</v>
      </c>
      <c r="B179" s="4">
        <f>IF('True_Odds_Calculator_3-way'!B180="","",'True_Odds_Calculator_3-way'!B180)</f>
        <v>4.04</v>
      </c>
      <c r="C179" s="4">
        <f>IF('True_Odds_Calculator_3-way'!C180="","",'True_Odds_Calculator_3-way'!C180)</f>
        <v>1.53</v>
      </c>
      <c r="D179" s="4">
        <f t="shared" si="10"/>
        <v>4.9487476239332917E-2</v>
      </c>
      <c r="E179" s="4">
        <f t="shared" si="11"/>
        <v>7.5831035861910996</v>
      </c>
      <c r="F179" s="4">
        <f t="shared" si="12"/>
        <v>4.3284622956805938</v>
      </c>
      <c r="G179" s="4">
        <f t="shared" si="13"/>
        <v>1.5696149029084174</v>
      </c>
      <c r="I179" s="4">
        <f t="shared" si="14"/>
        <v>1.0494874762393329</v>
      </c>
    </row>
    <row r="180" spans="1:9" x14ac:dyDescent="0.2">
      <c r="A180" s="4">
        <f>IF('True_Odds_Calculator_3-way'!A181="","",'True_Odds_Calculator_3-way'!A181)</f>
        <v>3.62</v>
      </c>
      <c r="B180" s="4">
        <f>IF('True_Odds_Calculator_3-way'!B181="","",'True_Odds_Calculator_3-way'!B181)</f>
        <v>3.55</v>
      </c>
      <c r="C180" s="4">
        <f>IF('True_Odds_Calculator_3-way'!C181="","",'True_Odds_Calculator_3-way'!C181)</f>
        <v>2.0499999999999998</v>
      </c>
      <c r="D180" s="4">
        <f t="shared" si="10"/>
        <v>4.5738112816502863E-2</v>
      </c>
      <c r="E180" s="4">
        <f t="shared" si="11"/>
        <v>3.831460837569173</v>
      </c>
      <c r="F180" s="4">
        <f t="shared" si="12"/>
        <v>3.7531324125453209</v>
      </c>
      <c r="G180" s="4">
        <f t="shared" si="13"/>
        <v>2.1161385935811907</v>
      </c>
      <c r="I180" s="4">
        <f t="shared" si="14"/>
        <v>1.0457381128165029</v>
      </c>
    </row>
    <row r="181" spans="1:9" x14ac:dyDescent="0.2">
      <c r="A181" s="4">
        <f>IF('True_Odds_Calculator_3-way'!A182="","",'True_Odds_Calculator_3-way'!A182)</f>
        <v>1.94</v>
      </c>
      <c r="B181" s="4">
        <f>IF('True_Odds_Calculator_3-way'!B182="","",'True_Odds_Calculator_3-way'!B182)</f>
        <v>3.63</v>
      </c>
      <c r="C181" s="4">
        <f>IF('True_Odds_Calculator_3-way'!C182="","",'True_Odds_Calculator_3-way'!C182)</f>
        <v>3.9</v>
      </c>
      <c r="D181" s="4">
        <f t="shared" si="10"/>
        <v>4.7356267599941493E-2</v>
      </c>
      <c r="E181" s="4">
        <f t="shared" si="11"/>
        <v>2.001286847485984</v>
      </c>
      <c r="F181" s="4">
        <f t="shared" si="12"/>
        <v>3.8506462006096074</v>
      </c>
      <c r="G181" s="4">
        <f t="shared" si="13"/>
        <v>4.1558470249642134</v>
      </c>
      <c r="I181" s="4">
        <f t="shared" si="14"/>
        <v>1.0473562675999415</v>
      </c>
    </row>
    <row r="182" spans="1:9" x14ac:dyDescent="0.2">
      <c r="A182" s="4">
        <f>IF('True_Odds_Calculator_3-way'!A183="","",'True_Odds_Calculator_3-way'!A183)</f>
        <v>2.37</v>
      </c>
      <c r="B182" s="4">
        <f>IF('True_Odds_Calculator_3-way'!B183="","",'True_Odds_Calculator_3-way'!B183)</f>
        <v>3.38</v>
      </c>
      <c r="C182" s="4">
        <f>IF('True_Odds_Calculator_3-way'!C183="","",'True_Odds_Calculator_3-way'!C183)</f>
        <v>3.06</v>
      </c>
      <c r="D182" s="4">
        <f t="shared" si="10"/>
        <v>4.459630205663756E-2</v>
      </c>
      <c r="E182" s="4">
        <f t="shared" si="11"/>
        <v>2.4565467932171972</v>
      </c>
      <c r="F182" s="4">
        <f t="shared" si="12"/>
        <v>3.5588131615671275</v>
      </c>
      <c r="G182" s="4">
        <f t="shared" si="13"/>
        <v>3.2058274083951632</v>
      </c>
      <c r="I182" s="4">
        <f t="shared" si="14"/>
        <v>1.0445963020566376</v>
      </c>
    </row>
    <row r="183" spans="1:9" x14ac:dyDescent="0.2">
      <c r="A183" s="4">
        <f>IF('True_Odds_Calculator_3-way'!A184="","",'True_Odds_Calculator_3-way'!A184)</f>
        <v>2.14</v>
      </c>
      <c r="B183" s="4">
        <f>IF('True_Odds_Calculator_3-way'!B184="","",'True_Odds_Calculator_3-way'!B184)</f>
        <v>3.58</v>
      </c>
      <c r="C183" s="4">
        <f>IF('True_Odds_Calculator_3-way'!C184="","",'True_Odds_Calculator_3-way'!C184)</f>
        <v>3.35</v>
      </c>
      <c r="D183" s="4">
        <f t="shared" si="10"/>
        <v>4.5126791251282938E-2</v>
      </c>
      <c r="E183" s="4">
        <f t="shared" si="11"/>
        <v>2.2111788292176922</v>
      </c>
      <c r="F183" s="4">
        <f t="shared" si="12"/>
        <v>3.7837604342659676</v>
      </c>
      <c r="G183" s="4">
        <f t="shared" si="13"/>
        <v>3.5277699123315842</v>
      </c>
      <c r="I183" s="4">
        <f t="shared" si="14"/>
        <v>1.0451267912512829</v>
      </c>
    </row>
    <row r="184" spans="1:9" x14ac:dyDescent="0.2">
      <c r="A184" s="4">
        <f>IF('True_Odds_Calculator_3-way'!A185="","",'True_Odds_Calculator_3-way'!A185)</f>
        <v>2.5099999999999998</v>
      </c>
      <c r="B184" s="4">
        <f>IF('True_Odds_Calculator_3-way'!B185="","",'True_Odds_Calculator_3-way'!B185)</f>
        <v>3.53</v>
      </c>
      <c r="C184" s="4">
        <f>IF('True_Odds_Calculator_3-way'!C185="","",'True_Odds_Calculator_3-way'!C185)</f>
        <v>2.76</v>
      </c>
      <c r="D184" s="4">
        <f t="shared" si="10"/>
        <v>4.4011334061872187E-2</v>
      </c>
      <c r="E184" s="4">
        <f t="shared" si="11"/>
        <v>2.6059587396022068</v>
      </c>
      <c r="F184" s="4">
        <f t="shared" si="12"/>
        <v>3.7227909452136876</v>
      </c>
      <c r="G184" s="4">
        <f t="shared" si="13"/>
        <v>2.8764694784021159</v>
      </c>
      <c r="I184" s="4">
        <f t="shared" si="14"/>
        <v>1.0440113340618722</v>
      </c>
    </row>
    <row r="185" spans="1:9" x14ac:dyDescent="0.2">
      <c r="A185" s="4">
        <f>IF('True_Odds_Calculator_3-way'!A186="","",'True_Odds_Calculator_3-way'!A186)</f>
        <v>2.0099999999999998</v>
      </c>
      <c r="B185" s="4">
        <f>IF('True_Odds_Calculator_3-way'!B186="","",'True_Odds_Calculator_3-way'!B186)</f>
        <v>3.55</v>
      </c>
      <c r="C185" s="4">
        <f>IF('True_Odds_Calculator_3-way'!C186="","",'True_Odds_Calculator_3-way'!C186)</f>
        <v>3.93</v>
      </c>
      <c r="D185" s="4">
        <f t="shared" si="10"/>
        <v>3.3655504864667174E-2</v>
      </c>
      <c r="E185" s="4">
        <f t="shared" si="11"/>
        <v>2.0563694621323529</v>
      </c>
      <c r="F185" s="4">
        <f t="shared" si="12"/>
        <v>3.6972453114524559</v>
      </c>
      <c r="G185" s="4">
        <f t="shared" si="13"/>
        <v>4.1112601626910221</v>
      </c>
      <c r="I185" s="4">
        <f t="shared" si="14"/>
        <v>1.0336555048646672</v>
      </c>
    </row>
    <row r="186" spans="1:9" x14ac:dyDescent="0.2">
      <c r="A186" s="4">
        <f>IF('True_Odds_Calculator_3-way'!A187="","",'True_Odds_Calculator_3-way'!A187)</f>
        <v>2.2200000000000002</v>
      </c>
      <c r="B186" s="4">
        <f>IF('True_Odds_Calculator_3-way'!B187="","",'True_Odds_Calculator_3-way'!B187)</f>
        <v>3.33</v>
      </c>
      <c r="C186" s="4">
        <f>IF('True_Odds_Calculator_3-way'!C187="","",'True_Odds_Calculator_3-way'!C187)</f>
        <v>3.4</v>
      </c>
      <c r="D186" s="4">
        <f t="shared" si="10"/>
        <v>4.4868397809574301E-2</v>
      </c>
      <c r="E186" s="4">
        <f t="shared" si="11"/>
        <v>2.2962412114656572</v>
      </c>
      <c r="F186" s="4">
        <f t="shared" si="12"/>
        <v>3.5045398266611638</v>
      </c>
      <c r="G186" s="4">
        <f t="shared" si="13"/>
        <v>3.5821556633621596</v>
      </c>
      <c r="I186" s="4">
        <f t="shared" si="14"/>
        <v>1.0448683978095743</v>
      </c>
    </row>
    <row r="187" spans="1:9" x14ac:dyDescent="0.2">
      <c r="A187" s="4">
        <f>IF('True_Odds_Calculator_3-way'!A188="","",'True_Odds_Calculator_3-way'!A188)</f>
        <v>1.97</v>
      </c>
      <c r="B187" s="4">
        <f>IF('True_Odds_Calculator_3-way'!B188="","",'True_Odds_Calculator_3-way'!B188)</f>
        <v>3.65</v>
      </c>
      <c r="C187" s="4">
        <f>IF('True_Odds_Calculator_3-way'!C188="","",'True_Odds_Calculator_3-way'!C188)</f>
        <v>3.77</v>
      </c>
      <c r="D187" s="4">
        <f t="shared" si="10"/>
        <v>4.6838805327615862E-2</v>
      </c>
      <c r="E187" s="4">
        <f t="shared" si="11"/>
        <v>2.0325150452547915</v>
      </c>
      <c r="F187" s="4">
        <f t="shared" si="12"/>
        <v>3.8705731787443556</v>
      </c>
      <c r="G187" s="4">
        <f t="shared" si="13"/>
        <v>4.0057834816002629</v>
      </c>
      <c r="I187" s="4">
        <f t="shared" si="14"/>
        <v>1.0468388053276159</v>
      </c>
    </row>
    <row r="188" spans="1:9" x14ac:dyDescent="0.2">
      <c r="A188" s="4">
        <f>IF('True_Odds_Calculator_3-way'!A189="","",'True_Odds_Calculator_3-way'!A189)</f>
        <v>2.12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3.41</v>
      </c>
      <c r="D188" s="4">
        <f t="shared" si="10"/>
        <v>4.4282854110903935E-2</v>
      </c>
      <c r="E188" s="4">
        <f t="shared" si="11"/>
        <v>2.1884847272636252</v>
      </c>
      <c r="F188" s="4">
        <f t="shared" si="12"/>
        <v>3.7797372114724035</v>
      </c>
      <c r="G188" s="4">
        <f t="shared" si="13"/>
        <v>3.5907393032963077</v>
      </c>
      <c r="I188" s="4">
        <f t="shared" si="14"/>
        <v>1.0442828541109039</v>
      </c>
    </row>
    <row r="189" spans="1:9" x14ac:dyDescent="0.2">
      <c r="A189" s="4">
        <f>IF('True_Odds_Calculator_3-way'!A190="","",'True_Odds_Calculator_3-way'!A190)</f>
        <v>2.73</v>
      </c>
      <c r="B189" s="4">
        <f>IF('True_Odds_Calculator_3-way'!B190="","",'True_Odds_Calculator_3-way'!B190)</f>
        <v>3.18</v>
      </c>
      <c r="C189" s="4">
        <f>IF('True_Odds_Calculator_3-way'!C190="","",'True_Odds_Calculator_3-way'!C190)</f>
        <v>2.75</v>
      </c>
      <c r="D189" s="4">
        <f t="shared" si="10"/>
        <v>4.4402138741761465E-2</v>
      </c>
      <c r="E189" s="4">
        <f t="shared" si="11"/>
        <v>2.844953018774615</v>
      </c>
      <c r="F189" s="4">
        <f t="shared" si="12"/>
        <v>3.3370631032337883</v>
      </c>
      <c r="G189" s="4">
        <f t="shared" si="13"/>
        <v>2.8666794747870155</v>
      </c>
      <c r="I189" s="4">
        <f t="shared" si="14"/>
        <v>1.0444021387417615</v>
      </c>
    </row>
    <row r="190" spans="1:9" x14ac:dyDescent="0.2">
      <c r="A190" s="4">
        <f>IF('True_Odds_Calculator_3-way'!A191="","",'True_Odds_Calculator_3-way'!A191)</f>
        <v>1.58</v>
      </c>
      <c r="B190" s="4">
        <f>IF('True_Odds_Calculator_3-way'!B191="","",'True_Odds_Calculator_3-way'!B191)</f>
        <v>3.92</v>
      </c>
      <c r="C190" s="4">
        <f>IF('True_Odds_Calculator_3-way'!C191="","",'True_Odds_Calculator_3-way'!C191)</f>
        <v>6.16</v>
      </c>
      <c r="D190" s="4">
        <f t="shared" si="10"/>
        <v>5.0351095559052261E-2</v>
      </c>
      <c r="E190" s="4">
        <f t="shared" si="11"/>
        <v>1.6230401748278405</v>
      </c>
      <c r="F190" s="4">
        <f t="shared" si="12"/>
        <v>4.1960681262009958</v>
      </c>
      <c r="G190" s="4">
        <f t="shared" si="13"/>
        <v>6.8703041385430419</v>
      </c>
      <c r="I190" s="4">
        <f t="shared" si="14"/>
        <v>1.0503510955590523</v>
      </c>
    </row>
    <row r="191" spans="1:9" x14ac:dyDescent="0.2">
      <c r="A191" s="4">
        <f>IF('True_Odds_Calculator_3-way'!A192="","",'True_Odds_Calculator_3-way'!A192)</f>
        <v>2.12</v>
      </c>
      <c r="B191" s="4">
        <f>IF('True_Odds_Calculator_3-way'!B192="","",'True_Odds_Calculator_3-way'!B192)</f>
        <v>3.15</v>
      </c>
      <c r="C191" s="4">
        <f>IF('True_Odds_Calculator_3-way'!C192="","",'True_Odds_Calculator_3-way'!C192)</f>
        <v>3.91</v>
      </c>
      <c r="D191" s="4">
        <f t="shared" si="10"/>
        <v>4.4912906371189276E-2</v>
      </c>
      <c r="E191" s="4">
        <f t="shared" si="11"/>
        <v>2.1894910609618865</v>
      </c>
      <c r="F191" s="4">
        <f t="shared" si="12"/>
        <v>3.3059015280938322</v>
      </c>
      <c r="G191" s="4">
        <f t="shared" si="13"/>
        <v>4.153108378646623</v>
      </c>
      <c r="I191" s="4">
        <f t="shared" si="14"/>
        <v>1.0449129063711893</v>
      </c>
    </row>
    <row r="192" spans="1:9" x14ac:dyDescent="0.2">
      <c r="A192" s="4">
        <f>IF('True_Odds_Calculator_3-way'!A193="","",'True_Odds_Calculator_3-way'!A193)</f>
        <v>3.1</v>
      </c>
      <c r="B192" s="4">
        <f>IF('True_Odds_Calculator_3-way'!B193="","",'True_Odds_Calculator_3-way'!B193)</f>
        <v>3.18</v>
      </c>
      <c r="C192" s="4">
        <f>IF('True_Odds_Calculator_3-way'!C193="","",'True_Odds_Calculator_3-way'!C193)</f>
        <v>2.46</v>
      </c>
      <c r="D192" s="4">
        <f t="shared" si="10"/>
        <v>4.3550119006972032E-2</v>
      </c>
      <c r="E192" s="4">
        <f t="shared" si="11"/>
        <v>3.2460793814819375</v>
      </c>
      <c r="F192" s="4">
        <f t="shared" si="12"/>
        <v>3.3339034033731281</v>
      </c>
      <c r="G192" s="4">
        <f t="shared" si="13"/>
        <v>2.5511026766365519</v>
      </c>
      <c r="I192" s="4">
        <f t="shared" si="14"/>
        <v>1.043550119006972</v>
      </c>
    </row>
    <row r="193" spans="1:9" x14ac:dyDescent="0.2">
      <c r="A193" s="4">
        <f>IF('True_Odds_Calculator_3-way'!A194="","",'True_Odds_Calculator_3-way'!A194)</f>
        <v>2.29</v>
      </c>
      <c r="B193" s="4">
        <f>IF('True_Odds_Calculator_3-way'!B194="","",'True_Odds_Calculator_3-way'!B194)</f>
        <v>3.41</v>
      </c>
      <c r="C193" s="4">
        <f>IF('True_Odds_Calculator_3-way'!C194="","",'True_Odds_Calculator_3-way'!C194)</f>
        <v>3.19</v>
      </c>
      <c r="D193" s="4">
        <f t="shared" si="10"/>
        <v>4.3415978496684327E-2</v>
      </c>
      <c r="E193" s="4">
        <f t="shared" si="11"/>
        <v>2.3684939343831939</v>
      </c>
      <c r="F193" s="4">
        <f t="shared" si="12"/>
        <v>3.5870175043994634</v>
      </c>
      <c r="G193" s="4">
        <f t="shared" si="13"/>
        <v>3.3443962506294977</v>
      </c>
      <c r="I193" s="4">
        <f t="shared" si="14"/>
        <v>1.0434159784966843</v>
      </c>
    </row>
    <row r="194" spans="1:9" x14ac:dyDescent="0.2">
      <c r="A194" s="4">
        <f>IF('True_Odds_Calculator_3-way'!A195="","",'True_Odds_Calculator_3-way'!A195)</f>
        <v>2.54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2.72</v>
      </c>
      <c r="D194" s="4">
        <f t="shared" si="10"/>
        <v>4.4633965205274073E-2</v>
      </c>
      <c r="E194" s="4">
        <f t="shared" si="11"/>
        <v>2.639756642525847</v>
      </c>
      <c r="F194" s="4">
        <f t="shared" si="12"/>
        <v>3.7256695534707842</v>
      </c>
      <c r="G194" s="4">
        <f t="shared" si="13"/>
        <v>2.8347156365052015</v>
      </c>
      <c r="I194" s="4">
        <f t="shared" si="14"/>
        <v>1.0446339652052741</v>
      </c>
    </row>
    <row r="195" spans="1:9" x14ac:dyDescent="0.2">
      <c r="A195" s="4">
        <f>IF('True_Odds_Calculator_3-way'!A196="","",'True_Odds_Calculator_3-way'!A196)</f>
        <v>2.08</v>
      </c>
      <c r="B195" s="4">
        <f>IF('True_Odds_Calculator_3-way'!B196="","",'True_Odds_Calculator_3-way'!B196)</f>
        <v>3.68</v>
      </c>
      <c r="C195" s="4">
        <f>IF('True_Odds_Calculator_3-way'!C196="","",'True_Odds_Calculator_3-way'!C196)</f>
        <v>3.43</v>
      </c>
      <c r="D195" s="4">
        <f t="shared" ref="D195:D258" si="15">IF(A195="","",((1/A195)+(1/B195)+(1/C195))-1)</f>
        <v>4.4053550708386346E-2</v>
      </c>
      <c r="E195" s="4">
        <f t="shared" ref="E195:E258" si="16">IF(A195="","",(3*A195)/(3-($D195*A195)))</f>
        <v>2.1455327116489973</v>
      </c>
      <c r="F195" s="4">
        <f t="shared" ref="F195:F258" si="17">IF(B195="","",(3*B195)/(3-($D195*B195)))</f>
        <v>3.8902238954585533</v>
      </c>
      <c r="G195" s="4">
        <f t="shared" ref="G195:G258" si="18">IF(C195="","",(3*C195)/(3-($D195*C195)))</f>
        <v>3.6119250545889972</v>
      </c>
      <c r="I195" s="4">
        <f t="shared" ref="I195:I258" si="19">IF(A195="","",D195+1)</f>
        <v>1.0440535507083863</v>
      </c>
    </row>
    <row r="196" spans="1:9" x14ac:dyDescent="0.2">
      <c r="A196" s="4">
        <f>IF('True_Odds_Calculator_3-way'!A197="","",'True_Odds_Calculator_3-way'!A197)</f>
        <v>5.37</v>
      </c>
      <c r="B196" s="4">
        <f>IF('True_Odds_Calculator_3-way'!B197="","",'True_Odds_Calculator_3-way'!B197)</f>
        <v>3.78</v>
      </c>
      <c r="C196" s="4">
        <f>IF('True_Odds_Calculator_3-way'!C197="","",'True_Odds_Calculator_3-way'!C197)</f>
        <v>1.64</v>
      </c>
      <c r="D196" s="4">
        <f t="shared" si="15"/>
        <v>6.0526101403605148E-2</v>
      </c>
      <c r="E196" s="4">
        <f t="shared" si="16"/>
        <v>6.0224865619020882</v>
      </c>
      <c r="F196" s="4">
        <f t="shared" si="17"/>
        <v>4.0920733290326643</v>
      </c>
      <c r="G196" s="4">
        <f t="shared" si="18"/>
        <v>1.6961205622794107</v>
      </c>
      <c r="I196" s="4">
        <f t="shared" si="19"/>
        <v>1.0605261014036051</v>
      </c>
    </row>
    <row r="197" spans="1:9" x14ac:dyDescent="0.2">
      <c r="A197" s="4">
        <f>IF('True_Odds_Calculator_3-way'!A198="","",'True_Odds_Calculator_3-way'!A198)</f>
        <v>1.75</v>
      </c>
      <c r="B197" s="4">
        <f>IF('True_Odds_Calculator_3-way'!B198="","",'True_Odds_Calculator_3-way'!B198)</f>
        <v>3.8</v>
      </c>
      <c r="C197" s="4">
        <f>IF('True_Odds_Calculator_3-way'!C198="","",'True_Odds_Calculator_3-way'!C198)</f>
        <v>4.43</v>
      </c>
      <c r="D197" s="4">
        <f t="shared" si="15"/>
        <v>6.032010047692582E-2</v>
      </c>
      <c r="E197" s="4">
        <f t="shared" si="16"/>
        <v>1.8138224730631092</v>
      </c>
      <c r="F197" s="4">
        <f t="shared" si="17"/>
        <v>4.1143595353925644</v>
      </c>
      <c r="G197" s="4">
        <f t="shared" si="18"/>
        <v>4.8631761404281058</v>
      </c>
      <c r="I197" s="4">
        <f t="shared" si="19"/>
        <v>1.0603201004769258</v>
      </c>
    </row>
    <row r="198" spans="1:9" x14ac:dyDescent="0.2">
      <c r="A198" s="4">
        <f>IF('True_Odds_Calculator_3-way'!A199="","",'True_Odds_Calculator_3-way'!A199)</f>
        <v>1.54</v>
      </c>
      <c r="B198" s="4">
        <f>IF('True_Odds_Calculator_3-way'!B199="","",'True_Odds_Calculator_3-way'!B199)</f>
        <v>4.3099999999999996</v>
      </c>
      <c r="C198" s="4">
        <f>IF('True_Odds_Calculator_3-way'!C199="","",'True_Odds_Calculator_3-way'!C199)</f>
        <v>5.56</v>
      </c>
      <c r="D198" s="4">
        <f t="shared" si="15"/>
        <v>6.1225325943481845E-2</v>
      </c>
      <c r="E198" s="4">
        <f t="shared" si="16"/>
        <v>1.5899712060706457</v>
      </c>
      <c r="F198" s="4">
        <f t="shared" si="17"/>
        <v>4.7256719212912692</v>
      </c>
      <c r="G198" s="4">
        <f t="shared" si="18"/>
        <v>6.2716500052343145</v>
      </c>
      <c r="I198" s="4">
        <f t="shared" si="19"/>
        <v>1.0612253259434818</v>
      </c>
    </row>
    <row r="199" spans="1:9" x14ac:dyDescent="0.2">
      <c r="A199" s="4">
        <f>IF('True_Odds_Calculator_3-way'!A200="","",'True_Odds_Calculator_3-way'!A200)</f>
        <v>3.88</v>
      </c>
      <c r="B199" s="4">
        <f>IF('True_Odds_Calculator_3-way'!B200="","",'True_Odds_Calculator_3-way'!B200)</f>
        <v>3.6</v>
      </c>
      <c r="C199" s="4">
        <f>IF('True_Odds_Calculator_3-way'!C200="","",'True_Odds_Calculator_3-way'!C200)</f>
        <v>2</v>
      </c>
      <c r="D199" s="4">
        <f t="shared" si="15"/>
        <v>3.5509736540664472E-2</v>
      </c>
      <c r="E199" s="4">
        <f t="shared" si="16"/>
        <v>4.066770186335404</v>
      </c>
      <c r="F199" s="4">
        <f t="shared" si="17"/>
        <v>3.760229720028716</v>
      </c>
      <c r="G199" s="4">
        <f t="shared" si="18"/>
        <v>2.0484943292921391</v>
      </c>
      <c r="I199" s="4">
        <f t="shared" si="19"/>
        <v>1.0355097365406645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6.74</v>
      </c>
      <c r="C200" s="4">
        <f>IF('True_Odds_Calculator_3-way'!C201="","",'True_Odds_Calculator_3-way'!C201)</f>
        <v>12.18</v>
      </c>
      <c r="D200" s="4">
        <f t="shared" si="15"/>
        <v>4.3477888843293178E-2</v>
      </c>
      <c r="E200" s="4">
        <f t="shared" si="16"/>
        <v>1.2523238426997696</v>
      </c>
      <c r="F200" s="4">
        <f t="shared" si="17"/>
        <v>7.4696365116409105</v>
      </c>
      <c r="G200" s="4">
        <f t="shared" si="18"/>
        <v>14.790891561097617</v>
      </c>
      <c r="I200" s="4">
        <f t="shared" si="19"/>
        <v>1.0434778888432932</v>
      </c>
    </row>
    <row r="201" spans="1:9" x14ac:dyDescent="0.2">
      <c r="A201" s="4">
        <f>IF('True_Odds_Calculator_3-way'!A202="","",'True_Odds_Calculator_3-way'!A202)</f>
        <v>1.93</v>
      </c>
      <c r="B201" s="4">
        <f>IF('True_Odds_Calculator_3-way'!B202="","",'True_Odds_Calculator_3-way'!B202)</f>
        <v>3.14</v>
      </c>
      <c r="C201" s="4">
        <f>IF('True_Odds_Calculator_3-way'!C202="","",'True_Odds_Calculator_3-way'!C202)</f>
        <v>4.7</v>
      </c>
      <c r="D201" s="4">
        <f t="shared" si="15"/>
        <v>4.937201005233316E-2</v>
      </c>
      <c r="E201" s="4">
        <f t="shared" si="16"/>
        <v>1.9933129201586088</v>
      </c>
      <c r="F201" s="4">
        <f t="shared" si="17"/>
        <v>3.3111047734041574</v>
      </c>
      <c r="G201" s="4">
        <f t="shared" si="18"/>
        <v>5.0940197945194878</v>
      </c>
      <c r="I201" s="4">
        <f t="shared" si="19"/>
        <v>1.0493720100523332</v>
      </c>
    </row>
    <row r="202" spans="1:9" x14ac:dyDescent="0.2">
      <c r="A202" s="4">
        <f>IF('True_Odds_Calculator_3-way'!A203="","",'True_Odds_Calculator_3-way'!A203)</f>
        <v>2.81</v>
      </c>
      <c r="B202" s="4">
        <f>IF('True_Odds_Calculator_3-way'!B203="","",'True_Odds_Calculator_3-way'!B203)</f>
        <v>3.28</v>
      </c>
      <c r="C202" s="4">
        <f>IF('True_Odds_Calculator_3-way'!C203="","",'True_Odds_Calculator_3-way'!C203)</f>
        <v>2.61</v>
      </c>
      <c r="D202" s="4">
        <f t="shared" si="15"/>
        <v>4.3891697353591663E-2</v>
      </c>
      <c r="E202" s="4">
        <f t="shared" si="16"/>
        <v>2.9304774668378211</v>
      </c>
      <c r="F202" s="4">
        <f t="shared" si="17"/>
        <v>3.4453356483161253</v>
      </c>
      <c r="G202" s="4">
        <f t="shared" si="18"/>
        <v>2.7136217543535621</v>
      </c>
      <c r="I202" s="4">
        <f t="shared" si="19"/>
        <v>1.0438916973535917</v>
      </c>
    </row>
    <row r="203" spans="1:9" x14ac:dyDescent="0.2">
      <c r="A203" s="4">
        <f>IF('True_Odds_Calculator_3-way'!A204="","",'True_Odds_Calculator_3-way'!A204)</f>
        <v>3.02</v>
      </c>
      <c r="B203" s="4">
        <f>IF('True_Odds_Calculator_3-way'!B204="","",'True_Odds_Calculator_3-way'!B204)</f>
        <v>3.44</v>
      </c>
      <c r="C203" s="4">
        <f>IF('True_Odds_Calculator_3-way'!C204="","",'True_Odds_Calculator_3-way'!C204)</f>
        <v>2.37</v>
      </c>
      <c r="D203" s="4">
        <f t="shared" si="15"/>
        <v>4.3764430503216323E-2</v>
      </c>
      <c r="E203" s="4">
        <f t="shared" si="16"/>
        <v>3.159181511575111</v>
      </c>
      <c r="F203" s="4">
        <f t="shared" si="17"/>
        <v>3.6217511097024628</v>
      </c>
      <c r="G203" s="4">
        <f t="shared" si="18"/>
        <v>2.4548745887846319</v>
      </c>
      <c r="I203" s="4">
        <f t="shared" si="19"/>
        <v>1.0437644305032163</v>
      </c>
    </row>
    <row r="204" spans="1:9" x14ac:dyDescent="0.2">
      <c r="A204" s="4">
        <f>IF('True_Odds_Calculator_3-way'!A205="","",'True_Odds_Calculator_3-way'!A205)</f>
        <v>2.38</v>
      </c>
      <c r="B204" s="4">
        <f>IF('True_Odds_Calculator_3-way'!B205="","",'True_Odds_Calculator_3-way'!B205)</f>
        <v>3.09</v>
      </c>
      <c r="C204" s="4">
        <f>IF('True_Odds_Calculator_3-way'!C205="","",'True_Odds_Calculator_3-way'!C205)</f>
        <v>3.32</v>
      </c>
      <c r="D204" s="4">
        <f t="shared" si="15"/>
        <v>4.4997481973254816E-2</v>
      </c>
      <c r="E204" s="4">
        <f t="shared" si="16"/>
        <v>2.468106470626608</v>
      </c>
      <c r="F204" s="4">
        <f t="shared" si="17"/>
        <v>3.2401736448285914</v>
      </c>
      <c r="G204" s="4">
        <f t="shared" si="18"/>
        <v>3.4939910161942804</v>
      </c>
      <c r="I204" s="4">
        <f t="shared" si="19"/>
        <v>1.0449974819732548</v>
      </c>
    </row>
    <row r="205" spans="1:9" x14ac:dyDescent="0.2">
      <c r="A205" s="4">
        <f>IF('True_Odds_Calculator_3-way'!A206="","",'True_Odds_Calculator_3-way'!A206)</f>
        <v>1.73</v>
      </c>
      <c r="B205" s="4">
        <f>IF('True_Odds_Calculator_3-way'!B206="","",'True_Odds_Calculator_3-way'!B206)</f>
        <v>3.42</v>
      </c>
      <c r="C205" s="4">
        <f>IF('True_Odds_Calculator_3-way'!C206="","",'True_Odds_Calculator_3-way'!C206)</f>
        <v>5.6</v>
      </c>
      <c r="D205" s="4">
        <f t="shared" si="15"/>
        <v>4.9003771471066937E-2</v>
      </c>
      <c r="E205" s="4">
        <f t="shared" si="16"/>
        <v>1.780309483604132</v>
      </c>
      <c r="F205" s="4">
        <f t="shared" si="17"/>
        <v>3.6223606395834462</v>
      </c>
      <c r="G205" s="4">
        <f t="shared" si="18"/>
        <v>6.1638282145284435</v>
      </c>
      <c r="I205" s="4">
        <f t="shared" si="19"/>
        <v>1.0490037714710669</v>
      </c>
    </row>
    <row r="206" spans="1:9" x14ac:dyDescent="0.2">
      <c r="A206" s="4">
        <f>IF('True_Odds_Calculator_3-way'!A207="","",'True_Odds_Calculator_3-way'!A207)</f>
        <v>1.51</v>
      </c>
      <c r="B206" s="4">
        <f>IF('True_Odds_Calculator_3-way'!B207="","",'True_Odds_Calculator_3-way'!B207)</f>
        <v>4.25</v>
      </c>
      <c r="C206" s="4">
        <f>IF('True_Odds_Calculator_3-way'!C207="","",'True_Odds_Calculator_3-way'!C207)</f>
        <v>6.49</v>
      </c>
      <c r="D206" s="4">
        <f t="shared" si="15"/>
        <v>5.1628978206860632E-2</v>
      </c>
      <c r="E206" s="4">
        <f t="shared" si="16"/>
        <v>1.5502866570695562</v>
      </c>
      <c r="F206" s="4">
        <f t="shared" si="17"/>
        <v>4.5853794811807624</v>
      </c>
      <c r="G206" s="4">
        <f t="shared" si="18"/>
        <v>7.3060137087826584</v>
      </c>
      <c r="I206" s="4">
        <f t="shared" si="19"/>
        <v>1.0516289782068606</v>
      </c>
    </row>
    <row r="207" spans="1:9" x14ac:dyDescent="0.2">
      <c r="A207" s="4">
        <f>IF('True_Odds_Calculator_3-way'!A208="","",'True_Odds_Calculator_3-way'!A208)</f>
        <v>1.81</v>
      </c>
      <c r="B207" s="4">
        <f>IF('True_Odds_Calculator_3-way'!B208="","",'True_Odds_Calculator_3-way'!B208)</f>
        <v>3.34</v>
      </c>
      <c r="C207" s="4">
        <f>IF('True_Odds_Calculator_3-way'!C208="","",'True_Odds_Calculator_3-way'!C208)</f>
        <v>4.8</v>
      </c>
      <c r="D207" s="4">
        <f t="shared" si="15"/>
        <v>6.0220718783427607E-2</v>
      </c>
      <c r="E207" s="4">
        <f t="shared" si="16"/>
        <v>1.8782424983580919</v>
      </c>
      <c r="F207" s="4">
        <f t="shared" si="17"/>
        <v>3.580025431270593</v>
      </c>
      <c r="G207" s="4">
        <f t="shared" si="18"/>
        <v>5.3118095861055643</v>
      </c>
      <c r="I207" s="4">
        <f t="shared" si="19"/>
        <v>1.0602207187834276</v>
      </c>
    </row>
    <row r="208" spans="1:9" x14ac:dyDescent="0.2">
      <c r="A208" s="4">
        <f>IF('True_Odds_Calculator_3-way'!A209="","",'True_Odds_Calculator_3-way'!A209)</f>
        <v>2.17</v>
      </c>
      <c r="B208" s="4">
        <f>IF('True_Odds_Calculator_3-way'!B209="","",'True_Odds_Calculator_3-way'!B209)</f>
        <v>3.35</v>
      </c>
      <c r="C208" s="4">
        <f>IF('True_Odds_Calculator_3-way'!C209="","",'True_Odds_Calculator_3-way'!C209)</f>
        <v>3.37</v>
      </c>
      <c r="D208" s="4">
        <f t="shared" si="15"/>
        <v>5.6072860818635162E-2</v>
      </c>
      <c r="E208" s="4">
        <f t="shared" si="16"/>
        <v>2.2617345259543713</v>
      </c>
      <c r="F208" s="4">
        <f t="shared" si="17"/>
        <v>3.573770551589678</v>
      </c>
      <c r="G208" s="4">
        <f t="shared" si="18"/>
        <v>3.5965407565470984</v>
      </c>
      <c r="I208" s="4">
        <f t="shared" si="19"/>
        <v>1.0560728608186352</v>
      </c>
    </row>
    <row r="209" spans="1:9" x14ac:dyDescent="0.2">
      <c r="A209" s="4">
        <f>IF('True_Odds_Calculator_3-way'!A210="","",'True_Odds_Calculator_3-way'!A210)</f>
        <v>4.5</v>
      </c>
      <c r="B209" s="4">
        <f>IF('True_Odds_Calculator_3-way'!B210="","",'True_Odds_Calculator_3-way'!B210)</f>
        <v>3.29</v>
      </c>
      <c r="C209" s="4">
        <f>IF('True_Odds_Calculator_3-way'!C210="","",'True_Odds_Calculator_3-way'!C210)</f>
        <v>1.88</v>
      </c>
      <c r="D209" s="4">
        <f t="shared" si="15"/>
        <v>5.8088483620398534E-2</v>
      </c>
      <c r="E209" s="4">
        <f t="shared" si="16"/>
        <v>4.9295227524972258</v>
      </c>
      <c r="F209" s="4">
        <f t="shared" si="17"/>
        <v>3.5138449367088613</v>
      </c>
      <c r="G209" s="4">
        <f t="shared" si="18"/>
        <v>1.9510213046343068</v>
      </c>
      <c r="I209" s="4">
        <f t="shared" si="19"/>
        <v>1.0580884836203985</v>
      </c>
    </row>
    <row r="210" spans="1:9" x14ac:dyDescent="0.2">
      <c r="A210" s="4">
        <f>IF('True_Odds_Calculator_3-way'!A211="","",'True_Odds_Calculator_3-way'!A211)</f>
        <v>1.35</v>
      </c>
      <c r="B210" s="4">
        <f>IF('True_Odds_Calculator_3-way'!B211="","",'True_Odds_Calculator_3-way'!B211)</f>
        <v>4.9400000000000004</v>
      </c>
      <c r="C210" s="4">
        <f>IF('True_Odds_Calculator_3-way'!C211="","",'True_Odds_Calculator_3-way'!C211)</f>
        <v>8.4499999999999993</v>
      </c>
      <c r="D210" s="4">
        <f t="shared" si="15"/>
        <v>6.1513085804583811E-2</v>
      </c>
      <c r="E210" s="4">
        <f t="shared" si="16"/>
        <v>1.3884330609041946</v>
      </c>
      <c r="F210" s="4">
        <f t="shared" si="17"/>
        <v>5.4967770568717382</v>
      </c>
      <c r="G210" s="4">
        <f t="shared" si="18"/>
        <v>10.22089047824891</v>
      </c>
      <c r="I210" s="4">
        <f t="shared" si="19"/>
        <v>1.0615130858045838</v>
      </c>
    </row>
    <row r="211" spans="1:9" x14ac:dyDescent="0.2">
      <c r="A211" s="4">
        <f>IF('True_Odds_Calculator_3-way'!A212="","",'True_Odds_Calculator_3-way'!A212)</f>
        <v>3.13</v>
      </c>
      <c r="B211" s="4">
        <f>IF('True_Odds_Calculator_3-way'!B212="","",'True_Odds_Calculator_3-way'!B212)</f>
        <v>3.25</v>
      </c>
      <c r="C211" s="4">
        <f>IF('True_Odds_Calculator_3-way'!C212="","",'True_Odds_Calculator_3-way'!C212)</f>
        <v>2.4700000000000002</v>
      </c>
      <c r="D211" s="4">
        <f t="shared" si="15"/>
        <v>3.2039425178823189E-2</v>
      </c>
      <c r="E211" s="4">
        <f t="shared" si="16"/>
        <v>3.2382474903313185</v>
      </c>
      <c r="F211" s="4">
        <f t="shared" si="17"/>
        <v>3.3668616720135875</v>
      </c>
      <c r="G211" s="4">
        <f t="shared" si="18"/>
        <v>2.5369217811710403</v>
      </c>
      <c r="I211" s="4">
        <f t="shared" si="19"/>
        <v>1.0320394251788232</v>
      </c>
    </row>
    <row r="212" spans="1:9" x14ac:dyDescent="0.2">
      <c r="A212" s="4">
        <f>IF('True_Odds_Calculator_3-way'!A213="","",'True_Odds_Calculator_3-way'!A213)</f>
        <v>7.44</v>
      </c>
      <c r="B212" s="4">
        <f>IF('True_Odds_Calculator_3-way'!B213="","",'True_Odds_Calculator_3-way'!B213)</f>
        <v>4.6500000000000004</v>
      </c>
      <c r="C212" s="4">
        <f>IF('True_Odds_Calculator_3-way'!C213="","",'True_Odds_Calculator_3-way'!C213)</f>
        <v>1.45</v>
      </c>
      <c r="D212" s="4">
        <f t="shared" si="15"/>
        <v>3.9117538005190911E-2</v>
      </c>
      <c r="E212" s="4">
        <f t="shared" si="16"/>
        <v>8.2393075356415473</v>
      </c>
      <c r="F212" s="4">
        <f t="shared" si="17"/>
        <v>4.9501376567757722</v>
      </c>
      <c r="G212" s="4">
        <f t="shared" si="18"/>
        <v>1.4779431911590097</v>
      </c>
      <c r="I212" s="4">
        <f t="shared" si="19"/>
        <v>1.0391175380051909</v>
      </c>
    </row>
    <row r="213" spans="1:9" x14ac:dyDescent="0.2">
      <c r="A213" s="4">
        <f>IF('True_Odds_Calculator_3-way'!A214="","",'True_Odds_Calculator_3-way'!A214)</f>
        <v>1.39</v>
      </c>
      <c r="B213" s="4">
        <f>IF('True_Odds_Calculator_3-way'!B214="","",'True_Odds_Calculator_3-way'!B214)</f>
        <v>4.71</v>
      </c>
      <c r="C213" s="4">
        <f>IF('True_Odds_Calculator_3-way'!C214="","",'True_Odds_Calculator_3-way'!C214)</f>
        <v>9.26</v>
      </c>
      <c r="D213" s="4">
        <f t="shared" si="15"/>
        <v>3.9730046175878053E-2</v>
      </c>
      <c r="E213" s="4">
        <f t="shared" si="16"/>
        <v>1.4160673280876579</v>
      </c>
      <c r="F213" s="4">
        <f t="shared" si="17"/>
        <v>5.0233365042982037</v>
      </c>
      <c r="G213" s="4">
        <f t="shared" si="18"/>
        <v>10.554311159166151</v>
      </c>
      <c r="I213" s="4">
        <f t="shared" si="19"/>
        <v>1.0397300461758781</v>
      </c>
    </row>
    <row r="214" spans="1:9" x14ac:dyDescent="0.2">
      <c r="A214" s="4">
        <f>IF('True_Odds_Calculator_3-way'!A215="","",'True_Odds_Calculator_3-way'!A215)</f>
        <v>1.49</v>
      </c>
      <c r="B214" s="4">
        <f>IF('True_Odds_Calculator_3-way'!B215="","",'True_Odds_Calculator_3-way'!B215)</f>
        <v>4.04</v>
      </c>
      <c r="C214" s="4">
        <f>IF('True_Odds_Calculator_3-way'!C215="","",'True_Odds_Calculator_3-way'!C215)</f>
        <v>7.65</v>
      </c>
      <c r="D214" s="4">
        <f t="shared" si="15"/>
        <v>4.9384646320929093E-2</v>
      </c>
      <c r="E214" s="4">
        <f t="shared" si="16"/>
        <v>1.527465220406387</v>
      </c>
      <c r="F214" s="4">
        <f t="shared" si="17"/>
        <v>4.327820198024269</v>
      </c>
      <c r="G214" s="4">
        <f t="shared" si="18"/>
        <v>8.7521679303424129</v>
      </c>
      <c r="I214" s="4">
        <f t="shared" si="19"/>
        <v>1.0493846463209291</v>
      </c>
    </row>
    <row r="215" spans="1:9" x14ac:dyDescent="0.2">
      <c r="A215" s="4">
        <f>IF('True_Odds_Calculator_3-way'!A216="","",'True_Odds_Calculator_3-way'!A216)</f>
        <v>1.74</v>
      </c>
      <c r="B215" s="4">
        <f>IF('True_Odds_Calculator_3-way'!B216="","",'True_Odds_Calculator_3-way'!B216)</f>
        <v>3.55</v>
      </c>
      <c r="C215" s="4">
        <f>IF('True_Odds_Calculator_3-way'!C216="","",'True_Odds_Calculator_3-way'!C216)</f>
        <v>5.77</v>
      </c>
      <c r="D215" s="4">
        <f t="shared" si="15"/>
        <v>2.9713009826524361E-2</v>
      </c>
      <c r="E215" s="4">
        <f t="shared" si="16"/>
        <v>1.7705122029610463</v>
      </c>
      <c r="F215" s="4">
        <f t="shared" si="17"/>
        <v>3.6793680332576404</v>
      </c>
      <c r="G215" s="4">
        <f t="shared" si="18"/>
        <v>6.1197304943512458</v>
      </c>
      <c r="I215" s="4">
        <f t="shared" si="19"/>
        <v>1.0297130098265244</v>
      </c>
    </row>
    <row r="216" spans="1:9" x14ac:dyDescent="0.2">
      <c r="A216" s="4">
        <f>IF('True_Odds_Calculator_3-way'!A217="","",'True_Odds_Calculator_3-way'!A217)</f>
        <v>1.85</v>
      </c>
      <c r="B216" s="4">
        <f>IF('True_Odds_Calculator_3-way'!B217="","",'True_Odds_Calculator_3-way'!B217)</f>
        <v>3.48</v>
      </c>
      <c r="C216" s="4">
        <f>IF('True_Odds_Calculator_3-way'!C217="","",'True_Odds_Calculator_3-way'!C217)</f>
        <v>4.96</v>
      </c>
      <c r="D216" s="4">
        <f t="shared" si="15"/>
        <v>2.9509765605427285E-2</v>
      </c>
      <c r="E216" s="4">
        <f t="shared" si="16"/>
        <v>1.8842897178761326</v>
      </c>
      <c r="F216" s="4">
        <f t="shared" si="17"/>
        <v>3.6033473659503907</v>
      </c>
      <c r="G216" s="4">
        <f t="shared" si="18"/>
        <v>5.2144082631528512</v>
      </c>
      <c r="I216" s="4">
        <f t="shared" si="19"/>
        <v>1.0295097656054273</v>
      </c>
    </row>
    <row r="217" spans="1:9" x14ac:dyDescent="0.2">
      <c r="A217" s="4">
        <f>IF('True_Odds_Calculator_3-way'!A218="","",'True_Odds_Calculator_3-way'!A218)</f>
        <v>3.24</v>
      </c>
      <c r="B217" s="4">
        <f>IF('True_Odds_Calculator_3-way'!B218="","",'True_Odds_Calculator_3-way'!B218)</f>
        <v>3.17</v>
      </c>
      <c r="C217" s="4">
        <f>IF('True_Odds_Calculator_3-way'!C218="","",'True_Odds_Calculator_3-way'!C218)</f>
        <v>2.48</v>
      </c>
      <c r="D217" s="4">
        <f t="shared" si="15"/>
        <v>2.7325195009466174E-2</v>
      </c>
      <c r="E217" s="4">
        <f t="shared" si="16"/>
        <v>3.3385238813909903</v>
      </c>
      <c r="F217" s="4">
        <f t="shared" si="17"/>
        <v>3.2642507444814055</v>
      </c>
      <c r="G217" s="4">
        <f t="shared" si="18"/>
        <v>2.5373149711466021</v>
      </c>
      <c r="I217" s="4">
        <f t="shared" si="19"/>
        <v>1.0273251950094662</v>
      </c>
    </row>
    <row r="218" spans="1:9" x14ac:dyDescent="0.2">
      <c r="A218" s="4">
        <f>IF('True_Odds_Calculator_3-way'!A219="","",'True_Odds_Calculator_3-way'!A219)</f>
        <v>2.57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3.11</v>
      </c>
      <c r="D218" s="4">
        <f t="shared" si="15"/>
        <v>2.7104162928418996E-2</v>
      </c>
      <c r="E218" s="4">
        <f t="shared" si="16"/>
        <v>2.6310919364772114</v>
      </c>
      <c r="F218" s="4">
        <f t="shared" si="17"/>
        <v>3.2528684786832671</v>
      </c>
      <c r="G218" s="4">
        <f t="shared" si="18"/>
        <v>3.1999110436609062</v>
      </c>
      <c r="I218" s="4">
        <f t="shared" si="19"/>
        <v>1.027104162928419</v>
      </c>
    </row>
    <row r="219" spans="1:9" x14ac:dyDescent="0.2">
      <c r="A219" s="4">
        <f>IF('True_Odds_Calculator_3-way'!A220="","",'True_Odds_Calculator_3-way'!A220)</f>
        <v>2.5299999999999998</v>
      </c>
      <c r="B219" s="4">
        <f>IF('True_Odds_Calculator_3-way'!B220="","",'True_Odds_Calculator_3-way'!B220)</f>
        <v>3.6</v>
      </c>
      <c r="C219" s="4">
        <f>IF('True_Odds_Calculator_3-way'!C220="","",'True_Odds_Calculator_3-way'!C220)</f>
        <v>2.82</v>
      </c>
      <c r="D219" s="4">
        <f t="shared" si="15"/>
        <v>2.7644623851839523E-2</v>
      </c>
      <c r="E219" s="4">
        <f t="shared" si="16"/>
        <v>2.5903914346687755</v>
      </c>
      <c r="F219" s="4">
        <f t="shared" si="17"/>
        <v>3.7235224531452968</v>
      </c>
      <c r="G219" s="4">
        <f t="shared" si="18"/>
        <v>2.8952354328329943</v>
      </c>
      <c r="I219" s="4">
        <f t="shared" si="19"/>
        <v>1.0276446238518395</v>
      </c>
    </row>
    <row r="220" spans="1:9" x14ac:dyDescent="0.2">
      <c r="A220" s="4">
        <f>IF('True_Odds_Calculator_3-way'!A221="","",'True_Odds_Calculator_3-way'!A221)</f>
        <v>1.44</v>
      </c>
      <c r="B220" s="4">
        <f>IF('True_Odds_Calculator_3-way'!B221="","",'True_Odds_Calculator_3-way'!B221)</f>
        <v>4.8499999999999996</v>
      </c>
      <c r="C220" s="4">
        <f>IF('True_Odds_Calculator_3-way'!C221="","",'True_Odds_Calculator_3-way'!C221)</f>
        <v>7.62</v>
      </c>
      <c r="D220" s="4">
        <f t="shared" si="15"/>
        <v>3.1863607255278703E-2</v>
      </c>
      <c r="E220" s="4">
        <f t="shared" si="16"/>
        <v>1.4623662059762981</v>
      </c>
      <c r="F220" s="4">
        <f t="shared" si="17"/>
        <v>5.1134060240824937</v>
      </c>
      <c r="G220" s="4">
        <f t="shared" si="18"/>
        <v>8.2910219419327102</v>
      </c>
      <c r="I220" s="4">
        <f t="shared" si="19"/>
        <v>1.0318636072552787</v>
      </c>
    </row>
    <row r="221" spans="1:9" x14ac:dyDescent="0.2">
      <c r="A221" s="4">
        <f>IF('True_Odds_Calculator_3-way'!A222="","",'True_Odds_Calculator_3-way'!A222)</f>
        <v>1.98</v>
      </c>
      <c r="B221" s="4">
        <f>IF('True_Odds_Calculator_3-way'!B222="","",'True_Odds_Calculator_3-way'!B222)</f>
        <v>3.67</v>
      </c>
      <c r="C221" s="4">
        <f>IF('True_Odds_Calculator_3-way'!C222="","",'True_Odds_Calculator_3-way'!C222)</f>
        <v>3.97</v>
      </c>
      <c r="D221" s="4">
        <f t="shared" si="15"/>
        <v>2.9419237848945734E-2</v>
      </c>
      <c r="E221" s="4">
        <f t="shared" si="16"/>
        <v>2.0192063172018235</v>
      </c>
      <c r="F221" s="4">
        <f t="shared" si="17"/>
        <v>3.8070126109494429</v>
      </c>
      <c r="G221" s="4">
        <f t="shared" si="18"/>
        <v>4.1308187989347767</v>
      </c>
      <c r="I221" s="4">
        <f t="shared" si="19"/>
        <v>1.0294192378489457</v>
      </c>
    </row>
    <row r="222" spans="1:9" x14ac:dyDescent="0.2">
      <c r="A222" s="4">
        <f>IF('True_Odds_Calculator_3-way'!A223="","",'True_Odds_Calculator_3-way'!A223)</f>
        <v>2.11</v>
      </c>
      <c r="B222" s="4">
        <f>IF('True_Odds_Calculator_3-way'!B223="","",'True_Odds_Calculator_3-way'!B223)</f>
        <v>3.53</v>
      </c>
      <c r="C222" s="4">
        <f>IF('True_Odds_Calculator_3-way'!C223="","",'True_Odds_Calculator_3-way'!C223)</f>
        <v>3.69</v>
      </c>
      <c r="D222" s="4">
        <f t="shared" si="15"/>
        <v>2.8222478296369813E-2</v>
      </c>
      <c r="E222" s="4">
        <f t="shared" si="16"/>
        <v>2.1527313068518308</v>
      </c>
      <c r="F222" s="4">
        <f t="shared" si="17"/>
        <v>3.651252431856538</v>
      </c>
      <c r="G222" s="4">
        <f t="shared" si="18"/>
        <v>3.8226998584603895</v>
      </c>
      <c r="I222" s="4">
        <f t="shared" si="19"/>
        <v>1.0282224782963698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3.32</v>
      </c>
      <c r="C223" s="4">
        <f>IF('True_Odds_Calculator_3-way'!C224="","",'True_Odds_Calculator_3-way'!C224)</f>
        <v>2.37</v>
      </c>
      <c r="D223" s="4">
        <f t="shared" si="15"/>
        <v>2.8023796327638406E-2</v>
      </c>
      <c r="E223" s="4">
        <f t="shared" si="16"/>
        <v>3.3836735607171975</v>
      </c>
      <c r="F223" s="4">
        <f t="shared" si="17"/>
        <v>3.4262585611043175</v>
      </c>
      <c r="G223" s="4">
        <f t="shared" si="18"/>
        <v>2.4236568521339059</v>
      </c>
      <c r="I223" s="4">
        <f t="shared" si="19"/>
        <v>1.0280237963276384</v>
      </c>
    </row>
    <row r="224" spans="1:9" x14ac:dyDescent="0.2">
      <c r="A224" s="4">
        <f>IF('True_Odds_Calculator_3-way'!A225="","",'True_Odds_Calculator_3-way'!A225)</f>
        <v>1.18</v>
      </c>
      <c r="B224" s="4">
        <f>IF('True_Odds_Calculator_3-way'!B225="","",'True_Odds_Calculator_3-way'!B225)</f>
        <v>7.66</v>
      </c>
      <c r="C224" s="4">
        <f>IF('True_Odds_Calculator_3-way'!C225="","",'True_Odds_Calculator_3-way'!C225)</f>
        <v>16.54</v>
      </c>
      <c r="D224" s="4">
        <f t="shared" si="15"/>
        <v>3.8465422130972815E-2</v>
      </c>
      <c r="E224" s="4">
        <f t="shared" si="16"/>
        <v>1.1981273464988988</v>
      </c>
      <c r="F224" s="4">
        <f t="shared" si="17"/>
        <v>8.4942645731084561</v>
      </c>
      <c r="G224" s="4">
        <f t="shared" si="18"/>
        <v>20.991784234882072</v>
      </c>
      <c r="I224" s="4">
        <f t="shared" si="19"/>
        <v>1.0384654221309728</v>
      </c>
    </row>
    <row r="225" spans="1:9" x14ac:dyDescent="0.2">
      <c r="A225" s="4">
        <f>IF('True_Odds_Calculator_3-way'!A226="","",'True_Odds_Calculator_3-way'!A226)</f>
        <v>1.4</v>
      </c>
      <c r="B225" s="4">
        <f>IF('True_Odds_Calculator_3-way'!B226="","",'True_Odds_Calculator_3-way'!B226)</f>
        <v>4.74</v>
      </c>
      <c r="C225" s="4">
        <f>IF('True_Odds_Calculator_3-way'!C226="","",'True_Odds_Calculator_3-way'!C226)</f>
        <v>9.2200000000000006</v>
      </c>
      <c r="D225" s="4">
        <f t="shared" si="15"/>
        <v>3.371604826889163E-2</v>
      </c>
      <c r="E225" s="4">
        <f t="shared" si="16"/>
        <v>1.422379947788966</v>
      </c>
      <c r="F225" s="4">
        <f t="shared" si="17"/>
        <v>5.0067144702616844</v>
      </c>
      <c r="G225" s="4">
        <f t="shared" si="18"/>
        <v>10.285823799447696</v>
      </c>
      <c r="I225" s="4">
        <f t="shared" si="19"/>
        <v>1.0337160482688916</v>
      </c>
    </row>
    <row r="226" spans="1:9" x14ac:dyDescent="0.2">
      <c r="A226" s="4">
        <f>IF('True_Odds_Calculator_3-way'!A227="","",'True_Odds_Calculator_3-way'!A227)</f>
        <v>2.39</v>
      </c>
      <c r="B226" s="4">
        <f>IF('True_Odds_Calculator_3-way'!B227="","",'True_Odds_Calculator_3-way'!B227)</f>
        <v>3.25</v>
      </c>
      <c r="C226" s="4">
        <f>IF('True_Odds_Calculator_3-way'!C227="","",'True_Odds_Calculator_3-way'!C227)</f>
        <v>3.04</v>
      </c>
      <c r="D226" s="4">
        <f t="shared" si="15"/>
        <v>5.504971795436453E-2</v>
      </c>
      <c r="E226" s="4">
        <f t="shared" si="16"/>
        <v>2.4996242073951751</v>
      </c>
      <c r="F226" s="4">
        <f t="shared" si="17"/>
        <v>3.4561128756055792</v>
      </c>
      <c r="G226" s="4">
        <f t="shared" si="18"/>
        <v>3.2196013198440188</v>
      </c>
      <c r="I226" s="4">
        <f t="shared" si="19"/>
        <v>1.0550497179543645</v>
      </c>
    </row>
    <row r="227" spans="1:9" x14ac:dyDescent="0.2">
      <c r="A227" s="4">
        <f>IF('True_Odds_Calculator_3-way'!A228="","",'True_Odds_Calculator_3-way'!A228)</f>
        <v>2.76</v>
      </c>
      <c r="B227" s="4">
        <f>IF('True_Odds_Calculator_3-way'!B228="","",'True_Odds_Calculator_3-way'!B228)</f>
        <v>3.56</v>
      </c>
      <c r="C227" s="4">
        <f>IF('True_Odds_Calculator_3-way'!C228="","",'True_Odds_Calculator_3-way'!C228)</f>
        <v>2.42</v>
      </c>
      <c r="D227" s="4">
        <f t="shared" si="15"/>
        <v>5.6440857480072326E-2</v>
      </c>
      <c r="E227" s="4">
        <f t="shared" si="16"/>
        <v>2.911163899829706</v>
      </c>
      <c r="F227" s="4">
        <f t="shared" si="17"/>
        <v>3.8155522768196413</v>
      </c>
      <c r="G227" s="4">
        <f t="shared" si="18"/>
        <v>2.5354357486428172</v>
      </c>
      <c r="I227" s="4">
        <f t="shared" si="19"/>
        <v>1.0564408574800723</v>
      </c>
    </row>
    <row r="228" spans="1:9" x14ac:dyDescent="0.2">
      <c r="A228" s="4">
        <f>IF('True_Odds_Calculator_3-way'!A229="","",'True_Odds_Calculator_3-way'!A229)</f>
        <v>1.51</v>
      </c>
      <c r="B228" s="4">
        <f>IF('True_Odds_Calculator_3-way'!B229="","",'True_Odds_Calculator_3-way'!B229)</f>
        <v>4.37</v>
      </c>
      <c r="C228" s="4">
        <f>IF('True_Odds_Calculator_3-way'!C229="","",'True_Odds_Calculator_3-way'!C229)</f>
        <v>6.23</v>
      </c>
      <c r="D228" s="4">
        <f t="shared" si="15"/>
        <v>5.1598251233930137E-2</v>
      </c>
      <c r="E228" s="4">
        <f t="shared" si="16"/>
        <v>1.5502620411737165</v>
      </c>
      <c r="F228" s="4">
        <f t="shared" si="17"/>
        <v>4.72514906783538</v>
      </c>
      <c r="G228" s="4">
        <f t="shared" si="18"/>
        <v>6.977674330396531</v>
      </c>
      <c r="I228" s="4">
        <f t="shared" si="19"/>
        <v>1.0515982512339301</v>
      </c>
    </row>
    <row r="229" spans="1:9" x14ac:dyDescent="0.2">
      <c r="A229" s="4">
        <f>IF('True_Odds_Calculator_3-way'!A230="","",'True_Odds_Calculator_3-way'!A230)</f>
        <v>2.4700000000000002</v>
      </c>
      <c r="B229" s="4">
        <f>IF('True_Odds_Calculator_3-way'!B230="","",'True_Odds_Calculator_3-way'!B230)</f>
        <v>3.36</v>
      </c>
      <c r="C229" s="4">
        <f>IF('True_Odds_Calculator_3-way'!C230="","",'True_Odds_Calculator_3-way'!C230)</f>
        <v>2.84</v>
      </c>
      <c r="D229" s="4">
        <f t="shared" si="15"/>
        <v>5.4590023270527421E-2</v>
      </c>
      <c r="E229" s="4">
        <f t="shared" si="16"/>
        <v>2.5862406168600698</v>
      </c>
      <c r="F229" s="4">
        <f t="shared" si="17"/>
        <v>3.5788114908758746</v>
      </c>
      <c r="G229" s="4">
        <f t="shared" si="18"/>
        <v>2.9947651358726772</v>
      </c>
      <c r="I229" s="4">
        <f t="shared" si="19"/>
        <v>1.0545900232705274</v>
      </c>
    </row>
    <row r="230" spans="1:9" x14ac:dyDescent="0.2">
      <c r="A230" s="4">
        <f>IF('True_Odds_Calculator_3-way'!A231="","",'True_Odds_Calculator_3-way'!A231)</f>
        <v>2.21</v>
      </c>
      <c r="B230" s="4">
        <f>IF('True_Odds_Calculator_3-way'!B231="","",'True_Odds_Calculator_3-way'!B231)</f>
        <v>3.51</v>
      </c>
      <c r="C230" s="4">
        <f>IF('True_Odds_Calculator_3-way'!C231="","",'True_Odds_Calculator_3-way'!C231)</f>
        <v>3.07</v>
      </c>
      <c r="D230" s="4">
        <f t="shared" si="15"/>
        <v>6.3121871705891675E-2</v>
      </c>
      <c r="E230" s="4">
        <f t="shared" si="16"/>
        <v>2.3177760748421914</v>
      </c>
      <c r="F230" s="4">
        <f t="shared" si="17"/>
        <v>3.7898934464497893</v>
      </c>
      <c r="G230" s="4">
        <f t="shared" si="18"/>
        <v>3.2819998459213036</v>
      </c>
      <c r="I230" s="4">
        <f t="shared" si="19"/>
        <v>1.0631218717058917</v>
      </c>
    </row>
    <row r="231" spans="1:9" x14ac:dyDescent="0.2">
      <c r="A231" s="4">
        <f>IF('True_Odds_Calculator_3-way'!A232="","",'True_Odds_Calculator_3-way'!A232)</f>
        <v>2.94</v>
      </c>
      <c r="B231" s="4">
        <f>IF('True_Odds_Calculator_3-way'!B232="","",'True_Odds_Calculator_3-way'!B232)</f>
        <v>3.47</v>
      </c>
      <c r="C231" s="4">
        <f>IF('True_Odds_Calculator_3-way'!C232="","",'True_Odds_Calculator_3-way'!C232)</f>
        <v>2.29</v>
      </c>
      <c r="D231" s="4">
        <f t="shared" si="15"/>
        <v>6.5001715169538121E-2</v>
      </c>
      <c r="E231" s="4">
        <f t="shared" si="16"/>
        <v>3.1400248616485014</v>
      </c>
      <c r="F231" s="4">
        <f t="shared" si="17"/>
        <v>3.7521030586819948</v>
      </c>
      <c r="G231" s="4">
        <f t="shared" si="18"/>
        <v>2.4095573589992059</v>
      </c>
      <c r="I231" s="4">
        <f t="shared" si="19"/>
        <v>1.0650017151695381</v>
      </c>
    </row>
    <row r="232" spans="1:9" x14ac:dyDescent="0.2">
      <c r="A232" s="4">
        <f>IF('True_Odds_Calculator_3-way'!A233="","",'True_Odds_Calculator_3-way'!A233)</f>
        <v>1.83</v>
      </c>
      <c r="B232" s="4">
        <f>IF('True_Odds_Calculator_3-way'!B233="","",'True_Odds_Calculator_3-way'!B233)</f>
        <v>3.61</v>
      </c>
      <c r="C232" s="4">
        <f>IF('True_Odds_Calculator_3-way'!C233="","",'True_Odds_Calculator_3-way'!C233)</f>
        <v>3.71</v>
      </c>
      <c r="D232" s="4">
        <f t="shared" si="15"/>
        <v>9.2998176656742704E-2</v>
      </c>
      <c r="E232" s="4">
        <f t="shared" si="16"/>
        <v>1.9400572923891</v>
      </c>
      <c r="F232" s="4">
        <f t="shared" si="17"/>
        <v>4.0648932892605734</v>
      </c>
      <c r="G232" s="4">
        <f t="shared" si="18"/>
        <v>4.1921270831393667</v>
      </c>
      <c r="I232" s="4">
        <f t="shared" si="19"/>
        <v>1.0929981766567427</v>
      </c>
    </row>
    <row r="233" spans="1:9" x14ac:dyDescent="0.2">
      <c r="A233" s="4">
        <f>IF('True_Odds_Calculator_3-way'!A234="","",'True_Odds_Calculator_3-way'!A234)</f>
        <v>2</v>
      </c>
      <c r="B233" s="4">
        <f>IF('True_Odds_Calculator_3-way'!B234="","",'True_Odds_Calculator_3-way'!B234)</f>
        <v>3.75</v>
      </c>
      <c r="C233" s="4">
        <f>IF('True_Odds_Calculator_3-way'!C234="","",'True_Odds_Calculator_3-way'!C234)</f>
        <v>3.34</v>
      </c>
      <c r="D233" s="4">
        <f t="shared" si="15"/>
        <v>6.6067864271456944E-2</v>
      </c>
      <c r="E233" s="4">
        <f t="shared" si="16"/>
        <v>2.0921492204899774</v>
      </c>
      <c r="F233" s="4">
        <f t="shared" si="17"/>
        <v>4.08757138971988</v>
      </c>
      <c r="G233" s="4">
        <f t="shared" si="18"/>
        <v>3.6051810985847919</v>
      </c>
      <c r="I233" s="4">
        <f t="shared" si="19"/>
        <v>1.0660678642714569</v>
      </c>
    </row>
    <row r="234" spans="1:9" x14ac:dyDescent="0.2">
      <c r="A234" s="4">
        <f>IF('True_Odds_Calculator_3-way'!A235="","",'True_Odds_Calculator_3-way'!A235)</f>
        <v>2.0699999999999998</v>
      </c>
      <c r="B234" s="4">
        <f>IF('True_Odds_Calculator_3-way'!B235="","",'True_Odds_Calculator_3-way'!B235)</f>
        <v>3.73</v>
      </c>
      <c r="C234" s="4">
        <f>IF('True_Odds_Calculator_3-way'!C235="","",'True_Odds_Calculator_3-way'!C235)</f>
        <v>3.19</v>
      </c>
      <c r="D234" s="4">
        <f t="shared" si="15"/>
        <v>6.4667926009373433E-2</v>
      </c>
      <c r="E234" s="4">
        <f t="shared" si="16"/>
        <v>2.1666791043649165</v>
      </c>
      <c r="F234" s="4">
        <f t="shared" si="17"/>
        <v>4.0561280607147934</v>
      </c>
      <c r="G234" s="4">
        <f t="shared" si="18"/>
        <v>3.4255532403060132</v>
      </c>
      <c r="I234" s="4">
        <f t="shared" si="19"/>
        <v>1.0646679260093734</v>
      </c>
    </row>
    <row r="235" spans="1:9" x14ac:dyDescent="0.2">
      <c r="A235" s="4">
        <f>IF('True_Odds_Calculator_3-way'!A236="","",'True_Odds_Calculator_3-way'!A236)</f>
        <v>2.59</v>
      </c>
      <c r="B235" s="4">
        <f>IF('True_Odds_Calculator_3-way'!B236="","",'True_Odds_Calculator_3-way'!B236)</f>
        <v>3.31</v>
      </c>
      <c r="C235" s="4">
        <f>IF('True_Odds_Calculator_3-way'!C236="","",'True_Odds_Calculator_3-way'!C236)</f>
        <v>2.66</v>
      </c>
      <c r="D235" s="4">
        <f t="shared" si="15"/>
        <v>6.4155039349823806E-2</v>
      </c>
      <c r="E235" s="4">
        <f t="shared" si="16"/>
        <v>2.7418641331701639</v>
      </c>
      <c r="F235" s="4">
        <f t="shared" si="17"/>
        <v>3.5621442177108773</v>
      </c>
      <c r="G235" s="4">
        <f t="shared" si="18"/>
        <v>2.8204381862352101</v>
      </c>
      <c r="I235" s="4">
        <f t="shared" si="19"/>
        <v>1.0641550393498238</v>
      </c>
    </row>
    <row r="236" spans="1:9" x14ac:dyDescent="0.2">
      <c r="A236" s="4">
        <f>IF('True_Odds_Calculator_3-way'!A237="","",'True_Odds_Calculator_3-way'!A237)</f>
        <v>2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3.73</v>
      </c>
      <c r="D236" s="4">
        <f t="shared" si="15"/>
        <v>6.4832419789818685E-2</v>
      </c>
      <c r="E236" s="4">
        <f t="shared" si="16"/>
        <v>2.0903482223035219</v>
      </c>
      <c r="F236" s="4">
        <f t="shared" si="17"/>
        <v>3.6347101941677384</v>
      </c>
      <c r="G236" s="4">
        <f t="shared" si="18"/>
        <v>4.0570303548662991</v>
      </c>
      <c r="I236" s="4">
        <f t="shared" si="19"/>
        <v>1.0648324197898187</v>
      </c>
    </row>
    <row r="237" spans="1:9" x14ac:dyDescent="0.2">
      <c r="A237" s="4">
        <f>IF('True_Odds_Calculator_3-way'!A238="","",'True_Odds_Calculator_3-way'!A238)</f>
        <v>1.36</v>
      </c>
      <c r="B237" s="4">
        <f>IF('True_Odds_Calculator_3-way'!B238="","",'True_Odds_Calculator_3-way'!B238)</f>
        <v>5.09</v>
      </c>
      <c r="C237" s="4">
        <f>IF('True_Odds_Calculator_3-way'!C238="","",'True_Odds_Calculator_3-way'!C238)</f>
        <v>7.52</v>
      </c>
      <c r="D237" s="4">
        <f t="shared" si="15"/>
        <v>6.4736495275282691E-2</v>
      </c>
      <c r="E237" s="4">
        <f t="shared" si="16"/>
        <v>1.4011189332380936</v>
      </c>
      <c r="F237" s="4">
        <f t="shared" si="17"/>
        <v>5.7180490902636114</v>
      </c>
      <c r="G237" s="4">
        <f t="shared" si="18"/>
        <v>8.9766694134612557</v>
      </c>
      <c r="I237" s="4">
        <f t="shared" si="19"/>
        <v>1.0647364952752827</v>
      </c>
    </row>
    <row r="238" spans="1:9" x14ac:dyDescent="0.2">
      <c r="A238" s="4">
        <f>IF('True_Odds_Calculator_3-way'!A239="","",'True_Odds_Calculator_3-way'!A239)</f>
        <v>1.76</v>
      </c>
      <c r="B238" s="4">
        <f>IF('True_Odds_Calculator_3-way'!B239="","",'True_Odds_Calculator_3-way'!B239)</f>
        <v>3.72</v>
      </c>
      <c r="C238" s="4">
        <f>IF('True_Odds_Calculator_3-way'!C239="","",'True_Odds_Calculator_3-way'!C239)</f>
        <v>4.38</v>
      </c>
      <c r="D238" s="4">
        <f t="shared" si="15"/>
        <v>6.5309524765998495E-2</v>
      </c>
      <c r="E238" s="4">
        <f t="shared" si="16"/>
        <v>1.8301209395792235</v>
      </c>
      <c r="F238" s="4">
        <f t="shared" si="17"/>
        <v>4.047806821415505</v>
      </c>
      <c r="G238" s="4">
        <f t="shared" si="18"/>
        <v>4.8416616691249175</v>
      </c>
      <c r="I238" s="4">
        <f t="shared" si="19"/>
        <v>1.0653095247659985</v>
      </c>
    </row>
    <row r="239" spans="1:9" x14ac:dyDescent="0.2">
      <c r="A239" s="4">
        <f>IF('True_Odds_Calculator_3-way'!A240="","",'True_Odds_Calculator_3-way'!A240)</f>
        <v>2.2999999999999998</v>
      </c>
      <c r="B239" s="4">
        <f>IF('True_Odds_Calculator_3-way'!B240="","",'True_Odds_Calculator_3-way'!B240)</f>
        <v>3.57</v>
      </c>
      <c r="C239" s="4">
        <f>IF('True_Odds_Calculator_3-way'!C240="","",'True_Odds_Calculator_3-way'!C240)</f>
        <v>2.86</v>
      </c>
      <c r="D239" s="4">
        <f t="shared" si="15"/>
        <v>6.4545003163928971E-2</v>
      </c>
      <c r="E239" s="4">
        <f t="shared" si="16"/>
        <v>2.4197396106318214</v>
      </c>
      <c r="F239" s="4">
        <f t="shared" si="17"/>
        <v>3.8670202313503044</v>
      </c>
      <c r="G239" s="4">
        <f t="shared" si="18"/>
        <v>3.0475229330811695</v>
      </c>
      <c r="I239" s="4">
        <f t="shared" si="19"/>
        <v>1.064545003163929</v>
      </c>
    </row>
    <row r="240" spans="1:9" x14ac:dyDescent="0.2">
      <c r="A240" s="4">
        <f>IF('True_Odds_Calculator_3-way'!A241="","",'True_Odds_Calculator_3-way'!A241)</f>
        <v>1.83</v>
      </c>
      <c r="B240" s="4">
        <f>IF('True_Odds_Calculator_3-way'!B241="","",'True_Odds_Calculator_3-way'!B241)</f>
        <v>3.61</v>
      </c>
      <c r="C240" s="4">
        <f>IF('True_Odds_Calculator_3-way'!C241="","",'True_Odds_Calculator_3-way'!C241)</f>
        <v>4.8600000000000003</v>
      </c>
      <c r="D240" s="4">
        <f t="shared" si="15"/>
        <v>2.9217714553429364E-2</v>
      </c>
      <c r="E240" s="4">
        <f t="shared" si="16"/>
        <v>1.8632075871351665</v>
      </c>
      <c r="F240" s="4">
        <f t="shared" si="17"/>
        <v>3.7415477678518361</v>
      </c>
      <c r="G240" s="4">
        <f t="shared" si="18"/>
        <v>5.1014661546973228</v>
      </c>
      <c r="I240" s="4">
        <f t="shared" si="19"/>
        <v>1.0292177145534294</v>
      </c>
    </row>
    <row r="241" spans="1:9" x14ac:dyDescent="0.2">
      <c r="A241" s="4">
        <f>IF('True_Odds_Calculator_3-way'!A242="","",'True_Odds_Calculator_3-way'!A242)</f>
        <v>1.78</v>
      </c>
      <c r="B241" s="4">
        <f>IF('True_Odds_Calculator_3-way'!B242="","",'True_Odds_Calculator_3-way'!B242)</f>
        <v>3.4</v>
      </c>
      <c r="C241" s="4">
        <f>IF('True_Odds_Calculator_3-way'!C242="","",'True_Odds_Calculator_3-way'!C242)</f>
        <v>3.54</v>
      </c>
      <c r="D241" s="4">
        <f t="shared" si="15"/>
        <v>0.13840127557402715</v>
      </c>
      <c r="E241" s="4">
        <f t="shared" si="16"/>
        <v>1.9392472832777359</v>
      </c>
      <c r="F241" s="4">
        <f t="shared" si="17"/>
        <v>4.0325200395520779</v>
      </c>
      <c r="G241" s="4">
        <f t="shared" si="18"/>
        <v>4.2309754273616811</v>
      </c>
      <c r="I241" s="4">
        <f t="shared" si="19"/>
        <v>1.1384012755740271</v>
      </c>
    </row>
    <row r="242" spans="1:9" x14ac:dyDescent="0.2">
      <c r="A242" s="4">
        <f>IF('True_Odds_Calculator_3-way'!A243="","",'True_Odds_Calculator_3-way'!A243)</f>
        <v>3.07</v>
      </c>
      <c r="B242" s="4">
        <f>IF('True_Odds_Calculator_3-way'!B243="","",'True_Odds_Calculator_3-way'!B243)</f>
        <v>3.39</v>
      </c>
      <c r="C242" s="4">
        <f>IF('True_Odds_Calculator_3-way'!C243="","",'True_Odds_Calculator_3-way'!C243)</f>
        <v>2.46</v>
      </c>
      <c r="D242" s="4">
        <f t="shared" si="15"/>
        <v>2.7222214800914912E-2</v>
      </c>
      <c r="E242" s="4">
        <f t="shared" si="16"/>
        <v>3.1579729140655473</v>
      </c>
      <c r="F242" s="4">
        <f t="shared" si="17"/>
        <v>3.4975897165611598</v>
      </c>
      <c r="G242" s="4">
        <f t="shared" si="18"/>
        <v>2.516166410450098</v>
      </c>
      <c r="I242" s="4">
        <f t="shared" si="19"/>
        <v>1.0272222148009149</v>
      </c>
    </row>
    <row r="243" spans="1:9" x14ac:dyDescent="0.2">
      <c r="A243" s="4">
        <f>IF('True_Odds_Calculator_3-way'!A244="","",'True_Odds_Calculator_3-way'!A244)</f>
        <v>3.54</v>
      </c>
      <c r="B243" s="4">
        <f>IF('True_Odds_Calculator_3-way'!B244="","",'True_Odds_Calculator_3-way'!B244)</f>
        <v>3.59</v>
      </c>
      <c r="C243" s="4">
        <f>IF('True_Odds_Calculator_3-way'!C244="","",'True_Odds_Calculator_3-way'!C244)</f>
        <v>2.14</v>
      </c>
      <c r="D243" s="4">
        <f t="shared" si="15"/>
        <v>2.8327127365809224E-2</v>
      </c>
      <c r="E243" s="4">
        <f t="shared" si="16"/>
        <v>3.6624200916767511</v>
      </c>
      <c r="F243" s="4">
        <f t="shared" si="17"/>
        <v>3.7159642353092068</v>
      </c>
      <c r="G243" s="4">
        <f t="shared" si="18"/>
        <v>2.1841341081467087</v>
      </c>
      <c r="I243" s="4">
        <f t="shared" si="19"/>
        <v>1.0283271273658092</v>
      </c>
    </row>
    <row r="244" spans="1:9" x14ac:dyDescent="0.2">
      <c r="A244" s="4">
        <f>IF('True_Odds_Calculator_3-way'!A245="","",'True_Odds_Calculator_3-way'!A245)</f>
        <v>1.95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3.91</v>
      </c>
      <c r="D244" s="4">
        <f t="shared" si="15"/>
        <v>4.7126520557263962E-2</v>
      </c>
      <c r="E244" s="4">
        <f t="shared" si="16"/>
        <v>2.0116204367116679</v>
      </c>
      <c r="F244" s="4">
        <f t="shared" si="17"/>
        <v>3.8045569879475378</v>
      </c>
      <c r="G244" s="4">
        <f t="shared" si="18"/>
        <v>4.165874533997953</v>
      </c>
      <c r="I244" s="4">
        <f t="shared" si="19"/>
        <v>1.047126520557264</v>
      </c>
    </row>
    <row r="245" spans="1:9" x14ac:dyDescent="0.2">
      <c r="A245" s="4">
        <f>IF('True_Odds_Calculator_3-way'!A246="","",'True_Odds_Calculator_3-way'!A246)</f>
        <v>3.92</v>
      </c>
      <c r="B245" s="4">
        <f>IF('True_Odds_Calculator_3-way'!B246="","",'True_Odds_Calculator_3-way'!B246)</f>
        <v>3.45</v>
      </c>
      <c r="C245" s="4">
        <f>IF('True_Odds_Calculator_3-way'!C246="","",'True_Odds_Calculator_3-way'!C246)</f>
        <v>2</v>
      </c>
      <c r="D245" s="4">
        <f t="shared" si="15"/>
        <v>4.4957113280094774E-2</v>
      </c>
      <c r="E245" s="4">
        <f t="shared" si="16"/>
        <v>4.164647916238966</v>
      </c>
      <c r="F245" s="4">
        <f t="shared" si="17"/>
        <v>3.6380918220946925</v>
      </c>
      <c r="G245" s="4">
        <f t="shared" si="18"/>
        <v>2.0617948978554734</v>
      </c>
      <c r="I245" s="4">
        <f t="shared" si="19"/>
        <v>1.0449571132800948</v>
      </c>
    </row>
    <row r="246" spans="1:9" x14ac:dyDescent="0.2">
      <c r="A246" s="4">
        <f>IF('True_Odds_Calculator_3-way'!A247="","",'True_Odds_Calculator_3-way'!A247)</f>
        <v>1.45</v>
      </c>
      <c r="B246" s="4">
        <f>IF('True_Odds_Calculator_3-way'!B247="","",'True_Odds_Calculator_3-way'!B247)</f>
        <v>4.6500000000000004</v>
      </c>
      <c r="C246" s="4">
        <f>IF('True_Odds_Calculator_3-way'!C247="","",'True_Odds_Calculator_3-way'!C247)</f>
        <v>6.77</v>
      </c>
      <c r="D246" s="4">
        <f t="shared" si="15"/>
        <v>5.2419423299261858E-2</v>
      </c>
      <c r="E246" s="4">
        <f t="shared" si="16"/>
        <v>1.4876922521197333</v>
      </c>
      <c r="F246" s="4">
        <f t="shared" si="17"/>
        <v>5.0612250743576688</v>
      </c>
      <c r="G246" s="4">
        <f t="shared" si="18"/>
        <v>7.6782891241664775</v>
      </c>
      <c r="I246" s="4">
        <f t="shared" si="19"/>
        <v>1.0524194232992619</v>
      </c>
    </row>
    <row r="247" spans="1:9" x14ac:dyDescent="0.2">
      <c r="A247" s="4">
        <f>IF('True_Odds_Calculator_3-way'!A248="","",'True_Odds_Calculator_3-way'!A248)</f>
        <v>1.31</v>
      </c>
      <c r="B247" s="4">
        <f>IF('True_Odds_Calculator_3-way'!B248="","",'True_Odds_Calculator_3-way'!B248)</f>
        <v>5.72</v>
      </c>
      <c r="C247" s="4">
        <f>IF('True_Odds_Calculator_3-way'!C248="","",'True_Odds_Calculator_3-way'!C248)</f>
        <v>9.07</v>
      </c>
      <c r="D247" s="4">
        <f t="shared" si="15"/>
        <v>4.8437536692584215E-2</v>
      </c>
      <c r="E247" s="4">
        <f t="shared" si="16"/>
        <v>1.3383066001045072</v>
      </c>
      <c r="F247" s="4">
        <f t="shared" si="17"/>
        <v>6.3020180678688078</v>
      </c>
      <c r="G247" s="4">
        <f t="shared" si="18"/>
        <v>10.626118794072674</v>
      </c>
      <c r="I247" s="4">
        <f t="shared" si="19"/>
        <v>1.0484375366925842</v>
      </c>
    </row>
    <row r="248" spans="1:9" x14ac:dyDescent="0.2">
      <c r="A248" s="4">
        <f>IF('True_Odds_Calculator_3-way'!A249="","",'True_Odds_Calculator_3-way'!A249)</f>
        <v>3.67</v>
      </c>
      <c r="B248" s="4">
        <f>IF('True_Odds_Calculator_3-way'!B249="","",'True_Odds_Calculator_3-way'!B249)</f>
        <v>3.54</v>
      </c>
      <c r="C248" s="4">
        <f>IF('True_Odds_Calculator_3-way'!C249="","",'True_Odds_Calculator_3-way'!C249)</f>
        <v>2.09</v>
      </c>
      <c r="D248" s="4">
        <f t="shared" si="15"/>
        <v>3.343433926044348E-2</v>
      </c>
      <c r="E248" s="4">
        <f t="shared" si="16"/>
        <v>3.826509367124951</v>
      </c>
      <c r="F248" s="4">
        <f t="shared" si="17"/>
        <v>3.6853982493466297</v>
      </c>
      <c r="G248" s="4">
        <f t="shared" si="18"/>
        <v>2.1398424727068153</v>
      </c>
      <c r="I248" s="4">
        <f t="shared" si="19"/>
        <v>1.0334343392604435</v>
      </c>
    </row>
    <row r="249" spans="1:9" x14ac:dyDescent="0.2">
      <c r="A249" s="4">
        <f>IF('True_Odds_Calculator_3-way'!A250="","",'True_Odds_Calculator_3-way'!A250)</f>
        <v>2.0099999999999998</v>
      </c>
      <c r="B249" s="4">
        <f>IF('True_Odds_Calculator_3-way'!B250="","",'True_Odds_Calculator_3-way'!B250)</f>
        <v>3.42</v>
      </c>
      <c r="C249" s="4">
        <f>IF('True_Odds_Calculator_3-way'!C250="","",'True_Odds_Calculator_3-way'!C250)</f>
        <v>4.09</v>
      </c>
      <c r="D249" s="4">
        <f t="shared" si="15"/>
        <v>3.440887613577126E-2</v>
      </c>
      <c r="E249" s="4">
        <f t="shared" si="16"/>
        <v>2.0574319266148495</v>
      </c>
      <c r="F249" s="4">
        <f t="shared" si="17"/>
        <v>3.5596304884036392</v>
      </c>
      <c r="G249" s="4">
        <f t="shared" si="18"/>
        <v>4.2913085803649302</v>
      </c>
      <c r="I249" s="4">
        <f t="shared" si="19"/>
        <v>1.0344088761357713</v>
      </c>
    </row>
    <row r="250" spans="1:9" x14ac:dyDescent="0.2">
      <c r="A250" s="4">
        <f>IF('True_Odds_Calculator_3-way'!A251="","",'True_Odds_Calculator_3-way'!A251)</f>
        <v>1.69</v>
      </c>
      <c r="B250" s="4">
        <f>IF('True_Odds_Calculator_3-way'!B251="","",'True_Odds_Calculator_3-way'!B251)</f>
        <v>4.0199999999999996</v>
      </c>
      <c r="C250" s="4">
        <f>IF('True_Odds_Calculator_3-way'!C251="","",'True_Odds_Calculator_3-way'!C251)</f>
        <v>5.28</v>
      </c>
      <c r="D250" s="4">
        <f t="shared" si="15"/>
        <v>2.9866134630773145E-2</v>
      </c>
      <c r="E250" s="4">
        <f t="shared" si="16"/>
        <v>1.7189201249271151</v>
      </c>
      <c r="F250" s="4">
        <f t="shared" si="17"/>
        <v>4.1875899477100864</v>
      </c>
      <c r="G250" s="4">
        <f t="shared" si="18"/>
        <v>5.5729381321574092</v>
      </c>
      <c r="I250" s="4">
        <f t="shared" si="19"/>
        <v>1.0298661346307731</v>
      </c>
    </row>
    <row r="251" spans="1:9" x14ac:dyDescent="0.2">
      <c r="A251" s="4">
        <f>IF('True_Odds_Calculator_3-way'!A252="","",'True_Odds_Calculator_3-way'!A252)</f>
        <v>3.01</v>
      </c>
      <c r="B251" s="4">
        <f>IF('True_Odds_Calculator_3-way'!B252="","",'True_Odds_Calculator_3-way'!B252)</f>
        <v>3.5</v>
      </c>
      <c r="C251" s="4">
        <f>IF('True_Odds_Calculator_3-way'!C252="","",'True_Odds_Calculator_3-way'!C252)</f>
        <v>2.44</v>
      </c>
      <c r="D251" s="4">
        <f t="shared" si="15"/>
        <v>2.7776264909318726E-2</v>
      </c>
      <c r="E251" s="4">
        <f t="shared" si="16"/>
        <v>3.0962900505902193</v>
      </c>
      <c r="F251" s="4">
        <f t="shared" si="17"/>
        <v>3.6172182821118994</v>
      </c>
      <c r="G251" s="4">
        <f t="shared" si="18"/>
        <v>2.4963970088375254</v>
      </c>
      <c r="I251" s="4">
        <f t="shared" si="19"/>
        <v>1.0277762649093187</v>
      </c>
    </row>
    <row r="252" spans="1:9" x14ac:dyDescent="0.2">
      <c r="A252" s="4">
        <f>IF('True_Odds_Calculator_3-way'!A253="","",'True_Odds_Calculator_3-way'!A253)</f>
        <v>1.85</v>
      </c>
      <c r="B252" s="4">
        <f>IF('True_Odds_Calculator_3-way'!B253="","",'True_Odds_Calculator_3-way'!B253)</f>
        <v>4.04</v>
      </c>
      <c r="C252" s="4">
        <f>IF('True_Odds_Calculator_3-way'!C253="","",'True_Odds_Calculator_3-way'!C253)</f>
        <v>4.12</v>
      </c>
      <c r="D252" s="4">
        <f t="shared" si="15"/>
        <v>3.0783739617729733E-2</v>
      </c>
      <c r="E252" s="4">
        <f t="shared" si="16"/>
        <v>1.8857986938436893</v>
      </c>
      <c r="F252" s="4">
        <f t="shared" si="17"/>
        <v>4.214723187432476</v>
      </c>
      <c r="G252" s="4">
        <f t="shared" si="18"/>
        <v>4.3018671812715601</v>
      </c>
      <c r="I252" s="4">
        <f t="shared" si="19"/>
        <v>1.0307837396177297</v>
      </c>
    </row>
    <row r="253" spans="1:9" x14ac:dyDescent="0.2">
      <c r="A253" s="4">
        <f>IF('True_Odds_Calculator_3-way'!A254="","",'True_Odds_Calculator_3-way'!A254)</f>
        <v>1.3</v>
      </c>
      <c r="B253" s="4">
        <f>IF('True_Odds_Calculator_3-way'!B254="","",'True_Odds_Calculator_3-way'!B254)</f>
        <v>5.82</v>
      </c>
      <c r="C253" s="4">
        <f>IF('True_Odds_Calculator_3-way'!C254="","",'True_Odds_Calculator_3-way'!C254)</f>
        <v>10.45</v>
      </c>
      <c r="D253" s="4">
        <f t="shared" si="15"/>
        <v>3.6745854976999892E-2</v>
      </c>
      <c r="E253" s="4">
        <f t="shared" si="16"/>
        <v>1.3210351113356211</v>
      </c>
      <c r="F253" s="4">
        <f t="shared" si="17"/>
        <v>6.2667365923640093</v>
      </c>
      <c r="G253" s="4">
        <f t="shared" si="18"/>
        <v>11.983918313317538</v>
      </c>
      <c r="I253" s="4">
        <f t="shared" si="19"/>
        <v>1.0367458549769999</v>
      </c>
    </row>
    <row r="254" spans="1:9" x14ac:dyDescent="0.2">
      <c r="A254" s="4">
        <f>IF('True_Odds_Calculator_3-way'!A255="","",'True_Odds_Calculator_3-way'!A255)</f>
        <v>1.65</v>
      </c>
      <c r="B254" s="4">
        <f>IF('True_Odds_Calculator_3-way'!B255="","",'True_Odds_Calculator_3-way'!B255)</f>
        <v>4.28</v>
      </c>
      <c r="C254" s="4">
        <f>IF('True_Odds_Calculator_3-way'!C255="","",'True_Odds_Calculator_3-way'!C255)</f>
        <v>5.13</v>
      </c>
      <c r="D254" s="4">
        <f t="shared" si="15"/>
        <v>3.4637239752832505E-2</v>
      </c>
      <c r="E254" s="4">
        <f t="shared" si="16"/>
        <v>1.6820437438365092</v>
      </c>
      <c r="F254" s="4">
        <f t="shared" si="17"/>
        <v>4.5024943389566783</v>
      </c>
      <c r="G254" s="4">
        <f t="shared" si="18"/>
        <v>5.4529781507950368</v>
      </c>
      <c r="I254" s="4">
        <f t="shared" si="19"/>
        <v>1.0346372397528325</v>
      </c>
    </row>
    <row r="255" spans="1:9" x14ac:dyDescent="0.2">
      <c r="A255" s="4">
        <f>IF('True_Odds_Calculator_3-way'!A256="","",'True_Odds_Calculator_3-way'!A256)</f>
        <v>2.34</v>
      </c>
      <c r="B255" s="4">
        <f>IF('True_Odds_Calculator_3-way'!B256="","",'True_Odds_Calculator_3-way'!B256)</f>
        <v>3.27</v>
      </c>
      <c r="C255" s="4">
        <f>IF('True_Odds_Calculator_3-way'!C256="","",'True_Odds_Calculator_3-way'!C256)</f>
        <v>3.33</v>
      </c>
      <c r="D255" s="4">
        <f t="shared" si="15"/>
        <v>3.3461125204244491E-2</v>
      </c>
      <c r="E255" s="4">
        <f t="shared" si="16"/>
        <v>2.4027099553432762</v>
      </c>
      <c r="F255" s="4">
        <f t="shared" si="17"/>
        <v>3.3937800729302277</v>
      </c>
      <c r="G255" s="4">
        <f t="shared" si="18"/>
        <v>3.4584533520965723</v>
      </c>
      <c r="I255" s="4">
        <f t="shared" si="19"/>
        <v>1.0334611252042445</v>
      </c>
    </row>
    <row r="256" spans="1:9" x14ac:dyDescent="0.2">
      <c r="A256" s="4">
        <f>IF('True_Odds_Calculator_3-way'!A257="","",'True_Odds_Calculator_3-way'!A257)</f>
        <v>3</v>
      </c>
      <c r="B256" s="4">
        <f>IF('True_Odds_Calculator_3-way'!B257="","",'True_Odds_Calculator_3-way'!B257)</f>
        <v>3.32</v>
      </c>
      <c r="C256" s="4">
        <f>IF('True_Odds_Calculator_3-way'!C257="","",'True_Odds_Calculator_3-way'!C257)</f>
        <v>2.54</v>
      </c>
      <c r="D256" s="4">
        <f t="shared" si="15"/>
        <v>2.8238940012016656E-2</v>
      </c>
      <c r="E256" s="4">
        <f t="shared" si="16"/>
        <v>3.0871786527822977</v>
      </c>
      <c r="F256" s="4">
        <f t="shared" si="17"/>
        <v>3.4271006430171229</v>
      </c>
      <c r="G256" s="4">
        <f t="shared" si="18"/>
        <v>2.6022163096250379</v>
      </c>
      <c r="I256" s="4">
        <f t="shared" si="19"/>
        <v>1.0282389400120167</v>
      </c>
    </row>
    <row r="257" spans="1:9" x14ac:dyDescent="0.2">
      <c r="A257" s="4">
        <f>IF('True_Odds_Calculator_3-way'!A258="","",'True_Odds_Calculator_3-way'!A258)</f>
        <v>1.41</v>
      </c>
      <c r="B257" s="4">
        <f>IF('True_Odds_Calculator_3-way'!B258="","",'True_Odds_Calculator_3-way'!B258)</f>
        <v>4.93</v>
      </c>
      <c r="C257" s="4">
        <f>IF('True_Odds_Calculator_3-way'!C258="","",'True_Odds_Calculator_3-way'!C258)</f>
        <v>8.0399999999999991</v>
      </c>
      <c r="D257" s="4">
        <f t="shared" si="15"/>
        <v>3.6437724201056954E-2</v>
      </c>
      <c r="E257" s="4">
        <f t="shared" si="16"/>
        <v>1.4345680252035096</v>
      </c>
      <c r="F257" s="4">
        <f t="shared" si="17"/>
        <v>5.2440076475118582</v>
      </c>
      <c r="G257" s="4">
        <f t="shared" si="18"/>
        <v>8.91009877426551</v>
      </c>
      <c r="I257" s="4">
        <f t="shared" si="19"/>
        <v>1.036437724201057</v>
      </c>
    </row>
    <row r="258" spans="1:9" x14ac:dyDescent="0.2">
      <c r="A258" s="4">
        <f>IF('True_Odds_Calculator_3-way'!A259="","",'True_Odds_Calculator_3-way'!A259)</f>
        <v>2.44</v>
      </c>
      <c r="B258" s="4">
        <f>IF('True_Odds_Calculator_3-way'!B259="","",'True_Odds_Calculator_3-way'!B259)</f>
        <v>3.21</v>
      </c>
      <c r="C258" s="4">
        <f>IF('True_Odds_Calculator_3-way'!C259="","",'True_Odds_Calculator_3-way'!C259)</f>
        <v>3.21</v>
      </c>
      <c r="D258" s="4">
        <f t="shared" si="15"/>
        <v>3.2889025075328204E-2</v>
      </c>
      <c r="E258" s="4">
        <f t="shared" si="16"/>
        <v>2.5070632922197094</v>
      </c>
      <c r="F258" s="4">
        <f t="shared" si="17"/>
        <v>3.3270842772995013</v>
      </c>
      <c r="G258" s="4">
        <f t="shared" si="18"/>
        <v>3.3270842772995013</v>
      </c>
      <c r="I258" s="4">
        <f t="shared" si="19"/>
        <v>1.0328890250753282</v>
      </c>
    </row>
    <row r="259" spans="1: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4.75</v>
      </c>
      <c r="C259" s="4">
        <f>IF('True_Odds_Calculator_3-way'!C260="","",'True_Odds_Calculator_3-way'!C260)</f>
        <v>6.94</v>
      </c>
      <c r="D259" s="4">
        <f t="shared" ref="D259:D322" si="20">IF(A259="","",((1/A259)+(1/B259)+(1/C259))-1)</f>
        <v>3.9550041658961588E-2</v>
      </c>
      <c r="E259" s="4">
        <f t="shared" ref="E259:E322" si="21">IF(A259="","",(3*A259)/(3-($D259*A259)))</f>
        <v>1.4886531293979368</v>
      </c>
      <c r="F259" s="4">
        <f t="shared" ref="F259:F322" si="22">IF(B259="","",(3*B259)/(3-($D259*B259)))</f>
        <v>5.0673201444529834</v>
      </c>
      <c r="G259" s="4">
        <f t="shared" ref="G259:G322" si="23">IF(C259="","",(3*C259)/(3-($D259*C259)))</f>
        <v>7.6389016744702793</v>
      </c>
      <c r="I259" s="4">
        <f t="shared" ref="I259:I322" si="24">IF(A259="","",D259+1)</f>
        <v>1.0395500416589616</v>
      </c>
    </row>
    <row r="260" spans="1:9" x14ac:dyDescent="0.2">
      <c r="A260" s="4">
        <f>IF('True_Odds_Calculator_3-way'!A261="","",'True_Odds_Calculator_3-way'!A261)</f>
        <v>1.75</v>
      </c>
      <c r="B260" s="4">
        <f>IF('True_Odds_Calculator_3-way'!B261="","",'True_Odds_Calculator_3-way'!B261)</f>
        <v>3.71</v>
      </c>
      <c r="C260" s="4">
        <f>IF('True_Odds_Calculator_3-way'!C261="","",'True_Odds_Calculator_3-way'!C261)</f>
        <v>5.0999999999999996</v>
      </c>
      <c r="D260" s="4">
        <f t="shared" si="20"/>
        <v>3.7048781776861661E-2</v>
      </c>
      <c r="E260" s="4">
        <f t="shared" si="21"/>
        <v>1.788656057980148</v>
      </c>
      <c r="F260" s="4">
        <f t="shared" si="22"/>
        <v>3.8881430234947594</v>
      </c>
      <c r="G260" s="4">
        <f t="shared" si="23"/>
        <v>5.4428037203950517</v>
      </c>
      <c r="I260" s="4">
        <f t="shared" si="24"/>
        <v>1.0370487817768617</v>
      </c>
    </row>
    <row r="261" spans="1:9" x14ac:dyDescent="0.2">
      <c r="A261" s="4">
        <f>IF('True_Odds_Calculator_3-way'!A262="","",'True_Odds_Calculator_3-way'!A262)</f>
        <v>2.0699999999999998</v>
      </c>
      <c r="B261" s="4">
        <f>IF('True_Odds_Calculator_3-way'!B262="","",'True_Odds_Calculator_3-way'!B262)</f>
        <v>3.45</v>
      </c>
      <c r="C261" s="4">
        <f>IF('True_Odds_Calculator_3-way'!C262="","",'True_Odds_Calculator_3-way'!C262)</f>
        <v>3.82</v>
      </c>
      <c r="D261" s="4">
        <f t="shared" si="20"/>
        <v>3.4726964615423572E-2</v>
      </c>
      <c r="E261" s="4">
        <f t="shared" si="21"/>
        <v>2.1208182094516066</v>
      </c>
      <c r="F261" s="4">
        <f t="shared" si="22"/>
        <v>3.5935104674765963</v>
      </c>
      <c r="G261" s="4">
        <f t="shared" si="23"/>
        <v>3.9967314755534584</v>
      </c>
      <c r="I261" s="4">
        <f t="shared" si="24"/>
        <v>1.0347269646154236</v>
      </c>
    </row>
    <row r="262" spans="1:9" x14ac:dyDescent="0.2">
      <c r="A262" s="4">
        <f>IF('True_Odds_Calculator_3-way'!A263="","",'True_Odds_Calculator_3-way'!A263)</f>
        <v>4.93</v>
      </c>
      <c r="B262" s="4">
        <f>IF('True_Odds_Calculator_3-way'!B263="","",'True_Odds_Calculator_3-way'!B263)</f>
        <v>4.09</v>
      </c>
      <c r="C262" s="4">
        <f>IF('True_Odds_Calculator_3-way'!C263="","",'True_Odds_Calculator_3-way'!C263)</f>
        <v>1.7</v>
      </c>
      <c r="D262" s="4">
        <f t="shared" si="20"/>
        <v>3.5573828216051595E-2</v>
      </c>
      <c r="E262" s="4">
        <f t="shared" si="21"/>
        <v>5.2361006517956836</v>
      </c>
      <c r="F262" s="4">
        <f t="shared" si="22"/>
        <v>4.2984715086657141</v>
      </c>
      <c r="G262" s="4">
        <f t="shared" si="23"/>
        <v>1.7349744878204079</v>
      </c>
      <c r="I262" s="4">
        <f t="shared" si="24"/>
        <v>1.0355738282160516</v>
      </c>
    </row>
    <row r="263" spans="1:9" x14ac:dyDescent="0.2">
      <c r="A263" s="4">
        <f>IF('True_Odds_Calculator_3-way'!A264="","",'True_Odds_Calculator_3-way'!A264)</f>
        <v>2.2999999999999998</v>
      </c>
      <c r="B263" s="4">
        <f>IF('True_Odds_Calculator_3-way'!B264="","",'True_Odds_Calculator_3-way'!B264)</f>
        <v>3.51</v>
      </c>
      <c r="C263" s="4">
        <f>IF('True_Odds_Calculator_3-way'!C264="","",'True_Odds_Calculator_3-way'!C264)</f>
        <v>3.19</v>
      </c>
      <c r="D263" s="4">
        <f t="shared" si="20"/>
        <v>3.3162517420388671E-2</v>
      </c>
      <c r="E263" s="4">
        <f t="shared" si="21"/>
        <v>2.360002101618766</v>
      </c>
      <c r="F263" s="4">
        <f t="shared" si="22"/>
        <v>3.6516859455772734</v>
      </c>
      <c r="G263" s="4">
        <f t="shared" si="23"/>
        <v>3.3066000084742249</v>
      </c>
      <c r="I263" s="4">
        <f t="shared" si="24"/>
        <v>1.0331625174203887</v>
      </c>
    </row>
    <row r="264" spans="1:9" x14ac:dyDescent="0.2">
      <c r="A264" s="4">
        <f>IF('True_Odds_Calculator_3-way'!A265="","",'True_Odds_Calculator_3-way'!A265)</f>
        <v>1.27</v>
      </c>
      <c r="B264" s="4">
        <f>IF('True_Odds_Calculator_3-way'!B265="","",'True_Odds_Calculator_3-way'!B265)</f>
        <v>5.87</v>
      </c>
      <c r="C264" s="4">
        <f>IF('True_Odds_Calculator_3-way'!C265="","",'True_Odds_Calculator_3-way'!C265)</f>
        <v>9.7799999999999994</v>
      </c>
      <c r="D264" s="4">
        <f t="shared" si="20"/>
        <v>6.0008814833389046E-2</v>
      </c>
      <c r="E264" s="4">
        <f t="shared" si="21"/>
        <v>1.3031036965713478</v>
      </c>
      <c r="F264" s="4">
        <f t="shared" si="22"/>
        <v>6.6509344133915613</v>
      </c>
      <c r="G264" s="4">
        <f t="shared" si="23"/>
        <v>12.158564635569528</v>
      </c>
      <c r="I264" s="4">
        <f t="shared" si="24"/>
        <v>1.060008814833389</v>
      </c>
    </row>
    <row r="265" spans="1:9" x14ac:dyDescent="0.2">
      <c r="A265" s="4">
        <f>IF('True_Odds_Calculator_3-way'!A266="","",'True_Odds_Calculator_3-way'!A266)</f>
        <v>1.95</v>
      </c>
      <c r="B265" s="4">
        <f>IF('True_Odds_Calculator_3-way'!B266="","",'True_Odds_Calculator_3-way'!B266)</f>
        <v>3.41</v>
      </c>
      <c r="C265" s="4">
        <f>IF('True_Odds_Calculator_3-way'!C266="","",'True_Odds_Calculator_3-way'!C266)</f>
        <v>3.98</v>
      </c>
      <c r="D265" s="4">
        <f t="shared" si="20"/>
        <v>5.7331926192357496E-2</v>
      </c>
      <c r="E265" s="4">
        <f t="shared" si="21"/>
        <v>2.0254810754906298</v>
      </c>
      <c r="F265" s="4">
        <f t="shared" si="22"/>
        <v>3.6477114690951971</v>
      </c>
      <c r="G265" s="4">
        <f t="shared" si="23"/>
        <v>4.3076406812140933</v>
      </c>
      <c r="I265" s="4">
        <f t="shared" si="24"/>
        <v>1.0573319261923575</v>
      </c>
    </row>
    <row r="266" spans="1:9" x14ac:dyDescent="0.2">
      <c r="A266" s="4">
        <f>IF('True_Odds_Calculator_3-way'!A267="","",'True_Odds_Calculator_3-way'!A267)</f>
        <v>4.1500000000000004</v>
      </c>
      <c r="B266" s="4">
        <f>IF('True_Odds_Calculator_3-way'!B267="","",'True_Odds_Calculator_3-way'!B267)</f>
        <v>3.31</v>
      </c>
      <c r="C266" s="4">
        <f>IF('True_Odds_Calculator_3-way'!C267="","",'True_Odds_Calculator_3-way'!C267)</f>
        <v>1.94</v>
      </c>
      <c r="D266" s="4">
        <f t="shared" si="20"/>
        <v>5.8542576572837568E-2</v>
      </c>
      <c r="E266" s="4">
        <f t="shared" si="21"/>
        <v>4.5156988970357741</v>
      </c>
      <c r="F266" s="4">
        <f t="shared" si="22"/>
        <v>3.5385627615034982</v>
      </c>
      <c r="G266" s="4">
        <f t="shared" si="23"/>
        <v>2.0163334082398707</v>
      </c>
      <c r="I266" s="4">
        <f t="shared" si="24"/>
        <v>1.0585425765728376</v>
      </c>
    </row>
    <row r="267" spans="1:9" x14ac:dyDescent="0.2">
      <c r="A267" s="4">
        <f>IF('True_Odds_Calculator_3-way'!A268="","",'True_Odds_Calculator_3-way'!A268)</f>
        <v>2.25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3.27</v>
      </c>
      <c r="D267" s="4">
        <f t="shared" si="20"/>
        <v>3.2740717704176081E-2</v>
      </c>
      <c r="E267" s="4">
        <f t="shared" si="21"/>
        <v>2.3066408066208806</v>
      </c>
      <c r="F267" s="4">
        <f t="shared" si="22"/>
        <v>3.6822606298377702</v>
      </c>
      <c r="G267" s="4">
        <f t="shared" si="23"/>
        <v>3.3910165022946983</v>
      </c>
      <c r="I267" s="4">
        <f t="shared" si="24"/>
        <v>1.0327407177041761</v>
      </c>
    </row>
    <row r="268" spans="1:9" x14ac:dyDescent="0.2">
      <c r="A268" s="4">
        <f>IF('True_Odds_Calculator_3-way'!A269="","",'True_Odds_Calculator_3-way'!A269)</f>
        <v>2.75</v>
      </c>
      <c r="B268" s="4">
        <f>IF('True_Odds_Calculator_3-way'!B269="","",'True_Odds_Calculator_3-way'!B269)</f>
        <v>3.7</v>
      </c>
      <c r="C268" s="4">
        <f>IF('True_Odds_Calculator_3-way'!C269="","",'True_Odds_Calculator_3-way'!C269)</f>
        <v>2.5</v>
      </c>
      <c r="D268" s="4">
        <f t="shared" si="20"/>
        <v>3.3906633906633843E-2</v>
      </c>
      <c r="E268" s="4">
        <f t="shared" si="21"/>
        <v>2.8382147838214782</v>
      </c>
      <c r="F268" s="4">
        <f t="shared" si="22"/>
        <v>3.8614800759013281</v>
      </c>
      <c r="G268" s="4">
        <f t="shared" si="23"/>
        <v>2.5726927939317319</v>
      </c>
      <c r="I268" s="4">
        <f t="shared" si="24"/>
        <v>1.0339066339066338</v>
      </c>
    </row>
    <row r="269" spans="1:9" x14ac:dyDescent="0.2">
      <c r="A269" s="4">
        <f>IF('True_Odds_Calculator_3-way'!A270="","",'True_Odds_Calculator_3-way'!A270)</f>
        <v>1.37</v>
      </c>
      <c r="B269" s="4">
        <f>IF('True_Odds_Calculator_3-way'!B270="","",'True_Odds_Calculator_3-way'!B270)</f>
        <v>5.04</v>
      </c>
      <c r="C269" s="4">
        <f>IF('True_Odds_Calculator_3-way'!C270="","",'True_Odds_Calculator_3-way'!C270)</f>
        <v>8.91</v>
      </c>
      <c r="D269" s="4">
        <f t="shared" si="20"/>
        <v>4.0573151278747277E-2</v>
      </c>
      <c r="E269" s="4">
        <f t="shared" si="21"/>
        <v>1.3958631182268437</v>
      </c>
      <c r="F269" s="4">
        <f t="shared" si="22"/>
        <v>5.408670644633121</v>
      </c>
      <c r="G269" s="4">
        <f t="shared" si="23"/>
        <v>10.130782135821031</v>
      </c>
      <c r="I269" s="4">
        <f t="shared" si="24"/>
        <v>1.0405731512787473</v>
      </c>
    </row>
    <row r="270" spans="1:9" x14ac:dyDescent="0.2">
      <c r="A270" s="4">
        <f>IF('True_Odds_Calculator_3-way'!A271="","",'True_Odds_Calculator_3-way'!A271)</f>
        <v>2.89</v>
      </c>
      <c r="B270" s="4">
        <f>IF('True_Odds_Calculator_3-way'!B271="","",'True_Odds_Calculator_3-way'!B271)</f>
        <v>3.85</v>
      </c>
      <c r="C270" s="4">
        <f>IF('True_Odds_Calculator_3-way'!C271="","",'True_Odds_Calculator_3-way'!C271)</f>
        <v>2.34</v>
      </c>
      <c r="D270" s="4">
        <f t="shared" si="20"/>
        <v>3.3111448336361704E-2</v>
      </c>
      <c r="E270" s="4">
        <f t="shared" si="21"/>
        <v>2.9852206638585801</v>
      </c>
      <c r="F270" s="4">
        <f t="shared" si="22"/>
        <v>4.0208584396657825</v>
      </c>
      <c r="G270" s="4">
        <f t="shared" si="23"/>
        <v>2.4020372471239249</v>
      </c>
      <c r="I270" s="4">
        <f t="shared" si="24"/>
        <v>1.0331114483363617</v>
      </c>
    </row>
    <row r="271" spans="1: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3.2</v>
      </c>
      <c r="C271" s="4">
        <f>IF('True_Odds_Calculator_3-way'!C272="","",'True_Odds_Calculator_3-way'!C272)</f>
        <v>3.86</v>
      </c>
      <c r="D271" s="4">
        <f t="shared" si="20"/>
        <v>2.818836207916342E-2</v>
      </c>
      <c r="E271" s="4">
        <f t="shared" si="21"/>
        <v>2.236011537058447</v>
      </c>
      <c r="F271" s="4">
        <f t="shared" si="22"/>
        <v>3.2991989488439564</v>
      </c>
      <c r="G271" s="4">
        <f t="shared" si="23"/>
        <v>4.0052671374450437</v>
      </c>
      <c r="I271" s="4">
        <f t="shared" si="24"/>
        <v>1.0281883620791634</v>
      </c>
    </row>
    <row r="272" spans="1:9" x14ac:dyDescent="0.2">
      <c r="A272" s="4">
        <f>IF('True_Odds_Calculator_3-way'!A273="","",'True_Odds_Calculator_3-way'!A273)</f>
        <v>4.82</v>
      </c>
      <c r="B272" s="4">
        <f>IF('True_Odds_Calculator_3-way'!B273="","",'True_Odds_Calculator_3-way'!B273)</f>
        <v>3.41</v>
      </c>
      <c r="C272" s="4">
        <f>IF('True_Odds_Calculator_3-way'!C273="","",'True_Odds_Calculator_3-way'!C273)</f>
        <v>1.89</v>
      </c>
      <c r="D272" s="4">
        <f t="shared" si="20"/>
        <v>2.9824540733388361E-2</v>
      </c>
      <c r="E272" s="4">
        <f t="shared" si="21"/>
        <v>5.0625896542511617</v>
      </c>
      <c r="F272" s="4">
        <f t="shared" si="22"/>
        <v>3.5296573659017545</v>
      </c>
      <c r="G272" s="4">
        <f t="shared" si="23"/>
        <v>1.9261921108951867</v>
      </c>
      <c r="I272" s="4">
        <f t="shared" si="24"/>
        <v>1.0298245407333884</v>
      </c>
    </row>
    <row r="273" spans="1:9" x14ac:dyDescent="0.2">
      <c r="A273" s="4">
        <f>IF('True_Odds_Calculator_3-way'!A274="","",'True_Odds_Calculator_3-way'!A274)</f>
        <v>3.34</v>
      </c>
      <c r="B273" s="4">
        <f>IF('True_Odds_Calculator_3-way'!B274="","",'True_Odds_Calculator_3-way'!B274)</f>
        <v>3.23</v>
      </c>
      <c r="C273" s="4">
        <f>IF('True_Odds_Calculator_3-way'!C274="","",'True_Odds_Calculator_3-way'!C274)</f>
        <v>2.39</v>
      </c>
      <c r="D273" s="4">
        <f t="shared" si="20"/>
        <v>2.7408762665608766E-2</v>
      </c>
      <c r="E273" s="4">
        <f t="shared" si="21"/>
        <v>3.4451284000933882</v>
      </c>
      <c r="F273" s="4">
        <f t="shared" si="22"/>
        <v>3.3282159904837538</v>
      </c>
      <c r="G273" s="4">
        <f t="shared" si="23"/>
        <v>2.443352177077581</v>
      </c>
      <c r="I273" s="4">
        <f t="shared" si="24"/>
        <v>1.0274087626656088</v>
      </c>
    </row>
    <row r="274" spans="1:9" x14ac:dyDescent="0.2">
      <c r="A274" s="4">
        <f>IF('True_Odds_Calculator_3-way'!A275="","",'True_Odds_Calculator_3-way'!A275)</f>
        <v>2.78</v>
      </c>
      <c r="B274" s="4">
        <f>IF('True_Odds_Calculator_3-way'!B275="","",'True_Odds_Calculator_3-way'!B275)</f>
        <v>3.19</v>
      </c>
      <c r="C274" s="4">
        <f>IF('True_Odds_Calculator_3-way'!C275="","",'True_Odds_Calculator_3-way'!C275)</f>
        <v>2.83</v>
      </c>
      <c r="D274" s="4">
        <f t="shared" si="20"/>
        <v>2.654874449964284E-2</v>
      </c>
      <c r="E274" s="4">
        <f t="shared" si="21"/>
        <v>2.8501181407017944</v>
      </c>
      <c r="F274" s="4">
        <f t="shared" si="22"/>
        <v>3.2826703248609412</v>
      </c>
      <c r="G274" s="4">
        <f t="shared" si="23"/>
        <v>2.9026960357395746</v>
      </c>
      <c r="I274" s="4">
        <f t="shared" si="24"/>
        <v>1.0265487444996428</v>
      </c>
    </row>
    <row r="275" spans="1:9" x14ac:dyDescent="0.2">
      <c r="A275" s="4">
        <f>IF('True_Odds_Calculator_3-way'!A276="","",'True_Odds_Calculator_3-way'!A276)</f>
        <v>7.01</v>
      </c>
      <c r="B275" s="4">
        <f>IF('True_Odds_Calculator_3-way'!B276="","",'True_Odds_Calculator_3-way'!B276)</f>
        <v>4.93</v>
      </c>
      <c r="C275" s="4">
        <f>IF('True_Odds_Calculator_3-way'!C276="","",'True_Odds_Calculator_3-way'!C276)</f>
        <v>1.46</v>
      </c>
      <c r="D275" s="4">
        <f t="shared" si="20"/>
        <v>3.0424615795387577E-2</v>
      </c>
      <c r="E275" s="4">
        <f t="shared" si="21"/>
        <v>7.5464969625009708</v>
      </c>
      <c r="F275" s="4">
        <f t="shared" si="22"/>
        <v>5.1894615861575906</v>
      </c>
      <c r="G275" s="4">
        <f t="shared" si="23"/>
        <v>1.481942599994686</v>
      </c>
      <c r="I275" s="4">
        <f t="shared" si="24"/>
        <v>1.0304246157953876</v>
      </c>
    </row>
    <row r="276" spans="1:9" x14ac:dyDescent="0.2">
      <c r="A276" s="4">
        <f>IF('True_Odds_Calculator_3-way'!A277="","",'True_Odds_Calculator_3-way'!A277)</f>
        <v>2.5099999999999998</v>
      </c>
      <c r="B276" s="4">
        <f>IF('True_Odds_Calculator_3-way'!B277="","",'True_Odds_Calculator_3-way'!B277)</f>
        <v>3.81</v>
      </c>
      <c r="C276" s="4">
        <f>IF('True_Odds_Calculator_3-way'!C277="","",'True_Odds_Calculator_3-way'!C277)</f>
        <v>2.72</v>
      </c>
      <c r="D276" s="4">
        <f t="shared" si="20"/>
        <v>2.8520624926571259E-2</v>
      </c>
      <c r="E276" s="4">
        <f t="shared" si="21"/>
        <v>2.5713584132086043</v>
      </c>
      <c r="F276" s="4">
        <f t="shared" si="22"/>
        <v>3.9531892327616194</v>
      </c>
      <c r="G276" s="4">
        <f t="shared" si="23"/>
        <v>2.7922027326160057</v>
      </c>
      <c r="I276" s="4">
        <f t="shared" si="24"/>
        <v>1.0285206249265713</v>
      </c>
    </row>
    <row r="277" spans="1:9" x14ac:dyDescent="0.2">
      <c r="A277" s="4">
        <f>IF('True_Odds_Calculator_3-way'!A278="","",'True_Odds_Calculator_3-way'!A278)</f>
        <v>8.1300000000000008</v>
      </c>
      <c r="B277" s="4">
        <f>IF('True_Odds_Calculator_3-way'!B278="","",'True_Odds_Calculator_3-way'!B278)</f>
        <v>4.97</v>
      </c>
      <c r="C277" s="4">
        <f>IF('True_Odds_Calculator_3-way'!C278="","",'True_Odds_Calculator_3-way'!C278)</f>
        <v>1.41</v>
      </c>
      <c r="D277" s="4">
        <f t="shared" si="20"/>
        <v>3.3428331629093089E-2</v>
      </c>
      <c r="E277" s="4">
        <f t="shared" si="21"/>
        <v>8.9398697634832178</v>
      </c>
      <c r="F277" s="4">
        <f t="shared" si="22"/>
        <v>5.2613727317080059</v>
      </c>
      <c r="G277" s="4">
        <f t="shared" si="23"/>
        <v>1.4325065630923952</v>
      </c>
      <c r="I277" s="4">
        <f t="shared" si="24"/>
        <v>1.0334283316290931</v>
      </c>
    </row>
    <row r="278" spans="1:9" x14ac:dyDescent="0.2">
      <c r="A278" s="4">
        <f>IF('True_Odds_Calculator_3-way'!A279="","",'True_Odds_Calculator_3-way'!A279)</f>
        <v>7.32</v>
      </c>
      <c r="B278" s="4">
        <f>IF('True_Odds_Calculator_3-way'!B279="","",'True_Odds_Calculator_3-way'!B279)</f>
        <v>4.87</v>
      </c>
      <c r="C278" s="4">
        <f>IF('True_Odds_Calculator_3-way'!C279="","",'True_Odds_Calculator_3-way'!C279)</f>
        <v>1.45</v>
      </c>
      <c r="D278" s="4">
        <f t="shared" si="20"/>
        <v>3.1606003306624331E-2</v>
      </c>
      <c r="E278" s="4">
        <f t="shared" si="21"/>
        <v>7.9316804751524002</v>
      </c>
      <c r="F278" s="4">
        <f t="shared" si="22"/>
        <v>5.1333786630685374</v>
      </c>
      <c r="G278" s="4">
        <f t="shared" si="23"/>
        <v>1.472494166827776</v>
      </c>
      <c r="I278" s="4">
        <f t="shared" si="24"/>
        <v>1.0316060033066243</v>
      </c>
    </row>
    <row r="279" spans="1:9" x14ac:dyDescent="0.2">
      <c r="A279" s="4">
        <f>IF('True_Odds_Calculator_3-way'!A280="","",'True_Odds_Calculator_3-way'!A280)</f>
        <v>1.88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4.7699999999999996</v>
      </c>
      <c r="D279" s="4">
        <f t="shared" si="20"/>
        <v>3.1413571950810404E-2</v>
      </c>
      <c r="E279" s="4">
        <f t="shared" si="21"/>
        <v>1.9177525671716913</v>
      </c>
      <c r="F279" s="4">
        <f t="shared" si="22"/>
        <v>3.5793045522488214</v>
      </c>
      <c r="G279" s="4">
        <f t="shared" si="23"/>
        <v>5.0207755873055033</v>
      </c>
      <c r="I279" s="4">
        <f t="shared" si="24"/>
        <v>1.0314135719508104</v>
      </c>
    </row>
    <row r="280" spans="1:9" x14ac:dyDescent="0.2">
      <c r="A280" s="4">
        <f>IF('True_Odds_Calculator_3-way'!A281="","",'True_Odds_Calculator_3-way'!A281)</f>
        <v>11.59</v>
      </c>
      <c r="B280" s="4">
        <f>IF('True_Odds_Calculator_3-way'!B281="","",'True_Odds_Calculator_3-way'!B281)</f>
        <v>5.6</v>
      </c>
      <c r="C280" s="4">
        <f>IF('True_Odds_Calculator_3-way'!C281="","",'True_Odds_Calculator_3-way'!C281)</f>
        <v>1.29</v>
      </c>
      <c r="D280" s="4">
        <f t="shared" si="20"/>
        <v>4.0046503983939941E-2</v>
      </c>
      <c r="E280" s="4">
        <f t="shared" si="21"/>
        <v>13.711319248913421</v>
      </c>
      <c r="F280" s="4">
        <f t="shared" si="22"/>
        <v>6.0524409908733299</v>
      </c>
      <c r="G280" s="4">
        <f t="shared" si="23"/>
        <v>1.3126030196845657</v>
      </c>
      <c r="I280" s="4">
        <f t="shared" si="24"/>
        <v>1.0400465039839399</v>
      </c>
    </row>
    <row r="281" spans="1:9" x14ac:dyDescent="0.2">
      <c r="A281" s="4">
        <f>IF('True_Odds_Calculator_3-way'!A282="","",'True_Odds_Calculator_3-way'!A282)</f>
        <v>2.0299999999999998</v>
      </c>
      <c r="B281" s="4">
        <f>IF('True_Odds_Calculator_3-way'!B282="","",'True_Odds_Calculator_3-way'!B282)</f>
        <v>3.39</v>
      </c>
      <c r="C281" s="4">
        <f>IF('True_Odds_Calculator_3-way'!C282="","",'True_Odds_Calculator_3-way'!C282)</f>
        <v>4.16</v>
      </c>
      <c r="D281" s="4">
        <f t="shared" si="20"/>
        <v>2.7980703560502196E-2</v>
      </c>
      <c r="E281" s="4">
        <f t="shared" si="21"/>
        <v>2.0691769889066136</v>
      </c>
      <c r="F281" s="4">
        <f t="shared" si="22"/>
        <v>3.5006853521806951</v>
      </c>
      <c r="G281" s="4">
        <f t="shared" si="23"/>
        <v>4.3279230190255307</v>
      </c>
      <c r="I281" s="4">
        <f t="shared" si="24"/>
        <v>1.0279807035605022</v>
      </c>
    </row>
    <row r="282" spans="1:9" x14ac:dyDescent="0.2">
      <c r="A282" s="4">
        <f>IF('True_Odds_Calculator_3-way'!A283="","",'True_Odds_Calculator_3-way'!A283)</f>
        <v>16.760000000000002</v>
      </c>
      <c r="B282" s="4">
        <f>IF('True_Odds_Calculator_3-way'!B283="","",'True_Odds_Calculator_3-way'!B283)</f>
        <v>7.04</v>
      </c>
      <c r="C282" s="4">
        <f>IF('True_Odds_Calculator_3-way'!C283="","",'True_Odds_Calculator_3-way'!C283)</f>
        <v>1.2</v>
      </c>
      <c r="D282" s="4">
        <f t="shared" si="20"/>
        <v>3.504465900050624E-2</v>
      </c>
      <c r="E282" s="4">
        <f t="shared" si="21"/>
        <v>20.840141928596097</v>
      </c>
      <c r="F282" s="4">
        <f t="shared" si="22"/>
        <v>7.6708351633110654</v>
      </c>
      <c r="G282" s="4">
        <f t="shared" si="23"/>
        <v>1.2170605893344726</v>
      </c>
      <c r="I282" s="4">
        <f t="shared" si="24"/>
        <v>1.0350446590005062</v>
      </c>
    </row>
    <row r="283" spans="1:9" x14ac:dyDescent="0.2">
      <c r="A283" s="4">
        <f>IF('True_Odds_Calculator_3-way'!A284="","",'True_Odds_Calculator_3-way'!A284)</f>
        <v>4.95</v>
      </c>
      <c r="B283" s="4">
        <f>IF('True_Odds_Calculator_3-way'!B284="","",'True_Odds_Calculator_3-way'!B284)</f>
        <v>3.79</v>
      </c>
      <c r="C283" s="4">
        <f>IF('True_Odds_Calculator_3-way'!C284="","",'True_Odds_Calculator_3-way'!C284)</f>
        <v>1.75</v>
      </c>
      <c r="D283" s="4">
        <f t="shared" si="20"/>
        <v>3.7301016192836656E-2</v>
      </c>
      <c r="E283" s="4">
        <f t="shared" si="21"/>
        <v>5.2746363374681184</v>
      </c>
      <c r="F283" s="4">
        <f t="shared" si="22"/>
        <v>3.9774309323937547</v>
      </c>
      <c r="G283" s="4">
        <f t="shared" si="23"/>
        <v>1.7889250888285975</v>
      </c>
      <c r="I283" s="4">
        <f t="shared" si="24"/>
        <v>1.0373010161928367</v>
      </c>
    </row>
    <row r="284" spans="1:9" x14ac:dyDescent="0.2">
      <c r="A284" s="4">
        <f>IF('True_Odds_Calculator_3-way'!A285="","",'True_Odds_Calculator_3-way'!A285)</f>
        <v>2.54</v>
      </c>
      <c r="B284" s="4">
        <f>IF('True_Odds_Calculator_3-way'!B285="","",'True_Odds_Calculator_3-way'!B285)</f>
        <v>3.68</v>
      </c>
      <c r="C284" s="4">
        <f>IF('True_Odds_Calculator_3-way'!C285="","",'True_Odds_Calculator_3-way'!C285)</f>
        <v>2.76</v>
      </c>
      <c r="D284" s="4">
        <f t="shared" si="20"/>
        <v>2.7758758416067675E-2</v>
      </c>
      <c r="E284" s="4">
        <f t="shared" si="21"/>
        <v>2.6011329062260375</v>
      </c>
      <c r="F284" s="4">
        <f t="shared" si="22"/>
        <v>3.809723933048331</v>
      </c>
      <c r="G284" s="4">
        <f t="shared" si="23"/>
        <v>2.832332264928489</v>
      </c>
      <c r="I284" s="4">
        <f t="shared" si="24"/>
        <v>1.0277587584160677</v>
      </c>
    </row>
    <row r="285" spans="1:9" x14ac:dyDescent="0.2">
      <c r="A285" s="4">
        <f>IF('True_Odds_Calculator_3-way'!A286="","",'True_Odds_Calculator_3-way'!A286)</f>
        <v>2.0299999999999998</v>
      </c>
      <c r="B285" s="4">
        <f>IF('True_Odds_Calculator_3-way'!B286="","",'True_Odds_Calculator_3-way'!B286)</f>
        <v>3.56</v>
      </c>
      <c r="C285" s="4">
        <f>IF('True_Odds_Calculator_3-way'!C286="","",'True_Odds_Calculator_3-way'!C286)</f>
        <v>3.93</v>
      </c>
      <c r="D285" s="4">
        <f t="shared" si="20"/>
        <v>2.7962640051569565E-2</v>
      </c>
      <c r="E285" s="4">
        <f t="shared" si="21"/>
        <v>2.0691512096296334</v>
      </c>
      <c r="F285" s="4">
        <f t="shared" si="22"/>
        <v>3.6821834364440691</v>
      </c>
      <c r="G285" s="4">
        <f t="shared" si="23"/>
        <v>4.0794339848121908</v>
      </c>
      <c r="I285" s="4">
        <f t="shared" si="24"/>
        <v>1.0279626400515696</v>
      </c>
    </row>
    <row r="286" spans="1:9" x14ac:dyDescent="0.2">
      <c r="A286" s="4">
        <f>IF('True_Odds_Calculator_3-way'!A287="","",'True_Odds_Calculator_3-way'!A287)</f>
        <v>3.4</v>
      </c>
      <c r="B286" s="4">
        <f>IF('True_Odds_Calculator_3-way'!B287="","",'True_Odds_Calculator_3-way'!B287)</f>
        <v>3.61</v>
      </c>
      <c r="C286" s="4">
        <f>IF('True_Odds_Calculator_3-way'!C287="","",'True_Odds_Calculator_3-way'!C287)</f>
        <v>2.19</v>
      </c>
      <c r="D286" s="4">
        <f t="shared" si="20"/>
        <v>2.7746961874341114E-2</v>
      </c>
      <c r="E286" s="4">
        <f t="shared" si="21"/>
        <v>3.5103896680547417</v>
      </c>
      <c r="F286" s="4">
        <f t="shared" si="22"/>
        <v>3.7346972234366556</v>
      </c>
      <c r="G286" s="4">
        <f t="shared" si="23"/>
        <v>2.2352761491245192</v>
      </c>
      <c r="I286" s="4">
        <f t="shared" si="24"/>
        <v>1.0277469618743411</v>
      </c>
    </row>
    <row r="287" spans="1:9" x14ac:dyDescent="0.2">
      <c r="A287" s="4">
        <f>IF('True_Odds_Calculator_3-way'!A288="","",'True_Odds_Calculator_3-way'!A288)</f>
        <v>2.0699999999999998</v>
      </c>
      <c r="B287" s="4">
        <f>IF('True_Odds_Calculator_3-way'!B288="","",'True_Odds_Calculator_3-way'!B288)</f>
        <v>2.87</v>
      </c>
      <c r="C287" s="4">
        <f>IF('True_Odds_Calculator_3-way'!C288="","",'True_Odds_Calculator_3-way'!C288)</f>
        <v>4.66</v>
      </c>
      <c r="D287" s="4">
        <f t="shared" si="20"/>
        <v>4.6116117866854101E-2</v>
      </c>
      <c r="E287" s="4">
        <f t="shared" si="21"/>
        <v>2.1380324520269758</v>
      </c>
      <c r="F287" s="4">
        <f t="shared" si="22"/>
        <v>3.0024618704706194</v>
      </c>
      <c r="G287" s="4">
        <f t="shared" si="23"/>
        <v>5.0195704168634423</v>
      </c>
      <c r="I287" s="4">
        <f t="shared" si="24"/>
        <v>1.0461161178668541</v>
      </c>
    </row>
    <row r="288" spans="1:9" x14ac:dyDescent="0.2">
      <c r="A288" s="4">
        <f>IF('True_Odds_Calculator_3-way'!A289="","",'True_Odds_Calculator_3-way'!A289)</f>
        <v>4.17</v>
      </c>
      <c r="B288" s="4">
        <f>IF('True_Odds_Calculator_3-way'!B289="","",'True_Odds_Calculator_3-way'!B289)</f>
        <v>3.39</v>
      </c>
      <c r="C288" s="4">
        <f>IF('True_Odds_Calculator_3-way'!C289="","",'True_Odds_Calculator_3-way'!C289)</f>
        <v>2</v>
      </c>
      <c r="D288" s="4">
        <f t="shared" si="20"/>
        <v>3.4793404214681356E-2</v>
      </c>
      <c r="E288" s="4">
        <f t="shared" si="21"/>
        <v>4.3819221648765518</v>
      </c>
      <c r="F288" s="4">
        <f t="shared" si="22"/>
        <v>3.5287377841015464</v>
      </c>
      <c r="G288" s="4">
        <f t="shared" si="23"/>
        <v>2.0474928304510298</v>
      </c>
      <c r="I288" s="4">
        <f t="shared" si="24"/>
        <v>1.0347934042146814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5.53</v>
      </c>
      <c r="C289" s="4">
        <f>IF('True_Odds_Calculator_3-way'!C290="","",'True_Odds_Calculator_3-way'!C290)</f>
        <v>10.23</v>
      </c>
      <c r="D289" s="4">
        <f t="shared" si="20"/>
        <v>3.6159294632140737E-2</v>
      </c>
      <c r="E289" s="4">
        <f t="shared" si="21"/>
        <v>1.341340853209871</v>
      </c>
      <c r="F289" s="4">
        <f t="shared" si="22"/>
        <v>5.9249172613146026</v>
      </c>
      <c r="G289" s="4">
        <f t="shared" si="23"/>
        <v>11.668800363026321</v>
      </c>
      <c r="I289" s="4">
        <f t="shared" si="24"/>
        <v>1.0361592946321407</v>
      </c>
    </row>
    <row r="290" spans="1:9" x14ac:dyDescent="0.2">
      <c r="A290" s="4">
        <f>IF('True_Odds_Calculator_3-way'!A291="","",'True_Odds_Calculator_3-way'!A291)</f>
        <v>1.43</v>
      </c>
      <c r="B290" s="4">
        <f>IF('True_Odds_Calculator_3-way'!B291="","",'True_Odds_Calculator_3-way'!B291)</f>
        <v>4.67</v>
      </c>
      <c r="C290" s="4">
        <f>IF('True_Odds_Calculator_3-way'!C291="","",'True_Odds_Calculator_3-way'!C291)</f>
        <v>7.91</v>
      </c>
      <c r="D290" s="4">
        <f t="shared" si="20"/>
        <v>3.9855711929388971E-2</v>
      </c>
      <c r="E290" s="4">
        <f t="shared" si="21"/>
        <v>1.4576930920738644</v>
      </c>
      <c r="F290" s="4">
        <f t="shared" si="22"/>
        <v>4.9789012833783852</v>
      </c>
      <c r="G290" s="4">
        <f t="shared" si="23"/>
        <v>8.8388403885532583</v>
      </c>
      <c r="I290" s="4">
        <f t="shared" si="24"/>
        <v>1.039855711929389</v>
      </c>
    </row>
    <row r="291" spans="1:9" x14ac:dyDescent="0.2">
      <c r="A291" s="4">
        <f>IF('True_Odds_Calculator_3-way'!A292="","",'True_Odds_Calculator_3-way'!A292)</f>
        <v>2.62</v>
      </c>
      <c r="B291" s="4">
        <f>IF('True_Odds_Calculator_3-way'!B292="","",'True_Odds_Calculator_3-way'!B292)</f>
        <v>3.42</v>
      </c>
      <c r="C291" s="4">
        <f>IF('True_Odds_Calculator_3-way'!C292="","",'True_Odds_Calculator_3-way'!C292)</f>
        <v>2.78</v>
      </c>
      <c r="D291" s="4">
        <f t="shared" si="20"/>
        <v>3.3789280347517936E-2</v>
      </c>
      <c r="E291" s="4">
        <f t="shared" si="21"/>
        <v>2.6996652446621368</v>
      </c>
      <c r="F291" s="4">
        <f t="shared" si="22"/>
        <v>3.5570154512004124</v>
      </c>
      <c r="G291" s="4">
        <f t="shared" si="23"/>
        <v>2.8698593122636096</v>
      </c>
      <c r="I291" s="4">
        <f t="shared" si="24"/>
        <v>1.0337892803475179</v>
      </c>
    </row>
    <row r="292" spans="1:9" x14ac:dyDescent="0.2">
      <c r="A292" s="4">
        <f>IF('True_Odds_Calculator_3-way'!A293="","",'True_Odds_Calculator_3-way'!A293)</f>
        <v>1.31</v>
      </c>
      <c r="B292" s="4">
        <f>IF('True_Odds_Calculator_3-way'!B293="","",'True_Odds_Calculator_3-way'!B293)</f>
        <v>5.75</v>
      </c>
      <c r="C292" s="4">
        <f>IF('True_Odds_Calculator_3-way'!C293="","",'True_Odds_Calculator_3-way'!C293)</f>
        <v>10.18</v>
      </c>
      <c r="D292" s="4">
        <f t="shared" si="20"/>
        <v>3.5503649216199307E-2</v>
      </c>
      <c r="E292" s="4">
        <f t="shared" si="21"/>
        <v>1.3306290889392829</v>
      </c>
      <c r="F292" s="4">
        <f t="shared" si="22"/>
        <v>6.1698500333244377</v>
      </c>
      <c r="G292" s="4">
        <f t="shared" si="23"/>
        <v>11.574438806443252</v>
      </c>
      <c r="I292" s="4">
        <f t="shared" si="24"/>
        <v>1.0355036492161993</v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3.32</v>
      </c>
      <c r="C2" s="4">
        <f>1/A2</f>
        <v>0.75757575757575757</v>
      </c>
      <c r="D2">
        <f>1/B2</f>
        <v>0.30120481927710846</v>
      </c>
      <c r="E2">
        <f>C2+D2-1</f>
        <v>5.8780576852865973E-2</v>
      </c>
      <c r="F2">
        <f>C2+D2-(C2*D2)-1</f>
        <v>-0.16940489229645861</v>
      </c>
      <c r="G2">
        <v>0</v>
      </c>
      <c r="H2">
        <f>C2*D2</f>
        <v>0.22818546914932458</v>
      </c>
      <c r="I2">
        <f>((-4*F2*H2)^0.5)/(2*F2)</f>
        <v>-1.1605958636065739</v>
      </c>
      <c r="J2">
        <f>(-((-4*F2*H2)^0.5))/(2*F2)</f>
        <v>1.1605958636065739</v>
      </c>
      <c r="K2">
        <f>IF(A2="","",(C2/($J2+C2-($J2*C2))))</f>
        <v>0.72918681542923969</v>
      </c>
      <c r="L2">
        <f>IF(B2="","",(D2/($J2+D2-($J2*D2))))</f>
        <v>0.27081318457076042</v>
      </c>
      <c r="M2">
        <f>IF(A2="","",1/K2)</f>
        <v>1.3713906763541037</v>
      </c>
      <c r="N2">
        <f>IF(B2="","",1/L2)</f>
        <v>3.6925824035672505</v>
      </c>
    </row>
    <row r="3" spans="1:14" x14ac:dyDescent="0.25">
      <c r="A3" s="4">
        <f>IF('True_Odds_Calculator_2-way'!A4="","",'True_Odds_Calculator_2-way'!A4)</f>
        <v>1.6</v>
      </c>
      <c r="B3" s="4">
        <f>IF('True_Odds_Calculator_2-way'!B4="","",'True_Odds_Calculator_2-way'!B4)</f>
        <v>2.4900000000000002</v>
      </c>
      <c r="C3" s="4">
        <f t="shared" ref="C3:C66" si="0">1/A3</f>
        <v>0.625</v>
      </c>
      <c r="D3">
        <f t="shared" ref="D3:D66" si="1">1/B3</f>
        <v>0.40160642570281119</v>
      </c>
      <c r="E3">
        <f t="shared" ref="E3:E66" si="2">C3+D3-1</f>
        <v>2.6606425702811132E-2</v>
      </c>
      <c r="F3">
        <f t="shared" ref="F3:F66" si="3">C3+D3-(C3*D3)-1</f>
        <v>-0.22439759036144591</v>
      </c>
      <c r="G3">
        <v>0</v>
      </c>
      <c r="H3">
        <f t="shared" ref="H3:H66" si="4">C3*D3</f>
        <v>0.25100401606425699</v>
      </c>
      <c r="I3">
        <f t="shared" ref="I3:I66" si="5">((-4*F3*H3)^0.5)/(2*F3)</f>
        <v>-1.0576238616172537</v>
      </c>
      <c r="J3">
        <f t="shared" ref="J3:J66" si="6">(-((-4*F3*H3)^0.5))/(2*F3)</f>
        <v>1.0576238616172537</v>
      </c>
      <c r="K3">
        <f t="shared" ref="K3:K66" si="7">IF(A3="","",(C3/($J3+C3-($J3*C3))))</f>
        <v>0.61178007608334262</v>
      </c>
      <c r="L3">
        <f t="shared" ref="L3:L66" si="8">IF(B3="","",(D3/($J3+D3-($J3*D3))))</f>
        <v>0.38821992391665738</v>
      </c>
      <c r="M3">
        <f t="shared" ref="M3:M66" si="9">IF(A3="","",1/K3)</f>
        <v>1.6345743169703524</v>
      </c>
      <c r="N3">
        <f t="shared" ref="N3:N66" si="10">IF(B3="","",1/L3)</f>
        <v>2.5758595538097082</v>
      </c>
    </row>
    <row r="4" spans="1:14" x14ac:dyDescent="0.25">
      <c r="A4" s="4">
        <f>IF('True_Odds_Calculator_2-way'!A5="","",'True_Odds_Calculator_2-way'!A5)</f>
        <v>1.9</v>
      </c>
      <c r="B4" s="4">
        <f>IF('True_Odds_Calculator_2-way'!B5="","",'True_Odds_Calculator_2-way'!B5)</f>
        <v>1.98</v>
      </c>
      <c r="C4" s="4">
        <f t="shared" si="0"/>
        <v>0.52631578947368418</v>
      </c>
      <c r="D4">
        <f t="shared" si="1"/>
        <v>0.50505050505050508</v>
      </c>
      <c r="E4">
        <f t="shared" si="2"/>
        <v>3.1366294524189264E-2</v>
      </c>
      <c r="F4">
        <f t="shared" si="3"/>
        <v>-0.23444976076555024</v>
      </c>
      <c r="G4">
        <v>0</v>
      </c>
      <c r="H4">
        <f t="shared" si="4"/>
        <v>0.26581605528973951</v>
      </c>
      <c r="I4">
        <f t="shared" si="5"/>
        <v>-1.0647942749998998</v>
      </c>
      <c r="J4">
        <f t="shared" si="6"/>
        <v>1.0647942749998998</v>
      </c>
      <c r="K4">
        <f t="shared" si="7"/>
        <v>0.51064311812610408</v>
      </c>
      <c r="L4">
        <f t="shared" si="8"/>
        <v>0.48935688187389592</v>
      </c>
      <c r="M4">
        <f t="shared" si="9"/>
        <v>1.9583148474999099</v>
      </c>
      <c r="N4">
        <f t="shared" si="10"/>
        <v>2.0434983894999017</v>
      </c>
    </row>
    <row r="5" spans="1:14" x14ac:dyDescent="0.25">
      <c r="A5" s="4">
        <f>IF('True_Odds_Calculator_2-way'!A6="","",'True_Odds_Calculator_2-way'!A6)</f>
        <v>1.97</v>
      </c>
      <c r="B5" s="4">
        <f>IF('True_Odds_Calculator_2-way'!B6="","",'True_Odds_Calculator_2-way'!B6)</f>
        <v>1.85</v>
      </c>
      <c r="C5" s="4">
        <f t="shared" si="0"/>
        <v>0.50761421319796951</v>
      </c>
      <c r="D5">
        <f t="shared" si="1"/>
        <v>0.54054054054054046</v>
      </c>
      <c r="E5">
        <f t="shared" si="2"/>
        <v>4.8154753738510081E-2</v>
      </c>
      <c r="F5">
        <f t="shared" si="3"/>
        <v>-0.22623130744958153</v>
      </c>
      <c r="G5">
        <v>0</v>
      </c>
      <c r="H5">
        <f t="shared" si="4"/>
        <v>0.27438606118809161</v>
      </c>
      <c r="I5">
        <f t="shared" si="5"/>
        <v>-1.1012975422342641</v>
      </c>
      <c r="J5">
        <f t="shared" si="6"/>
        <v>1.1012975422342641</v>
      </c>
      <c r="K5">
        <f t="shared" si="7"/>
        <v>0.48349852976792396</v>
      </c>
      <c r="L5">
        <f t="shared" si="8"/>
        <v>0.51650147023207593</v>
      </c>
      <c r="M5">
        <f t="shared" si="9"/>
        <v>2.0682586159672365</v>
      </c>
      <c r="N5">
        <f t="shared" si="10"/>
        <v>1.936102910899125</v>
      </c>
    </row>
    <row r="6" spans="1:14" x14ac:dyDescent="0.25">
      <c r="A6" s="4">
        <f>IF('True_Odds_Calculator_2-way'!A7="","",'True_Odds_Calculator_2-way'!A7)</f>
        <v>2.44</v>
      </c>
      <c r="B6" s="4">
        <f>IF('True_Odds_Calculator_2-way'!B7="","",'True_Odds_Calculator_2-way'!B7)</f>
        <v>1.6</v>
      </c>
      <c r="C6" s="4">
        <f t="shared" si="0"/>
        <v>0.4098360655737705</v>
      </c>
      <c r="D6">
        <f t="shared" si="1"/>
        <v>0.625</v>
      </c>
      <c r="E6">
        <f t="shared" si="2"/>
        <v>3.4836065573770503E-2</v>
      </c>
      <c r="F6">
        <f t="shared" si="3"/>
        <v>-0.22131147540983609</v>
      </c>
      <c r="G6">
        <v>0</v>
      </c>
      <c r="H6">
        <f t="shared" si="4"/>
        <v>0.25614754098360659</v>
      </c>
      <c r="I6">
        <f t="shared" si="5"/>
        <v>-1.075828707279838</v>
      </c>
      <c r="J6">
        <f t="shared" si="6"/>
        <v>1.075828707279838</v>
      </c>
      <c r="K6">
        <f t="shared" si="7"/>
        <v>0.39228095605926194</v>
      </c>
      <c r="L6">
        <f t="shared" si="8"/>
        <v>0.60771904394073795</v>
      </c>
      <c r="M6">
        <f t="shared" si="9"/>
        <v>2.5491933384829668</v>
      </c>
      <c r="N6">
        <f t="shared" si="10"/>
        <v>1.6454972243679031</v>
      </c>
    </row>
    <row r="7" spans="1:14" x14ac:dyDescent="0.25">
      <c r="A7" s="4">
        <f>IF('True_Odds_Calculator_2-way'!A8="","",'True_Odds_Calculator_2-way'!A8)</f>
        <v>1.7</v>
      </c>
      <c r="B7" s="4">
        <f>IF('True_Odds_Calculator_2-way'!B8="","",'True_Odds_Calculator_2-way'!B8)</f>
        <v>2.2400000000000002</v>
      </c>
      <c r="C7" s="4">
        <f t="shared" si="0"/>
        <v>0.58823529411764708</v>
      </c>
      <c r="D7">
        <f t="shared" si="1"/>
        <v>0.4464285714285714</v>
      </c>
      <c r="E7">
        <f t="shared" si="2"/>
        <v>3.4663865546218364E-2</v>
      </c>
      <c r="F7">
        <f t="shared" si="3"/>
        <v>-0.22794117647058831</v>
      </c>
      <c r="G7">
        <v>0</v>
      </c>
      <c r="H7">
        <f t="shared" si="4"/>
        <v>0.26260504201680673</v>
      </c>
      <c r="I7">
        <f t="shared" si="5"/>
        <v>-1.0733469768527293</v>
      </c>
      <c r="J7">
        <f t="shared" si="6"/>
        <v>1.0733469768527293</v>
      </c>
      <c r="K7">
        <f t="shared" si="7"/>
        <v>0.5709904149848718</v>
      </c>
      <c r="L7">
        <f t="shared" si="8"/>
        <v>0.42900958501512831</v>
      </c>
      <c r="M7">
        <f t="shared" si="9"/>
        <v>1.7513428837969105</v>
      </c>
      <c r="N7">
        <f t="shared" si="10"/>
        <v>2.3309502512973848</v>
      </c>
    </row>
    <row r="8" spans="1:14" x14ac:dyDescent="0.25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0.49261083743842371</v>
      </c>
      <c r="D8">
        <f t="shared" si="1"/>
        <v>0.53191489361702127</v>
      </c>
      <c r="E8">
        <f t="shared" si="2"/>
        <v>2.4525731055444977E-2</v>
      </c>
      <c r="F8">
        <f t="shared" si="3"/>
        <v>-0.23750131013520592</v>
      </c>
      <c r="G8">
        <v>0</v>
      </c>
      <c r="H8">
        <f t="shared" si="4"/>
        <v>0.2620270411906509</v>
      </c>
      <c r="I8">
        <f t="shared" si="5"/>
        <v>-1.0503645397539194</v>
      </c>
      <c r="J8">
        <f t="shared" si="6"/>
        <v>1.0503645397539194</v>
      </c>
      <c r="K8">
        <f t="shared" si="7"/>
        <v>0.48033612555301569</v>
      </c>
      <c r="L8">
        <f t="shared" si="8"/>
        <v>0.51966387444698414</v>
      </c>
      <c r="M8">
        <f t="shared" si="9"/>
        <v>2.081875475946537</v>
      </c>
      <c r="N8">
        <f t="shared" si="10"/>
        <v>1.9243207949834495</v>
      </c>
    </row>
    <row r="9" spans="1:14" x14ac:dyDescent="0.25">
      <c r="A9" s="4">
        <f>IF('True_Odds_Calculator_2-way'!A10="","",'True_Odds_Calculator_2-way'!A10)</f>
        <v>1.89</v>
      </c>
      <c r="B9" s="4">
        <f>IF('True_Odds_Calculator_2-way'!B10="","",'True_Odds_Calculator_2-way'!B10)</f>
        <v>2.02</v>
      </c>
      <c r="C9" s="4">
        <f t="shared" si="0"/>
        <v>0.52910052910052918</v>
      </c>
      <c r="D9">
        <f t="shared" si="1"/>
        <v>0.49504950495049505</v>
      </c>
      <c r="E9">
        <f t="shared" si="2"/>
        <v>2.4150034051024338E-2</v>
      </c>
      <c r="F9">
        <f t="shared" si="3"/>
        <v>-0.23778092094923764</v>
      </c>
      <c r="G9">
        <v>0</v>
      </c>
      <c r="H9">
        <f t="shared" si="4"/>
        <v>0.26193095500026198</v>
      </c>
      <c r="I9">
        <f t="shared" si="5"/>
        <v>-1.0495542964487814</v>
      </c>
      <c r="J9">
        <f t="shared" si="6"/>
        <v>1.0495542964487814</v>
      </c>
      <c r="K9">
        <f t="shared" si="7"/>
        <v>0.51703545910612803</v>
      </c>
      <c r="L9">
        <f t="shared" si="8"/>
        <v>0.48296454089387197</v>
      </c>
      <c r="M9">
        <f t="shared" si="9"/>
        <v>1.9341033238394147</v>
      </c>
      <c r="N9">
        <f t="shared" si="10"/>
        <v>2.0705453823777571</v>
      </c>
    </row>
    <row r="10" spans="1:14" x14ac:dyDescent="0.25">
      <c r="A10" s="4">
        <f>IF('True_Odds_Calculator_2-way'!A11="","",'True_Odds_Calculator_2-way'!A11)</f>
        <v>1.61</v>
      </c>
      <c r="B10" s="4">
        <f>IF('True_Odds_Calculator_2-way'!B11="","",'True_Odds_Calculator_2-way'!B11)</f>
        <v>2.4500000000000002</v>
      </c>
      <c r="C10" s="4">
        <f t="shared" si="0"/>
        <v>0.6211180124223602</v>
      </c>
      <c r="D10">
        <f t="shared" si="1"/>
        <v>0.4081632653061224</v>
      </c>
      <c r="E10">
        <f t="shared" si="2"/>
        <v>2.9281277728482547E-2</v>
      </c>
      <c r="F10">
        <f t="shared" si="3"/>
        <v>-0.22423627836227666</v>
      </c>
      <c r="G10">
        <v>0</v>
      </c>
      <c r="H10">
        <f t="shared" si="4"/>
        <v>0.25351755609075921</v>
      </c>
      <c r="I10">
        <f t="shared" si="5"/>
        <v>-1.0632884133003033</v>
      </c>
      <c r="J10">
        <f t="shared" si="6"/>
        <v>1.0632884133003033</v>
      </c>
      <c r="K10">
        <f t="shared" si="7"/>
        <v>0.60657309337604948</v>
      </c>
      <c r="L10">
        <f t="shared" si="8"/>
        <v>0.39342690662395058</v>
      </c>
      <c r="M10">
        <f t="shared" si="9"/>
        <v>1.648605932113185</v>
      </c>
      <c r="N10">
        <f t="shared" si="10"/>
        <v>2.5417681992854404</v>
      </c>
    </row>
    <row r="11" spans="1:14" x14ac:dyDescent="0.25">
      <c r="A11" s="4">
        <f>IF('True_Odds_Calculator_2-way'!A12="","",'True_Odds_Calculator_2-way'!A12)</f>
        <v>1.78</v>
      </c>
      <c r="B11" s="4">
        <f>IF('True_Odds_Calculator_2-way'!B12="","",'True_Odds_Calculator_2-way'!B12)</f>
        <v>2.14</v>
      </c>
      <c r="C11" s="4">
        <f t="shared" si="0"/>
        <v>0.5617977528089888</v>
      </c>
      <c r="D11">
        <f t="shared" si="1"/>
        <v>0.46728971962616822</v>
      </c>
      <c r="E11">
        <f t="shared" si="2"/>
        <v>2.908747243515708E-2</v>
      </c>
      <c r="F11">
        <f t="shared" si="3"/>
        <v>-0.23343484196156661</v>
      </c>
      <c r="G11">
        <v>0</v>
      </c>
      <c r="H11">
        <f t="shared" si="4"/>
        <v>0.26252231439672374</v>
      </c>
      <c r="I11">
        <f t="shared" si="5"/>
        <v>-1.0604746049596299</v>
      </c>
      <c r="J11">
        <f t="shared" si="6"/>
        <v>1.0604746049596299</v>
      </c>
      <c r="K11">
        <f t="shared" si="7"/>
        <v>0.54729439241638145</v>
      </c>
      <c r="L11">
        <f t="shared" si="8"/>
        <v>0.45270560758361844</v>
      </c>
      <c r="M11">
        <f t="shared" si="9"/>
        <v>1.8271701918685113</v>
      </c>
      <c r="N11">
        <f t="shared" si="10"/>
        <v>2.2089410496539781</v>
      </c>
    </row>
    <row r="12" spans="1:14" x14ac:dyDescent="0.25">
      <c r="A12" s="4">
        <f>IF('True_Odds_Calculator_2-way'!A13="","",'True_Odds_Calculator_2-way'!A13)</f>
        <v>1.76</v>
      </c>
      <c r="B12" s="4">
        <f>IF('True_Odds_Calculator_2-way'!B13="","",'True_Odds_Calculator_2-way'!B13)</f>
        <v>2.17</v>
      </c>
      <c r="C12" s="4">
        <f t="shared" si="0"/>
        <v>0.56818181818181823</v>
      </c>
      <c r="D12">
        <f t="shared" si="1"/>
        <v>0.46082949308755761</v>
      </c>
      <c r="E12">
        <f t="shared" si="2"/>
        <v>2.9011311269375728E-2</v>
      </c>
      <c r="F12">
        <f t="shared" si="3"/>
        <v>-0.2328236279849184</v>
      </c>
      <c r="G12">
        <v>0</v>
      </c>
      <c r="H12">
        <f t="shared" si="4"/>
        <v>0.26183493925429413</v>
      </c>
      <c r="I12">
        <f t="shared" si="5"/>
        <v>-1.0604746049596294</v>
      </c>
      <c r="J12">
        <f t="shared" si="6"/>
        <v>1.0604746049596294</v>
      </c>
      <c r="K12">
        <f t="shared" si="7"/>
        <v>0.55372190553633505</v>
      </c>
      <c r="L12">
        <f t="shared" si="8"/>
        <v>0.44627809446366512</v>
      </c>
      <c r="M12">
        <f t="shared" si="9"/>
        <v>1.8059606997693183</v>
      </c>
      <c r="N12">
        <f t="shared" si="10"/>
        <v>2.2407552878027661</v>
      </c>
    </row>
    <row r="13" spans="1:14" x14ac:dyDescent="0.25">
      <c r="A13" s="4">
        <f>IF('True_Odds_Calculator_2-way'!A14="","",'True_Odds_Calculator_2-way'!A14)</f>
        <v>1.5</v>
      </c>
      <c r="B13" s="4">
        <f>IF('True_Odds_Calculator_2-way'!B14="","",'True_Odds_Calculator_2-way'!B14)</f>
        <v>2.74</v>
      </c>
      <c r="C13" s="4">
        <f t="shared" si="0"/>
        <v>0.66666666666666663</v>
      </c>
      <c r="D13">
        <f t="shared" si="1"/>
        <v>0.36496350364963503</v>
      </c>
      <c r="E13">
        <f t="shared" si="2"/>
        <v>3.1630170316301776E-2</v>
      </c>
      <c r="F13">
        <f t="shared" si="3"/>
        <v>-0.21167883211678817</v>
      </c>
      <c r="G13">
        <v>0</v>
      </c>
      <c r="H13">
        <f t="shared" si="4"/>
        <v>0.24330900243309</v>
      </c>
      <c r="I13">
        <f t="shared" si="5"/>
        <v>-1.0721125348377951</v>
      </c>
      <c r="J13">
        <f t="shared" si="6"/>
        <v>1.0721125348377951</v>
      </c>
      <c r="K13">
        <f t="shared" si="7"/>
        <v>0.65101781829928906</v>
      </c>
      <c r="L13">
        <f t="shared" si="8"/>
        <v>0.34898218170071083</v>
      </c>
      <c r="M13">
        <f t="shared" si="9"/>
        <v>1.5360562674188976</v>
      </c>
      <c r="N13">
        <f t="shared" si="10"/>
        <v>2.8654758106177636</v>
      </c>
    </row>
    <row r="14" spans="1:14" x14ac:dyDescent="0.25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1.86</v>
      </c>
      <c r="C14" s="4">
        <f t="shared" si="0"/>
        <v>0.49751243781094534</v>
      </c>
      <c r="D14">
        <f t="shared" si="1"/>
        <v>0.5376344086021505</v>
      </c>
      <c r="E14">
        <f t="shared" si="2"/>
        <v>3.5146846413095734E-2</v>
      </c>
      <c r="F14">
        <f t="shared" si="3"/>
        <v>-0.2323329588616061</v>
      </c>
      <c r="G14">
        <v>0</v>
      </c>
      <c r="H14">
        <f t="shared" si="4"/>
        <v>0.26747980527470178</v>
      </c>
      <c r="I14">
        <f t="shared" si="5"/>
        <v>-1.0729761966090035</v>
      </c>
      <c r="J14">
        <f t="shared" si="6"/>
        <v>1.0729761966090035</v>
      </c>
      <c r="K14">
        <f t="shared" si="7"/>
        <v>0.47991416249720437</v>
      </c>
      <c r="L14">
        <f t="shared" si="8"/>
        <v>0.52008583750279591</v>
      </c>
      <c r="M14">
        <f t="shared" si="9"/>
        <v>2.0837059585750928</v>
      </c>
      <c r="N14">
        <f t="shared" si="10"/>
        <v>1.9227595290837431</v>
      </c>
    </row>
    <row r="15" spans="1:14" x14ac:dyDescent="0.25">
      <c r="A15" s="4">
        <f>IF('True_Odds_Calculator_2-way'!A16="","",'True_Odds_Calculator_2-way'!A16)</f>
        <v>1.84</v>
      </c>
      <c r="B15" s="4">
        <f>IF('True_Odds_Calculator_2-way'!B16="","",'True_Odds_Calculator_2-way'!B16)</f>
        <v>2</v>
      </c>
      <c r="C15" s="4">
        <f t="shared" si="0"/>
        <v>0.54347826086956519</v>
      </c>
      <c r="D15">
        <f t="shared" si="1"/>
        <v>0.5</v>
      </c>
      <c r="E15">
        <f t="shared" si="2"/>
        <v>4.3478260869565188E-2</v>
      </c>
      <c r="F15">
        <f t="shared" si="3"/>
        <v>-0.22826086956521741</v>
      </c>
      <c r="G15">
        <v>0</v>
      </c>
      <c r="H15">
        <f t="shared" si="4"/>
        <v>0.27173913043478259</v>
      </c>
      <c r="I15">
        <f t="shared" si="5"/>
        <v>-1.0910894511799618</v>
      </c>
      <c r="J15">
        <f t="shared" si="6"/>
        <v>1.0910894511799618</v>
      </c>
      <c r="K15">
        <f t="shared" si="7"/>
        <v>0.52178038130519999</v>
      </c>
      <c r="L15">
        <f t="shared" si="8"/>
        <v>0.47821961869479995</v>
      </c>
      <c r="M15">
        <f t="shared" si="9"/>
        <v>1.9165151389911681</v>
      </c>
      <c r="N15">
        <f t="shared" si="10"/>
        <v>2.091089451179962</v>
      </c>
    </row>
    <row r="16" spans="1:14" x14ac:dyDescent="0.25">
      <c r="A16" s="4">
        <f>IF('True_Odds_Calculator_2-way'!A17="","",'True_Odds_Calculator_2-way'!A17)</f>
        <v>2.2200000000000002</v>
      </c>
      <c r="B16" s="4">
        <f>IF('True_Odds_Calculator_2-way'!B17="","",'True_Odds_Calculator_2-way'!B17)</f>
        <v>1.68</v>
      </c>
      <c r="C16" s="4">
        <f t="shared" si="0"/>
        <v>0.4504504504504504</v>
      </c>
      <c r="D16">
        <f t="shared" si="1"/>
        <v>0.59523809523809523</v>
      </c>
      <c r="E16">
        <f t="shared" si="2"/>
        <v>4.5688545688545634E-2</v>
      </c>
      <c r="F16">
        <f t="shared" si="3"/>
        <v>-0.22243672243672252</v>
      </c>
      <c r="G16">
        <v>0</v>
      </c>
      <c r="H16">
        <f t="shared" si="4"/>
        <v>0.2681252681252681</v>
      </c>
      <c r="I16">
        <f t="shared" si="5"/>
        <v>-1.0979071877276467</v>
      </c>
      <c r="J16">
        <f t="shared" si="6"/>
        <v>1.0979071877276467</v>
      </c>
      <c r="K16">
        <f t="shared" si="7"/>
        <v>0.42745148692380741</v>
      </c>
      <c r="L16">
        <f t="shared" si="8"/>
        <v>0.57254851307619281</v>
      </c>
      <c r="M16">
        <f t="shared" si="9"/>
        <v>2.3394467690277296</v>
      </c>
      <c r="N16">
        <f t="shared" si="10"/>
        <v>1.7465768876547993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1.78</v>
      </c>
      <c r="C17" s="4">
        <f t="shared" si="0"/>
        <v>0.4854368932038835</v>
      </c>
      <c r="D17">
        <f t="shared" si="1"/>
        <v>0.5617977528089888</v>
      </c>
      <c r="E17">
        <f t="shared" si="2"/>
        <v>4.7234646012872306E-2</v>
      </c>
      <c r="F17">
        <f t="shared" si="3"/>
        <v>-0.22548270971964657</v>
      </c>
      <c r="G17">
        <v>0</v>
      </c>
      <c r="H17">
        <f t="shared" si="4"/>
        <v>0.27271735573251882</v>
      </c>
      <c r="I17">
        <f t="shared" si="5"/>
        <v>-1.0997646755364592</v>
      </c>
      <c r="J17">
        <f t="shared" si="6"/>
        <v>1.0997646755364592</v>
      </c>
      <c r="K17">
        <f t="shared" si="7"/>
        <v>0.46173369190551583</v>
      </c>
      <c r="L17">
        <f t="shared" si="8"/>
        <v>0.53826630809448417</v>
      </c>
      <c r="M17">
        <f t="shared" si="9"/>
        <v>2.1657505560686463</v>
      </c>
      <c r="N17">
        <f t="shared" si="10"/>
        <v>1.8578164469184384</v>
      </c>
    </row>
    <row r="18" spans="1:14" x14ac:dyDescent="0.25">
      <c r="A18" s="4">
        <f>IF('True_Odds_Calculator_2-way'!A19="","",'True_Odds_Calculator_2-way'!A19)</f>
        <v>1.94</v>
      </c>
      <c r="B18" s="4">
        <f>IF('True_Odds_Calculator_2-way'!B19="","",'True_Odds_Calculator_2-way'!B19)</f>
        <v>1.89</v>
      </c>
      <c r="C18" s="4">
        <f t="shared" si="0"/>
        <v>0.51546391752577325</v>
      </c>
      <c r="D18">
        <f t="shared" si="1"/>
        <v>0.52910052910052918</v>
      </c>
      <c r="E18">
        <f t="shared" si="2"/>
        <v>4.4564446626302434E-2</v>
      </c>
      <c r="F18">
        <f t="shared" si="3"/>
        <v>-0.22816778486881573</v>
      </c>
      <c r="G18">
        <v>0</v>
      </c>
      <c r="H18">
        <f t="shared" si="4"/>
        <v>0.27273223149511816</v>
      </c>
      <c r="I18">
        <f t="shared" si="5"/>
        <v>-1.093304334427839</v>
      </c>
      <c r="J18">
        <f t="shared" si="6"/>
        <v>1.093304334427839</v>
      </c>
      <c r="K18">
        <f t="shared" si="7"/>
        <v>0.49316812364659818</v>
      </c>
      <c r="L18">
        <f t="shared" si="8"/>
        <v>0.50683187635340188</v>
      </c>
      <c r="M18">
        <f t="shared" si="9"/>
        <v>2.0277060743621682</v>
      </c>
      <c r="N18">
        <f t="shared" si="10"/>
        <v>1.9730408576407765</v>
      </c>
    </row>
    <row r="19" spans="1:14" x14ac:dyDescent="0.25">
      <c r="A19" s="4">
        <f>IF('True_Odds_Calculator_2-way'!A20="","",'True_Odds_Calculator_2-way'!A20)</f>
        <v>1.9</v>
      </c>
      <c r="B19" s="4">
        <f>IF('True_Odds_Calculator_2-way'!B20="","",'True_Odds_Calculator_2-way'!B20)</f>
        <v>1.93</v>
      </c>
      <c r="C19" s="4">
        <f t="shared" si="0"/>
        <v>0.52631578947368418</v>
      </c>
      <c r="D19">
        <f t="shared" si="1"/>
        <v>0.5181347150259068</v>
      </c>
      <c r="E19">
        <f t="shared" si="2"/>
        <v>4.445050449959087E-2</v>
      </c>
      <c r="F19">
        <f t="shared" si="3"/>
        <v>-0.22825197709299161</v>
      </c>
      <c r="G19">
        <v>0</v>
      </c>
      <c r="H19">
        <f t="shared" si="4"/>
        <v>0.27270248159258254</v>
      </c>
      <c r="I19">
        <f t="shared" si="5"/>
        <v>-1.0930430596399217</v>
      </c>
      <c r="J19">
        <f t="shared" si="6"/>
        <v>1.0930430596399217</v>
      </c>
      <c r="K19">
        <f t="shared" si="7"/>
        <v>0.50409863604618754</v>
      </c>
      <c r="L19">
        <f t="shared" si="8"/>
        <v>0.49590136395381257</v>
      </c>
      <c r="M19">
        <f t="shared" si="9"/>
        <v>1.9837387536759294</v>
      </c>
      <c r="N19">
        <f t="shared" si="10"/>
        <v>2.0165300454651267</v>
      </c>
    </row>
    <row r="20" spans="1:14" x14ac:dyDescent="0.25">
      <c r="A20" s="4">
        <f>IF('True_Odds_Calculator_2-way'!A21="","",'True_Odds_Calculator_2-way'!A21)</f>
        <v>2.17</v>
      </c>
      <c r="B20" s="4">
        <f>IF('True_Odds_Calculator_2-way'!B21="","",'True_Odds_Calculator_2-way'!B21)</f>
        <v>1.7</v>
      </c>
      <c r="C20" s="4">
        <f t="shared" si="0"/>
        <v>0.46082949308755761</v>
      </c>
      <c r="D20">
        <f t="shared" si="1"/>
        <v>0.58823529411764708</v>
      </c>
      <c r="E20">
        <f t="shared" si="2"/>
        <v>4.9064787205204574E-2</v>
      </c>
      <c r="F20">
        <f t="shared" si="3"/>
        <v>-0.22201138519924113</v>
      </c>
      <c r="G20">
        <v>0</v>
      </c>
      <c r="H20">
        <f t="shared" si="4"/>
        <v>0.27107617240444565</v>
      </c>
      <c r="I20">
        <f t="shared" si="5"/>
        <v>-1.1049892402196595</v>
      </c>
      <c r="J20">
        <f t="shared" si="6"/>
        <v>1.1049892402196595</v>
      </c>
      <c r="K20">
        <f t="shared" si="7"/>
        <v>0.43614082497851364</v>
      </c>
      <c r="L20">
        <f t="shared" si="8"/>
        <v>0.56385917502148641</v>
      </c>
      <c r="M20">
        <f t="shared" si="9"/>
        <v>2.2928374110570013</v>
      </c>
      <c r="N20">
        <f t="shared" si="10"/>
        <v>1.773492468153762</v>
      </c>
    </row>
    <row r="21" spans="1:14" x14ac:dyDescent="0.25">
      <c r="A21" s="4">
        <f>IF('True_Odds_Calculator_2-way'!A22="","",'True_Odds_Calculator_2-way'!A22)</f>
        <v>2.0499999999999998</v>
      </c>
      <c r="B21" s="4">
        <f>IF('True_Odds_Calculator_2-way'!B22="","",'True_Odds_Calculator_2-way'!B22)</f>
        <v>1.8</v>
      </c>
      <c r="C21" s="4">
        <f t="shared" si="0"/>
        <v>0.48780487804878053</v>
      </c>
      <c r="D21">
        <f t="shared" si="1"/>
        <v>0.55555555555555558</v>
      </c>
      <c r="E21">
        <f t="shared" si="2"/>
        <v>4.3360433604336057E-2</v>
      </c>
      <c r="F21">
        <f t="shared" si="3"/>
        <v>-0.22764227642276424</v>
      </c>
      <c r="G21">
        <v>0</v>
      </c>
      <c r="H21">
        <f t="shared" si="4"/>
        <v>0.2710027100271003</v>
      </c>
      <c r="I21">
        <f t="shared" si="5"/>
        <v>-1.091089451179962</v>
      </c>
      <c r="J21">
        <f t="shared" si="6"/>
        <v>1.091089451179962</v>
      </c>
      <c r="K21">
        <f t="shared" si="7"/>
        <v>0.466060555964672</v>
      </c>
      <c r="L21">
        <f t="shared" si="8"/>
        <v>0.533939444035328</v>
      </c>
      <c r="M21">
        <f t="shared" si="9"/>
        <v>2.1456439237389602</v>
      </c>
      <c r="N21">
        <f t="shared" si="10"/>
        <v>1.8728715609439694</v>
      </c>
    </row>
    <row r="22" spans="1:14" x14ac:dyDescent="0.25">
      <c r="A22" s="4">
        <f>IF('True_Odds_Calculator_2-way'!A23="","",'True_Odds_Calculator_2-way'!A23)</f>
        <v>2.1</v>
      </c>
      <c r="B22" s="4">
        <f>IF('True_Odds_Calculator_2-way'!B23="","",'True_Odds_Calculator_2-way'!B23)</f>
        <v>1.75</v>
      </c>
      <c r="C22" s="4">
        <f t="shared" si="0"/>
        <v>0.47619047619047616</v>
      </c>
      <c r="D22">
        <f t="shared" si="1"/>
        <v>0.5714285714285714</v>
      </c>
      <c r="E22">
        <f t="shared" si="2"/>
        <v>4.761904761904745E-2</v>
      </c>
      <c r="F22">
        <f t="shared" si="3"/>
        <v>-0.22448979591836749</v>
      </c>
      <c r="G22">
        <v>0</v>
      </c>
      <c r="H22">
        <f t="shared" si="4"/>
        <v>0.27210884353741494</v>
      </c>
      <c r="I22">
        <f t="shared" si="5"/>
        <v>-1.1009637651263602</v>
      </c>
      <c r="J22">
        <f t="shared" si="6"/>
        <v>1.1009637651263602</v>
      </c>
      <c r="K22">
        <f t="shared" si="7"/>
        <v>0.4522717320835643</v>
      </c>
      <c r="L22">
        <f t="shared" si="8"/>
        <v>0.54772826791643581</v>
      </c>
      <c r="M22">
        <f t="shared" si="9"/>
        <v>2.2110601416389968</v>
      </c>
      <c r="N22">
        <f t="shared" si="10"/>
        <v>1.8257228238447702</v>
      </c>
    </row>
    <row r="23" spans="1:14" x14ac:dyDescent="0.25">
      <c r="A23" s="4">
        <f>IF('True_Odds_Calculator_2-way'!A24="","",'True_Odds_Calculator_2-way'!A24)</f>
        <v>2.08</v>
      </c>
      <c r="B23" s="4">
        <f>IF('True_Odds_Calculator_2-way'!B24="","",'True_Odds_Calculator_2-way'!B24)</f>
        <v>1.76</v>
      </c>
      <c r="C23" s="4">
        <f t="shared" si="0"/>
        <v>0.48076923076923073</v>
      </c>
      <c r="D23">
        <f t="shared" si="1"/>
        <v>0.56818181818181823</v>
      </c>
      <c r="E23">
        <f t="shared" si="2"/>
        <v>4.8951048951048959E-2</v>
      </c>
      <c r="F23">
        <f t="shared" si="3"/>
        <v>-0.22421328671328666</v>
      </c>
      <c r="G23">
        <v>0</v>
      </c>
      <c r="H23">
        <f t="shared" si="4"/>
        <v>0.27316433566433568</v>
      </c>
      <c r="I23">
        <f t="shared" si="5"/>
        <v>-1.1037769642208699</v>
      </c>
      <c r="J23">
        <f t="shared" si="6"/>
        <v>1.1037769642208699</v>
      </c>
      <c r="K23">
        <f t="shared" si="7"/>
        <v>0.45618791322653113</v>
      </c>
      <c r="L23">
        <f t="shared" si="8"/>
        <v>0.54381208677346893</v>
      </c>
      <c r="M23">
        <f t="shared" si="9"/>
        <v>2.1920791213585393</v>
      </c>
      <c r="N23">
        <f t="shared" si="10"/>
        <v>1.838870492807861</v>
      </c>
    </row>
    <row r="24" spans="1:14" x14ac:dyDescent="0.25">
      <c r="A24" s="4">
        <f>IF('True_Odds_Calculator_2-way'!A25="","",'True_Odds_Calculator_2-way'!A25)</f>
        <v>1.92</v>
      </c>
      <c r="B24" s="4">
        <f>IF('True_Odds_Calculator_2-way'!B25="","",'True_Odds_Calculator_2-way'!B25)</f>
        <v>1.92</v>
      </c>
      <c r="C24" s="4">
        <f t="shared" si="0"/>
        <v>0.52083333333333337</v>
      </c>
      <c r="D24">
        <f t="shared" si="1"/>
        <v>0.52083333333333337</v>
      </c>
      <c r="E24">
        <f t="shared" si="2"/>
        <v>4.1666666666666741E-2</v>
      </c>
      <c r="F24">
        <f t="shared" si="3"/>
        <v>-0.22960069444444442</v>
      </c>
      <c r="G24">
        <v>0</v>
      </c>
      <c r="H24">
        <f t="shared" si="4"/>
        <v>0.27126736111111116</v>
      </c>
      <c r="I24">
        <f t="shared" si="5"/>
        <v>-1.0869565217391306</v>
      </c>
      <c r="J24">
        <f t="shared" si="6"/>
        <v>1.0869565217391306</v>
      </c>
      <c r="K24">
        <f t="shared" si="7"/>
        <v>0.50000000000000011</v>
      </c>
      <c r="L24">
        <f t="shared" si="8"/>
        <v>0.50000000000000011</v>
      </c>
      <c r="M24">
        <f t="shared" si="9"/>
        <v>1.9999999999999996</v>
      </c>
      <c r="N24">
        <f t="shared" si="10"/>
        <v>1.9999999999999996</v>
      </c>
    </row>
    <row r="25" spans="1:14" x14ac:dyDescent="0.25">
      <c r="A25" s="4">
        <f>IF('True_Odds_Calculator_2-way'!A26="","",'True_Odds_Calculator_2-way'!A26)</f>
        <v>2.34</v>
      </c>
      <c r="B25" s="4">
        <f>IF('True_Odds_Calculator_2-way'!B26="","",'True_Odds_Calculator_2-way'!B26)</f>
        <v>1.61</v>
      </c>
      <c r="C25" s="4">
        <f t="shared" si="0"/>
        <v>0.42735042735042739</v>
      </c>
      <c r="D25">
        <f t="shared" si="1"/>
        <v>0.6211180124223602</v>
      </c>
      <c r="E25">
        <f t="shared" si="2"/>
        <v>4.8468439772787697E-2</v>
      </c>
      <c r="F25">
        <f t="shared" si="3"/>
        <v>-0.21696660827095604</v>
      </c>
      <c r="G25">
        <v>0</v>
      </c>
      <c r="H25">
        <f t="shared" si="4"/>
        <v>0.26543504804374368</v>
      </c>
      <c r="I25">
        <f t="shared" si="5"/>
        <v>-1.1060701788398051</v>
      </c>
      <c r="J25">
        <f t="shared" si="6"/>
        <v>1.1060701788398051</v>
      </c>
      <c r="K25">
        <f t="shared" si="7"/>
        <v>0.40287912901870748</v>
      </c>
      <c r="L25">
        <f t="shared" si="8"/>
        <v>0.59712087098129241</v>
      </c>
      <c r="M25">
        <f t="shared" si="9"/>
        <v>2.4821340396453389</v>
      </c>
      <c r="N25">
        <f t="shared" si="10"/>
        <v>1.6747028090922811</v>
      </c>
    </row>
    <row r="26" spans="1:14" x14ac:dyDescent="0.25">
      <c r="A26" s="4">
        <f>IF('True_Odds_Calculator_2-way'!A27="","",'True_Odds_Calculator_2-way'!A27)</f>
        <v>2.23</v>
      </c>
      <c r="B26" s="4">
        <f>IF('True_Odds_Calculator_2-way'!B27="","",'True_Odds_Calculator_2-way'!B27)</f>
        <v>1.67</v>
      </c>
      <c r="C26" s="4">
        <f t="shared" si="0"/>
        <v>0.44843049327354262</v>
      </c>
      <c r="D26">
        <f t="shared" si="1"/>
        <v>0.5988023952095809</v>
      </c>
      <c r="E26">
        <f t="shared" si="2"/>
        <v>4.7232888483123459E-2</v>
      </c>
      <c r="F26">
        <f t="shared" si="3"/>
        <v>-0.22128836497408777</v>
      </c>
      <c r="G26">
        <v>0</v>
      </c>
      <c r="H26">
        <f t="shared" si="4"/>
        <v>0.26852125345721117</v>
      </c>
      <c r="I26">
        <f t="shared" si="5"/>
        <v>-1.1015647826027291</v>
      </c>
      <c r="J26">
        <f t="shared" si="6"/>
        <v>1.1015647826027291</v>
      </c>
      <c r="K26">
        <f t="shared" si="7"/>
        <v>0.42464203096948078</v>
      </c>
      <c r="L26">
        <f t="shared" si="8"/>
        <v>0.57535796903051928</v>
      </c>
      <c r="M26">
        <f t="shared" si="9"/>
        <v>2.3549246826013568</v>
      </c>
      <c r="N26">
        <f t="shared" si="10"/>
        <v>1.7380484043438287</v>
      </c>
    </row>
    <row r="27" spans="1:14" x14ac:dyDescent="0.25">
      <c r="A27" s="4">
        <f>IF('True_Odds_Calculator_2-way'!A28="","",'True_Odds_Calculator_2-way'!A28)</f>
        <v>1.84</v>
      </c>
      <c r="B27" s="4">
        <f>IF('True_Odds_Calculator_2-way'!B28="","",'True_Odds_Calculator_2-way'!B28)</f>
        <v>1.96</v>
      </c>
      <c r="C27" s="4">
        <f t="shared" si="0"/>
        <v>0.54347826086956519</v>
      </c>
      <c r="D27">
        <f t="shared" si="1"/>
        <v>0.51020408163265307</v>
      </c>
      <c r="E27">
        <f t="shared" si="2"/>
        <v>5.3682342502218372E-2</v>
      </c>
      <c r="F27">
        <f t="shared" si="3"/>
        <v>-0.22360248447204967</v>
      </c>
      <c r="G27">
        <v>0</v>
      </c>
      <c r="H27">
        <f t="shared" si="4"/>
        <v>0.27728482697426798</v>
      </c>
      <c r="I27">
        <f t="shared" si="5"/>
        <v>-1.1135885079684349</v>
      </c>
      <c r="J27">
        <f t="shared" si="6"/>
        <v>1.1135885079684349</v>
      </c>
      <c r="K27">
        <f t="shared" si="7"/>
        <v>0.51668522645211723</v>
      </c>
      <c r="L27">
        <f t="shared" si="8"/>
        <v>0.48331477354788277</v>
      </c>
      <c r="M27">
        <f t="shared" si="9"/>
        <v>1.9354143466934854</v>
      </c>
      <c r="N27">
        <f t="shared" si="10"/>
        <v>2.0690449676496976</v>
      </c>
    </row>
    <row r="28" spans="1:14" x14ac:dyDescent="0.25">
      <c r="A28" s="4">
        <f>IF('True_Odds_Calculator_2-way'!A29="","",'True_Odds_Calculator_2-way'!A29)</f>
        <v>1.7</v>
      </c>
      <c r="B28" s="4">
        <f>IF('True_Odds_Calculator_2-way'!B29="","",'True_Odds_Calculator_2-way'!B29)</f>
        <v>2.14</v>
      </c>
      <c r="C28" s="4">
        <f t="shared" si="0"/>
        <v>0.58823529411764708</v>
      </c>
      <c r="D28">
        <f t="shared" si="1"/>
        <v>0.46728971962616822</v>
      </c>
      <c r="E28">
        <f t="shared" si="2"/>
        <v>5.5525013743815244E-2</v>
      </c>
      <c r="F28">
        <f t="shared" si="3"/>
        <v>-0.21935129191863667</v>
      </c>
      <c r="G28">
        <v>0</v>
      </c>
      <c r="H28">
        <f t="shared" si="4"/>
        <v>0.27487630566245191</v>
      </c>
      <c r="I28">
        <f t="shared" si="5"/>
        <v>-1.1194341570991124</v>
      </c>
      <c r="J28">
        <f t="shared" si="6"/>
        <v>1.1194341570991124</v>
      </c>
      <c r="K28">
        <f t="shared" si="7"/>
        <v>0.56066259689751863</v>
      </c>
      <c r="L28">
        <f t="shared" si="8"/>
        <v>0.43933740310248132</v>
      </c>
      <c r="M28">
        <f t="shared" si="9"/>
        <v>1.783603909969379</v>
      </c>
      <c r="N28">
        <f t="shared" si="10"/>
        <v>2.2761549390929883</v>
      </c>
    </row>
    <row r="29" spans="1:14" x14ac:dyDescent="0.25">
      <c r="A29" s="4">
        <f>IF('True_Odds_Calculator_2-way'!A30="","",'True_Odds_Calculator_2-way'!A30)</f>
        <v>1.93</v>
      </c>
      <c r="B29" s="4">
        <f>IF('True_Odds_Calculator_2-way'!B30="","",'True_Odds_Calculator_2-way'!B30)</f>
        <v>1.87</v>
      </c>
      <c r="C29" s="4">
        <f t="shared" si="0"/>
        <v>0.5181347150259068</v>
      </c>
      <c r="D29">
        <f t="shared" si="1"/>
        <v>0.53475935828876997</v>
      </c>
      <c r="E29">
        <f t="shared" si="2"/>
        <v>5.2894073314676771E-2</v>
      </c>
      <c r="F29">
        <f t="shared" si="3"/>
        <v>-0.22418331439971184</v>
      </c>
      <c r="G29">
        <v>0</v>
      </c>
      <c r="H29">
        <f t="shared" si="4"/>
        <v>0.27707738771438861</v>
      </c>
      <c r="I29">
        <f t="shared" si="5"/>
        <v>-1.1117289099417835</v>
      </c>
      <c r="J29">
        <f t="shared" si="6"/>
        <v>1.1117289099417835</v>
      </c>
      <c r="K29">
        <f t="shared" si="7"/>
        <v>0.49166435056494989</v>
      </c>
      <c r="L29">
        <f t="shared" si="8"/>
        <v>0.50833564943505005</v>
      </c>
      <c r="M29">
        <f t="shared" si="9"/>
        <v>2.0339078862458586</v>
      </c>
      <c r="N29">
        <f t="shared" si="10"/>
        <v>1.9672041516493519</v>
      </c>
    </row>
    <row r="30" spans="1:14" x14ac:dyDescent="0.25">
      <c r="A30" s="4">
        <f>IF('True_Odds_Calculator_2-way'!A31="","",'True_Odds_Calculator_2-way'!A31)</f>
        <v>1.7</v>
      </c>
      <c r="B30" s="4">
        <f>IF('True_Odds_Calculator_2-way'!B31="","",'True_Odds_Calculator_2-way'!B31)</f>
        <v>2.13</v>
      </c>
      <c r="C30" s="4">
        <f t="shared" si="0"/>
        <v>0.58823529411764708</v>
      </c>
      <c r="D30">
        <f t="shared" si="1"/>
        <v>0.46948356807511737</v>
      </c>
      <c r="E30">
        <f t="shared" si="2"/>
        <v>5.7718862192764453E-2</v>
      </c>
      <c r="F30">
        <f t="shared" si="3"/>
        <v>-0.2184479425573046</v>
      </c>
      <c r="G30">
        <v>0</v>
      </c>
      <c r="H30">
        <f t="shared" si="4"/>
        <v>0.27616680475006905</v>
      </c>
      <c r="I30">
        <f t="shared" si="5"/>
        <v>-1.1243764952899702</v>
      </c>
      <c r="J30">
        <f t="shared" si="6"/>
        <v>1.1243764952899702</v>
      </c>
      <c r="K30">
        <f t="shared" si="7"/>
        <v>0.55957719122240368</v>
      </c>
      <c r="L30">
        <f t="shared" si="8"/>
        <v>0.44042280877759621</v>
      </c>
      <c r="M30">
        <f t="shared" si="9"/>
        <v>1.7870635467029794</v>
      </c>
      <c r="N30">
        <f t="shared" si="10"/>
        <v>2.2705454396776665</v>
      </c>
    </row>
    <row r="31" spans="1:14" x14ac:dyDescent="0.25">
      <c r="A31" s="4">
        <f>IF('True_Odds_Calculator_2-way'!A32="","",'True_Odds_Calculator_2-way'!A32)</f>
        <v>1.97</v>
      </c>
      <c r="B31" s="4">
        <f>IF('True_Odds_Calculator_2-way'!B32="","",'True_Odds_Calculator_2-way'!B32)</f>
        <v>1.83</v>
      </c>
      <c r="C31" s="4">
        <f t="shared" si="0"/>
        <v>0.50761421319796951</v>
      </c>
      <c r="D31">
        <f t="shared" si="1"/>
        <v>0.54644808743169393</v>
      </c>
      <c r="E31">
        <f t="shared" si="2"/>
        <v>5.406230062966344E-2</v>
      </c>
      <c r="F31">
        <f t="shared" si="3"/>
        <v>-0.22332251532551117</v>
      </c>
      <c r="G31">
        <v>0</v>
      </c>
      <c r="H31">
        <f t="shared" si="4"/>
        <v>0.27738481595517456</v>
      </c>
      <c r="I31">
        <f t="shared" si="5"/>
        <v>-1.114487204492616</v>
      </c>
      <c r="J31">
        <f t="shared" si="6"/>
        <v>1.114487204492616</v>
      </c>
      <c r="K31">
        <f t="shared" si="7"/>
        <v>0.48052605955003846</v>
      </c>
      <c r="L31">
        <f t="shared" si="8"/>
        <v>0.51947394044996165</v>
      </c>
      <c r="M31">
        <f t="shared" si="9"/>
        <v>2.0810525883578377</v>
      </c>
      <c r="N31">
        <f t="shared" si="10"/>
        <v>1.9250243797288713</v>
      </c>
    </row>
    <row r="32" spans="1:14" x14ac:dyDescent="0.25">
      <c r="A32" s="4">
        <f>IF('True_Odds_Calculator_2-way'!A33="","",'True_Odds_Calculator_2-way'!A33)</f>
        <v>1.79</v>
      </c>
      <c r="B32" s="4">
        <f>IF('True_Odds_Calculator_2-way'!B33="","",'True_Odds_Calculator_2-way'!B33)</f>
        <v>2</v>
      </c>
      <c r="C32" s="4">
        <f t="shared" si="0"/>
        <v>0.55865921787709494</v>
      </c>
      <c r="D32">
        <f t="shared" si="1"/>
        <v>0.5</v>
      </c>
      <c r="E32">
        <f t="shared" si="2"/>
        <v>5.8659217877095049E-2</v>
      </c>
      <c r="F32">
        <f t="shared" si="3"/>
        <v>-0.22067039106145248</v>
      </c>
      <c r="G32">
        <v>0</v>
      </c>
      <c r="H32">
        <f t="shared" si="4"/>
        <v>0.27932960893854747</v>
      </c>
      <c r="I32">
        <f t="shared" si="5"/>
        <v>-1.125087900926024</v>
      </c>
      <c r="J32">
        <f t="shared" si="6"/>
        <v>1.125087900926024</v>
      </c>
      <c r="K32">
        <f t="shared" si="7"/>
        <v>0.52943122984971958</v>
      </c>
      <c r="L32">
        <f t="shared" si="8"/>
        <v>0.47056877015028037</v>
      </c>
      <c r="M32">
        <f t="shared" si="9"/>
        <v>1.8888194417315589</v>
      </c>
      <c r="N32">
        <f t="shared" si="10"/>
        <v>2.1250879009260242</v>
      </c>
    </row>
    <row r="33" spans="1:14" x14ac:dyDescent="0.25">
      <c r="A33" s="4">
        <f>IF('True_Odds_Calculator_2-way'!A34="","",'True_Odds_Calculator_2-way'!A34)</f>
        <v>1.99</v>
      </c>
      <c r="B33" s="4">
        <f>IF('True_Odds_Calculator_2-way'!B34="","",'True_Odds_Calculator_2-way'!B34)</f>
        <v>1.82</v>
      </c>
      <c r="C33" s="4">
        <f t="shared" si="0"/>
        <v>0.50251256281407031</v>
      </c>
      <c r="D33">
        <f t="shared" si="1"/>
        <v>0.54945054945054939</v>
      </c>
      <c r="E33">
        <f t="shared" si="2"/>
        <v>5.1963112264619582E-2</v>
      </c>
      <c r="F33">
        <f t="shared" si="3"/>
        <v>-0.22414269147937504</v>
      </c>
      <c r="G33">
        <v>0</v>
      </c>
      <c r="H33">
        <f t="shared" si="4"/>
        <v>0.27610580374399463</v>
      </c>
      <c r="I33">
        <f t="shared" si="5"/>
        <v>-1.1098785970200444</v>
      </c>
      <c r="J33">
        <f t="shared" si="6"/>
        <v>1.1098785970200444</v>
      </c>
      <c r="K33">
        <f t="shared" si="7"/>
        <v>0.47646732388748464</v>
      </c>
      <c r="L33">
        <f t="shared" si="8"/>
        <v>0.52353267611251531</v>
      </c>
      <c r="M33">
        <f t="shared" si="9"/>
        <v>2.0987798110498446</v>
      </c>
      <c r="N33">
        <f t="shared" si="10"/>
        <v>1.9101004495564369</v>
      </c>
    </row>
    <row r="34" spans="1:14" x14ac:dyDescent="0.25">
      <c r="A34" s="4">
        <f>IF('True_Odds_Calculator_2-way'!A35="","",'True_Odds_Calculator_2-way'!A35)</f>
        <v>1.91</v>
      </c>
      <c r="B34" s="4">
        <f>IF('True_Odds_Calculator_2-way'!B35="","",'True_Odds_Calculator_2-way'!B35)</f>
        <v>1.89</v>
      </c>
      <c r="C34" s="4">
        <f t="shared" si="0"/>
        <v>0.52356020942408377</v>
      </c>
      <c r="D34">
        <f t="shared" si="1"/>
        <v>0.52910052910052918</v>
      </c>
      <c r="E34">
        <f t="shared" si="2"/>
        <v>5.2660738524612949E-2</v>
      </c>
      <c r="F34">
        <f t="shared" si="3"/>
        <v>-0.2243552452976536</v>
      </c>
      <c r="G34">
        <v>0</v>
      </c>
      <c r="H34">
        <f t="shared" si="4"/>
        <v>0.27701598382226661</v>
      </c>
      <c r="I34">
        <f t="shared" si="5"/>
        <v>-1.1111797045680469</v>
      </c>
      <c r="J34">
        <f t="shared" si="6"/>
        <v>1.1111797045680469</v>
      </c>
      <c r="K34">
        <f t="shared" si="7"/>
        <v>0.49722213648304747</v>
      </c>
      <c r="L34">
        <f t="shared" si="8"/>
        <v>0.50277786351695242</v>
      </c>
      <c r="M34">
        <f t="shared" si="9"/>
        <v>2.0111735311569228</v>
      </c>
      <c r="N34">
        <f t="shared" si="10"/>
        <v>1.9889499370655614</v>
      </c>
    </row>
    <row r="35" spans="1:14" x14ac:dyDescent="0.25">
      <c r="A35" s="4">
        <f>IF('True_Odds_Calculator_2-way'!A36="","",'True_Odds_Calculator_2-way'!A36)</f>
        <v>1.89</v>
      </c>
      <c r="B35" s="4">
        <f>IF('True_Odds_Calculator_2-way'!B36="","",'True_Odds_Calculator_2-way'!B36)</f>
        <v>2.02</v>
      </c>
      <c r="C35" s="4">
        <f t="shared" si="0"/>
        <v>0.52910052910052918</v>
      </c>
      <c r="D35">
        <f t="shared" si="1"/>
        <v>0.49504950495049505</v>
      </c>
      <c r="E35">
        <f t="shared" si="2"/>
        <v>2.4150034051024338E-2</v>
      </c>
      <c r="F35">
        <f t="shared" si="3"/>
        <v>-0.23778092094923764</v>
      </c>
      <c r="G35">
        <v>0</v>
      </c>
      <c r="H35">
        <f t="shared" si="4"/>
        <v>0.26193095500026198</v>
      </c>
      <c r="I35">
        <f t="shared" si="5"/>
        <v>-1.0495542964487814</v>
      </c>
      <c r="J35">
        <f t="shared" si="6"/>
        <v>1.0495542964487814</v>
      </c>
      <c r="K35">
        <f t="shared" si="7"/>
        <v>0.51703545910612803</v>
      </c>
      <c r="L35">
        <f t="shared" si="8"/>
        <v>0.48296454089387197</v>
      </c>
      <c r="M35">
        <f t="shared" si="9"/>
        <v>1.9341033238394147</v>
      </c>
      <c r="N35">
        <f t="shared" si="10"/>
        <v>2.0705453823777571</v>
      </c>
    </row>
    <row r="36" spans="1:14" x14ac:dyDescent="0.25">
      <c r="A36" s="4">
        <f>IF('True_Odds_Calculator_2-way'!A37="","",'True_Odds_Calculator_2-way'!A37)</f>
        <v>2.42</v>
      </c>
      <c r="B36" s="4">
        <f>IF('True_Odds_Calculator_2-way'!B37="","",'True_Odds_Calculator_2-way'!B37)</f>
        <v>1.6</v>
      </c>
      <c r="C36" s="4">
        <f t="shared" si="0"/>
        <v>0.41322314049586778</v>
      </c>
      <c r="D36">
        <f t="shared" si="1"/>
        <v>0.625</v>
      </c>
      <c r="E36">
        <f t="shared" si="2"/>
        <v>3.8223140495867725E-2</v>
      </c>
      <c r="F36">
        <f t="shared" si="3"/>
        <v>-0.2200413223140496</v>
      </c>
      <c r="G36">
        <v>0</v>
      </c>
      <c r="H36">
        <f t="shared" si="4"/>
        <v>0.25826446280991738</v>
      </c>
      <c r="I36">
        <f t="shared" si="5"/>
        <v>-1.0833784750435986</v>
      </c>
      <c r="J36">
        <f t="shared" si="6"/>
        <v>1.0833784750435986</v>
      </c>
      <c r="K36">
        <f t="shared" si="7"/>
        <v>0.39394934236237333</v>
      </c>
      <c r="L36">
        <f t="shared" si="8"/>
        <v>0.60605065763762667</v>
      </c>
      <c r="M36">
        <f t="shared" si="9"/>
        <v>2.5383974345619098</v>
      </c>
      <c r="N36">
        <f t="shared" si="10"/>
        <v>1.6500270850261594</v>
      </c>
    </row>
    <row r="37" spans="1:14" x14ac:dyDescent="0.25">
      <c r="A37" s="4">
        <f>IF('True_Odds_Calculator_2-way'!A38="","",'True_Odds_Calculator_2-way'!A38)</f>
        <v>2.27</v>
      </c>
      <c r="B37" s="4">
        <f>IF('True_Odds_Calculator_2-way'!B38="","",'True_Odds_Calculator_2-way'!B38)</f>
        <v>1.65</v>
      </c>
      <c r="C37" s="4">
        <f t="shared" si="0"/>
        <v>0.44052863436123346</v>
      </c>
      <c r="D37">
        <f t="shared" si="1"/>
        <v>0.60606060606060608</v>
      </c>
      <c r="E37">
        <f t="shared" si="2"/>
        <v>4.658924042183954E-2</v>
      </c>
      <c r="F37">
        <f t="shared" si="3"/>
        <v>-0.22039781070618081</v>
      </c>
      <c r="G37">
        <v>0</v>
      </c>
      <c r="H37">
        <f t="shared" si="4"/>
        <v>0.26698705112802029</v>
      </c>
      <c r="I37">
        <f t="shared" si="5"/>
        <v>-1.1006302913143411</v>
      </c>
      <c r="J37">
        <f t="shared" si="6"/>
        <v>1.1006302913143411</v>
      </c>
      <c r="K37">
        <f t="shared" si="7"/>
        <v>0.41704887980643335</v>
      </c>
      <c r="L37">
        <f t="shared" si="8"/>
        <v>0.58295112019356654</v>
      </c>
      <c r="M37">
        <f t="shared" si="9"/>
        <v>2.3978004699692139</v>
      </c>
      <c r="N37">
        <f t="shared" si="10"/>
        <v>1.715409689354322</v>
      </c>
    </row>
    <row r="38" spans="1:14" x14ac:dyDescent="0.25">
      <c r="A38" s="4">
        <f>IF('True_Odds_Calculator_2-way'!A39="","",'True_Odds_Calculator_2-way'!A39)</f>
        <v>1.99</v>
      </c>
      <c r="B38" s="4">
        <f>IF('True_Odds_Calculator_2-way'!B39="","",'True_Odds_Calculator_2-way'!B39)</f>
        <v>1.85</v>
      </c>
      <c r="C38" s="4">
        <f t="shared" si="0"/>
        <v>0.50251256281407031</v>
      </c>
      <c r="D38">
        <f t="shared" si="1"/>
        <v>0.54054054054054046</v>
      </c>
      <c r="E38">
        <f t="shared" si="2"/>
        <v>4.3053103354610656E-2</v>
      </c>
      <c r="F38">
        <f t="shared" si="3"/>
        <v>-0.22857530897731926</v>
      </c>
      <c r="G38">
        <v>0</v>
      </c>
      <c r="H38">
        <f t="shared" si="4"/>
        <v>0.27162841233192986</v>
      </c>
      <c r="I38">
        <f t="shared" si="5"/>
        <v>-1.0901165669462136</v>
      </c>
      <c r="J38">
        <f t="shared" si="6"/>
        <v>1.0901165669462136</v>
      </c>
      <c r="K38">
        <f t="shared" si="7"/>
        <v>0.48095065060885256</v>
      </c>
      <c r="L38">
        <f t="shared" si="8"/>
        <v>0.51904934939114777</v>
      </c>
      <c r="M38">
        <f t="shared" si="9"/>
        <v>2.0792154012767514</v>
      </c>
      <c r="N38">
        <f t="shared" si="10"/>
        <v>1.9265990819042815</v>
      </c>
    </row>
    <row r="39" spans="1:14" x14ac:dyDescent="0.25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1.65</v>
      </c>
      <c r="C39" s="4">
        <f t="shared" si="0"/>
        <v>0.44247787610619471</v>
      </c>
      <c r="D39">
        <f t="shared" si="1"/>
        <v>0.60606060606060608</v>
      </c>
      <c r="E39">
        <f t="shared" si="2"/>
        <v>4.85384821668009E-2</v>
      </c>
      <c r="F39">
        <f t="shared" si="3"/>
        <v>-0.21962992759452926</v>
      </c>
      <c r="G39">
        <v>0</v>
      </c>
      <c r="H39">
        <f t="shared" si="4"/>
        <v>0.26816840976133016</v>
      </c>
      <c r="I39">
        <f t="shared" si="5"/>
        <v>-1.1049892402196602</v>
      </c>
      <c r="J39">
        <f t="shared" si="6"/>
        <v>1.1049892402196602</v>
      </c>
      <c r="K39">
        <f t="shared" si="7"/>
        <v>0.41801014383590385</v>
      </c>
      <c r="L39">
        <f t="shared" si="8"/>
        <v>0.58198985616409593</v>
      </c>
      <c r="M39">
        <f t="shared" si="9"/>
        <v>2.3922864426767716</v>
      </c>
      <c r="N39">
        <f t="shared" si="10"/>
        <v>1.7182430061427794</v>
      </c>
    </row>
    <row r="40" spans="1:14" x14ac:dyDescent="0.25">
      <c r="A40" s="4">
        <f>IF('True_Odds_Calculator_2-way'!A41="","",'True_Odds_Calculator_2-way'!A41)</f>
        <v>2.46</v>
      </c>
      <c r="B40" s="4">
        <f>IF('True_Odds_Calculator_2-way'!B41="","",'True_Odds_Calculator_2-way'!B41)</f>
        <v>1.56</v>
      </c>
      <c r="C40" s="4">
        <f t="shared" si="0"/>
        <v>0.4065040650406504</v>
      </c>
      <c r="D40">
        <f t="shared" si="1"/>
        <v>0.64102564102564097</v>
      </c>
      <c r="E40">
        <f t="shared" si="2"/>
        <v>4.7529706066291366E-2</v>
      </c>
      <c r="F40">
        <f t="shared" si="3"/>
        <v>-0.21304982280592033</v>
      </c>
      <c r="G40">
        <v>0</v>
      </c>
      <c r="H40">
        <f t="shared" si="4"/>
        <v>0.26057952887221175</v>
      </c>
      <c r="I40">
        <f t="shared" si="5"/>
        <v>-1.1059348880095219</v>
      </c>
      <c r="J40">
        <f t="shared" si="6"/>
        <v>1.1059348880095219</v>
      </c>
      <c r="K40">
        <f t="shared" si="7"/>
        <v>0.38245818270731691</v>
      </c>
      <c r="L40">
        <f t="shared" si="8"/>
        <v>0.61754181729268298</v>
      </c>
      <c r="M40">
        <f t="shared" si="9"/>
        <v>2.6146649364939023</v>
      </c>
      <c r="N40">
        <f t="shared" si="10"/>
        <v>1.6193235372853327</v>
      </c>
    </row>
    <row r="41" spans="1:14" x14ac:dyDescent="0.25">
      <c r="A41" s="4">
        <f>IF('True_Odds_Calculator_2-way'!A42="","",'True_Odds_Calculator_2-way'!A42)</f>
        <v>2.09</v>
      </c>
      <c r="B41" s="4">
        <f>IF('True_Odds_Calculator_2-way'!B42="","",'True_Odds_Calculator_2-way'!B42)</f>
        <v>1.76</v>
      </c>
      <c r="C41" s="4">
        <f t="shared" si="0"/>
        <v>0.47846889952153115</v>
      </c>
      <c r="D41">
        <f t="shared" si="1"/>
        <v>0.56818181818181823</v>
      </c>
      <c r="E41">
        <f t="shared" si="2"/>
        <v>4.6650717703349276E-2</v>
      </c>
      <c r="F41">
        <f t="shared" si="3"/>
        <v>-0.22520661157024802</v>
      </c>
      <c r="G41">
        <v>0</v>
      </c>
      <c r="H41">
        <f t="shared" si="4"/>
        <v>0.27185732927359729</v>
      </c>
      <c r="I41">
        <f t="shared" si="5"/>
        <v>-1.0987021007226223</v>
      </c>
      <c r="J41">
        <f t="shared" si="6"/>
        <v>1.0987021007226223</v>
      </c>
      <c r="K41">
        <f t="shared" si="7"/>
        <v>0.45504490981400092</v>
      </c>
      <c r="L41">
        <f t="shared" si="8"/>
        <v>0.54495509018599919</v>
      </c>
      <c r="M41">
        <f t="shared" si="9"/>
        <v>2.197585289787658</v>
      </c>
      <c r="N41">
        <f t="shared" si="10"/>
        <v>1.8350135965491927</v>
      </c>
    </row>
    <row r="42" spans="1:14" x14ac:dyDescent="0.25">
      <c r="A42" s="4">
        <f>IF('True_Odds_Calculator_2-way'!A43="","",'True_Odds_Calculator_2-way'!A43)</f>
        <v>2.39</v>
      </c>
      <c r="B42" s="4">
        <f>IF('True_Odds_Calculator_2-way'!B43="","",'True_Odds_Calculator_2-way'!B43)</f>
        <v>1.56</v>
      </c>
      <c r="C42" s="4">
        <f t="shared" si="0"/>
        <v>0.41841004184100417</v>
      </c>
      <c r="D42">
        <f t="shared" si="1"/>
        <v>0.64102564102564097</v>
      </c>
      <c r="E42">
        <f t="shared" si="2"/>
        <v>5.9435682866645134E-2</v>
      </c>
      <c r="F42">
        <f t="shared" si="3"/>
        <v>-0.20877588241604983</v>
      </c>
      <c r="G42">
        <v>0</v>
      </c>
      <c r="H42">
        <f t="shared" si="4"/>
        <v>0.26821156528269496</v>
      </c>
      <c r="I42">
        <f t="shared" si="5"/>
        <v>-1.133440133613195</v>
      </c>
      <c r="J42">
        <f t="shared" si="6"/>
        <v>1.133440133613195</v>
      </c>
      <c r="K42">
        <f t="shared" si="7"/>
        <v>0.38827686747531459</v>
      </c>
      <c r="L42">
        <f t="shared" si="8"/>
        <v>0.61172313252468546</v>
      </c>
      <c r="M42">
        <f t="shared" si="9"/>
        <v>2.5754817857223409</v>
      </c>
      <c r="N42">
        <f t="shared" si="10"/>
        <v>1.6347264748233892</v>
      </c>
    </row>
    <row r="43" spans="1:14" x14ac:dyDescent="0.25">
      <c r="A43" s="4">
        <f>IF('True_Odds_Calculator_2-way'!A44="","",'True_Odds_Calculator_2-way'!A44)</f>
        <v>2.2400000000000002</v>
      </c>
      <c r="B43" s="4">
        <f>IF('True_Odds_Calculator_2-way'!B44="","",'True_Odds_Calculator_2-way'!B44)</f>
        <v>1.7</v>
      </c>
      <c r="C43" s="4">
        <f t="shared" si="0"/>
        <v>0.4464285714285714</v>
      </c>
      <c r="D43">
        <f t="shared" si="1"/>
        <v>0.58823529411764708</v>
      </c>
      <c r="E43">
        <f t="shared" si="2"/>
        <v>3.4663865546218364E-2</v>
      </c>
      <c r="F43">
        <f t="shared" si="3"/>
        <v>-0.22794117647058831</v>
      </c>
      <c r="G43">
        <v>0</v>
      </c>
      <c r="H43">
        <f t="shared" si="4"/>
        <v>0.26260504201680673</v>
      </c>
      <c r="I43">
        <f t="shared" si="5"/>
        <v>-1.0733469768527293</v>
      </c>
      <c r="J43">
        <f t="shared" si="6"/>
        <v>1.0733469768527293</v>
      </c>
      <c r="K43">
        <f t="shared" si="7"/>
        <v>0.42900958501512831</v>
      </c>
      <c r="L43">
        <f t="shared" si="8"/>
        <v>0.5709904149848718</v>
      </c>
      <c r="M43">
        <f t="shared" si="9"/>
        <v>2.3309502512973848</v>
      </c>
      <c r="N43">
        <f t="shared" si="10"/>
        <v>1.7513428837969105</v>
      </c>
    </row>
    <row r="44" spans="1:14" x14ac:dyDescent="0.25">
      <c r="A44" s="4">
        <f>IF('True_Odds_Calculator_2-way'!A45="","",'True_Odds_Calculator_2-way'!A45)</f>
        <v>1.52</v>
      </c>
      <c r="B44" s="4">
        <f>IF('True_Odds_Calculator_2-way'!B45="","",'True_Odds_Calculator_2-way'!B45)</f>
        <v>2.35</v>
      </c>
      <c r="C44" s="4">
        <f t="shared" si="0"/>
        <v>0.65789473684210531</v>
      </c>
      <c r="D44">
        <f t="shared" si="1"/>
        <v>0.42553191489361702</v>
      </c>
      <c r="E44">
        <f t="shared" si="2"/>
        <v>8.3426651735722279E-2</v>
      </c>
      <c r="F44">
        <f t="shared" si="3"/>
        <v>-0.19652855543113112</v>
      </c>
      <c r="G44">
        <v>0</v>
      </c>
      <c r="H44">
        <f t="shared" si="4"/>
        <v>0.27995520716685335</v>
      </c>
      <c r="I44">
        <f t="shared" si="5"/>
        <v>-1.1935247900657213</v>
      </c>
      <c r="J44">
        <f t="shared" si="6"/>
        <v>1.1935247900657213</v>
      </c>
      <c r="K44">
        <f t="shared" si="7"/>
        <v>0.61704288840224542</v>
      </c>
      <c r="L44">
        <f t="shared" si="8"/>
        <v>0.38295711159775486</v>
      </c>
      <c r="M44">
        <f t="shared" si="9"/>
        <v>1.6206328908341747</v>
      </c>
      <c r="N44">
        <f t="shared" si="10"/>
        <v>2.6112584665887235</v>
      </c>
    </row>
    <row r="45" spans="1:14" x14ac:dyDescent="0.25">
      <c r="A45" s="4">
        <f>IF('True_Odds_Calculator_2-way'!A46="","",'True_Odds_Calculator_2-way'!A46)</f>
        <v>2.0299999999999998</v>
      </c>
      <c r="B45" s="4">
        <f>IF('True_Odds_Calculator_2-way'!B46="","",'True_Odds_Calculator_2-way'!B46)</f>
        <v>1.87</v>
      </c>
      <c r="C45" s="4">
        <f t="shared" si="0"/>
        <v>0.49261083743842371</v>
      </c>
      <c r="D45">
        <f t="shared" si="1"/>
        <v>0.53475935828876997</v>
      </c>
      <c r="E45">
        <f t="shared" si="2"/>
        <v>2.737019572719368E-2</v>
      </c>
      <c r="F45">
        <f t="shared" si="3"/>
        <v>-0.23605805958747139</v>
      </c>
      <c r="G45">
        <v>0</v>
      </c>
      <c r="H45">
        <f t="shared" si="4"/>
        <v>0.26342825531466507</v>
      </c>
      <c r="I45">
        <f t="shared" si="5"/>
        <v>-1.0563838700626149</v>
      </c>
      <c r="J45">
        <f t="shared" si="6"/>
        <v>1.0563838700626149</v>
      </c>
      <c r="K45">
        <f t="shared" si="7"/>
        <v>0.47890991226943308</v>
      </c>
      <c r="L45">
        <f t="shared" si="8"/>
        <v>0.52109008773056686</v>
      </c>
      <c r="M45">
        <f t="shared" si="9"/>
        <v>2.0880753861644932</v>
      </c>
      <c r="N45">
        <f t="shared" si="10"/>
        <v>1.9190539669544755</v>
      </c>
    </row>
    <row r="46" spans="1:14" x14ac:dyDescent="0.25">
      <c r="A46" s="4">
        <f>IF('True_Odds_Calculator_2-way'!A47="","",'True_Odds_Calculator_2-way'!A47)</f>
        <v>2.16</v>
      </c>
      <c r="B46" s="4">
        <f>IF('True_Odds_Calculator_2-way'!B47="","",'True_Odds_Calculator_2-way'!B47)</f>
        <v>1.68</v>
      </c>
      <c r="C46" s="4">
        <f t="shared" si="0"/>
        <v>0.46296296296296291</v>
      </c>
      <c r="D46">
        <f t="shared" si="1"/>
        <v>0.59523809523809523</v>
      </c>
      <c r="E46">
        <f t="shared" si="2"/>
        <v>5.8201058201058142E-2</v>
      </c>
      <c r="F46">
        <f t="shared" si="3"/>
        <v>-0.21737213403880074</v>
      </c>
      <c r="G46">
        <v>0</v>
      </c>
      <c r="H46">
        <f t="shared" si="4"/>
        <v>0.27557319223985888</v>
      </c>
      <c r="I46">
        <f t="shared" si="5"/>
        <v>-1.1259433727776123</v>
      </c>
      <c r="J46">
        <f t="shared" si="6"/>
        <v>1.1259433727776123</v>
      </c>
      <c r="K46">
        <f t="shared" si="7"/>
        <v>0.4336336092645432</v>
      </c>
      <c r="L46">
        <f t="shared" si="8"/>
        <v>0.56636639073545691</v>
      </c>
      <c r="M46">
        <f t="shared" si="9"/>
        <v>2.3060943124220299</v>
      </c>
      <c r="N46">
        <f t="shared" si="10"/>
        <v>1.7656414934887763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1.74</v>
      </c>
      <c r="C47" s="4">
        <f t="shared" si="0"/>
        <v>0.48076923076923073</v>
      </c>
      <c r="D47">
        <f t="shared" si="1"/>
        <v>0.57471264367816088</v>
      </c>
      <c r="E47">
        <f t="shared" si="2"/>
        <v>5.5481874447391721E-2</v>
      </c>
      <c r="F47">
        <f t="shared" si="3"/>
        <v>-0.22082228116710867</v>
      </c>
      <c r="G47">
        <v>0</v>
      </c>
      <c r="H47">
        <f t="shared" si="4"/>
        <v>0.27630415561450039</v>
      </c>
      <c r="I47">
        <f t="shared" si="5"/>
        <v>-1.1185934253567074</v>
      </c>
      <c r="J47">
        <f t="shared" si="6"/>
        <v>1.1185934253567074</v>
      </c>
      <c r="K47">
        <f t="shared" si="7"/>
        <v>0.4528819574855304</v>
      </c>
      <c r="L47">
        <f t="shared" si="8"/>
        <v>0.54711804251446938</v>
      </c>
      <c r="M47">
        <f t="shared" si="9"/>
        <v>2.2080808993852443</v>
      </c>
      <c r="N47">
        <f t="shared" si="10"/>
        <v>1.8277591347639637</v>
      </c>
    </row>
    <row r="48" spans="1:14" x14ac:dyDescent="0.25">
      <c r="A48" s="4">
        <f>IF('True_Odds_Calculator_2-way'!A49="","",'True_Odds_Calculator_2-way'!A49)</f>
        <v>2.2200000000000002</v>
      </c>
      <c r="B48" s="4">
        <f>IF('True_Odds_Calculator_2-way'!B49="","",'True_Odds_Calculator_2-way'!B49)</f>
        <v>1.65</v>
      </c>
      <c r="C48" s="4">
        <f t="shared" si="0"/>
        <v>0.4504504504504504</v>
      </c>
      <c r="D48">
        <f t="shared" si="1"/>
        <v>0.60606060606060608</v>
      </c>
      <c r="E48">
        <f t="shared" si="2"/>
        <v>5.6511056511056479E-2</v>
      </c>
      <c r="F48">
        <f t="shared" si="3"/>
        <v>-0.21648921648921648</v>
      </c>
      <c r="G48">
        <v>0</v>
      </c>
      <c r="H48">
        <f t="shared" si="4"/>
        <v>0.27300027300027296</v>
      </c>
      <c r="I48">
        <f t="shared" si="5"/>
        <v>-1.1229577231219765</v>
      </c>
      <c r="J48">
        <f t="shared" si="6"/>
        <v>1.1229577231219765</v>
      </c>
      <c r="K48">
        <f t="shared" si="7"/>
        <v>0.4219394288346095</v>
      </c>
      <c r="L48">
        <f t="shared" si="8"/>
        <v>0.57806057116539045</v>
      </c>
      <c r="M48">
        <f t="shared" si="9"/>
        <v>2.3700084222088118</v>
      </c>
      <c r="N48">
        <f t="shared" si="10"/>
        <v>1.7299225200292849</v>
      </c>
    </row>
    <row r="49" spans="1:14" x14ac:dyDescent="0.25">
      <c r="A49" s="4">
        <f>IF('True_Odds_Calculator_2-way'!A50="","",'True_Odds_Calculator_2-way'!A50)</f>
        <v>2.08</v>
      </c>
      <c r="B49" s="4">
        <f>IF('True_Odds_Calculator_2-way'!B50="","",'True_Odds_Calculator_2-way'!B50)</f>
        <v>1.74</v>
      </c>
      <c r="C49" s="4">
        <f t="shared" si="0"/>
        <v>0.48076923076923073</v>
      </c>
      <c r="D49">
        <f t="shared" si="1"/>
        <v>0.57471264367816088</v>
      </c>
      <c r="E49">
        <f t="shared" si="2"/>
        <v>5.5481874447391721E-2</v>
      </c>
      <c r="F49">
        <f t="shared" si="3"/>
        <v>-0.22082228116710867</v>
      </c>
      <c r="G49">
        <v>0</v>
      </c>
      <c r="H49">
        <f t="shared" si="4"/>
        <v>0.27630415561450039</v>
      </c>
      <c r="I49">
        <f t="shared" si="5"/>
        <v>-1.1185934253567074</v>
      </c>
      <c r="J49">
        <f t="shared" si="6"/>
        <v>1.1185934253567074</v>
      </c>
      <c r="K49">
        <f t="shared" si="7"/>
        <v>0.4528819574855304</v>
      </c>
      <c r="L49">
        <f t="shared" si="8"/>
        <v>0.54711804251446938</v>
      </c>
      <c r="M49">
        <f t="shared" si="9"/>
        <v>2.2080808993852443</v>
      </c>
      <c r="N49">
        <f t="shared" si="10"/>
        <v>1.8277591347639637</v>
      </c>
    </row>
    <row r="50" spans="1:14" x14ac:dyDescent="0.25">
      <c r="A50" s="4">
        <f>IF('True_Odds_Calculator_2-way'!A51="","",'True_Odds_Calculator_2-way'!A51)</f>
        <v>1.96</v>
      </c>
      <c r="B50" s="4">
        <f>IF('True_Odds_Calculator_2-way'!B51="","",'True_Odds_Calculator_2-way'!B51)</f>
        <v>1.84</v>
      </c>
      <c r="C50" s="4">
        <f t="shared" si="0"/>
        <v>0.51020408163265307</v>
      </c>
      <c r="D50">
        <f t="shared" si="1"/>
        <v>0.54347826086956519</v>
      </c>
      <c r="E50">
        <f t="shared" si="2"/>
        <v>5.3682342502218372E-2</v>
      </c>
      <c r="F50">
        <f t="shared" si="3"/>
        <v>-0.22360248447204967</v>
      </c>
      <c r="G50">
        <v>0</v>
      </c>
      <c r="H50">
        <f t="shared" si="4"/>
        <v>0.27728482697426798</v>
      </c>
      <c r="I50">
        <f t="shared" si="5"/>
        <v>-1.1135885079684349</v>
      </c>
      <c r="J50">
        <f t="shared" si="6"/>
        <v>1.1135885079684349</v>
      </c>
      <c r="K50">
        <f t="shared" si="7"/>
        <v>0.48331477354788277</v>
      </c>
      <c r="L50">
        <f t="shared" si="8"/>
        <v>0.51668522645211723</v>
      </c>
      <c r="M50">
        <f t="shared" si="9"/>
        <v>2.0690449676496976</v>
      </c>
      <c r="N50">
        <f t="shared" si="10"/>
        <v>1.9354143466934854</v>
      </c>
    </row>
    <row r="51" spans="1:14" x14ac:dyDescent="0.25">
      <c r="A51" s="4">
        <f>IF('True_Odds_Calculator_2-way'!A52="","",'True_Odds_Calculator_2-way'!A52)</f>
        <v>1.65</v>
      </c>
      <c r="B51" s="4">
        <f>IF('True_Odds_Calculator_2-way'!B52="","",'True_Odds_Calculator_2-way'!B52)</f>
        <v>2.23</v>
      </c>
      <c r="C51" s="4">
        <f t="shared" si="0"/>
        <v>0.60606060606060608</v>
      </c>
      <c r="D51">
        <f t="shared" si="1"/>
        <v>0.44843049327354262</v>
      </c>
      <c r="E51">
        <f t="shared" si="2"/>
        <v>5.4491099334148752E-2</v>
      </c>
      <c r="F51">
        <f t="shared" si="3"/>
        <v>-0.21728495719527108</v>
      </c>
      <c r="G51">
        <v>0</v>
      </c>
      <c r="H51">
        <f t="shared" si="4"/>
        <v>0.27177605652941977</v>
      </c>
      <c r="I51">
        <f t="shared" si="5"/>
        <v>-1.1183835382312353</v>
      </c>
      <c r="J51">
        <f t="shared" si="6"/>
        <v>1.1183835382312353</v>
      </c>
      <c r="K51">
        <f t="shared" si="7"/>
        <v>0.57905579514504757</v>
      </c>
      <c r="L51">
        <f t="shared" si="8"/>
        <v>0.42094420485495265</v>
      </c>
      <c r="M51">
        <f t="shared" si="9"/>
        <v>1.7269492998503024</v>
      </c>
      <c r="N51">
        <f t="shared" si="10"/>
        <v>2.3756117520244189</v>
      </c>
    </row>
    <row r="52" spans="1:14" x14ac:dyDescent="0.25">
      <c r="A52" s="4">
        <f>IF('True_Odds_Calculator_2-way'!A53="","",'True_Odds_Calculator_2-way'!A53)</f>
        <v>1.7</v>
      </c>
      <c r="B52" s="4">
        <f>IF('True_Odds_Calculator_2-way'!B53="","",'True_Odds_Calculator_2-way'!B53)</f>
        <v>2.13</v>
      </c>
      <c r="C52" s="4">
        <f t="shared" si="0"/>
        <v>0.58823529411764708</v>
      </c>
      <c r="D52">
        <f t="shared" si="1"/>
        <v>0.46948356807511737</v>
      </c>
      <c r="E52">
        <f t="shared" si="2"/>
        <v>5.7718862192764453E-2</v>
      </c>
      <c r="F52">
        <f t="shared" si="3"/>
        <v>-0.2184479425573046</v>
      </c>
      <c r="G52">
        <v>0</v>
      </c>
      <c r="H52">
        <f t="shared" si="4"/>
        <v>0.27616680475006905</v>
      </c>
      <c r="I52">
        <f t="shared" si="5"/>
        <v>-1.1243764952899702</v>
      </c>
      <c r="J52">
        <f t="shared" si="6"/>
        <v>1.1243764952899702</v>
      </c>
      <c r="K52">
        <f t="shared" si="7"/>
        <v>0.55957719122240368</v>
      </c>
      <c r="L52">
        <f t="shared" si="8"/>
        <v>0.44042280877759621</v>
      </c>
      <c r="M52">
        <f t="shared" si="9"/>
        <v>1.7870635467029794</v>
      </c>
      <c r="N52">
        <f t="shared" si="10"/>
        <v>2.2705454396776665</v>
      </c>
    </row>
    <row r="53" spans="1:14" x14ac:dyDescent="0.25">
      <c r="A53" s="4">
        <f>IF('True_Odds_Calculator_2-way'!A54="","",'True_Odds_Calculator_2-way'!A54)</f>
        <v>1.83</v>
      </c>
      <c r="B53" s="4">
        <f>IF('True_Odds_Calculator_2-way'!B54="","",'True_Odds_Calculator_2-way'!B54)</f>
        <v>2</v>
      </c>
      <c r="C53" s="4">
        <f t="shared" si="0"/>
        <v>0.54644808743169393</v>
      </c>
      <c r="D53">
        <f t="shared" si="1"/>
        <v>0.5</v>
      </c>
      <c r="E53">
        <f t="shared" si="2"/>
        <v>4.644808743169393E-2</v>
      </c>
      <c r="F53">
        <f t="shared" si="3"/>
        <v>-0.22677595628415304</v>
      </c>
      <c r="G53">
        <v>0</v>
      </c>
      <c r="H53">
        <f t="shared" si="4"/>
        <v>0.27322404371584696</v>
      </c>
      <c r="I53">
        <f t="shared" si="5"/>
        <v>-1.0976425998969033</v>
      </c>
      <c r="J53">
        <f t="shared" si="6"/>
        <v>1.0976425998969033</v>
      </c>
      <c r="K53">
        <f t="shared" si="7"/>
        <v>0.52327436520923598</v>
      </c>
      <c r="L53">
        <f t="shared" si="8"/>
        <v>0.47672563479076407</v>
      </c>
      <c r="M53">
        <f t="shared" si="9"/>
        <v>1.9110433579144297</v>
      </c>
      <c r="N53">
        <f t="shared" si="10"/>
        <v>2.0976425998969033</v>
      </c>
    </row>
    <row r="54" spans="1:14" x14ac:dyDescent="0.25">
      <c r="A54" s="4">
        <f>IF('True_Odds_Calculator_2-way'!A55="","",'True_Odds_Calculator_2-way'!A55)</f>
        <v>1.7</v>
      </c>
      <c r="B54" s="4">
        <f>IF('True_Odds_Calculator_2-way'!B55="","",'True_Odds_Calculator_2-way'!B55)</f>
        <v>2.13</v>
      </c>
      <c r="C54" s="4">
        <f t="shared" si="0"/>
        <v>0.58823529411764708</v>
      </c>
      <c r="D54">
        <f t="shared" si="1"/>
        <v>0.46948356807511737</v>
      </c>
      <c r="E54">
        <f t="shared" si="2"/>
        <v>5.7718862192764453E-2</v>
      </c>
      <c r="F54">
        <f t="shared" si="3"/>
        <v>-0.2184479425573046</v>
      </c>
      <c r="G54">
        <v>0</v>
      </c>
      <c r="H54">
        <f t="shared" si="4"/>
        <v>0.27616680475006905</v>
      </c>
      <c r="I54">
        <f t="shared" si="5"/>
        <v>-1.1243764952899702</v>
      </c>
      <c r="J54">
        <f t="shared" si="6"/>
        <v>1.1243764952899702</v>
      </c>
      <c r="K54">
        <f t="shared" si="7"/>
        <v>0.55957719122240368</v>
      </c>
      <c r="L54">
        <f t="shared" si="8"/>
        <v>0.44042280877759621</v>
      </c>
      <c r="M54">
        <f t="shared" si="9"/>
        <v>1.7870635467029794</v>
      </c>
      <c r="N54">
        <f t="shared" si="10"/>
        <v>2.2705454396776665</v>
      </c>
    </row>
    <row r="55" spans="1:14" x14ac:dyDescent="0.25">
      <c r="A55" s="4">
        <f>IF('True_Odds_Calculator_2-way'!A56="","",'True_Odds_Calculator_2-way'!A56)</f>
        <v>1.78</v>
      </c>
      <c r="B55" s="4">
        <f>IF('True_Odds_Calculator_2-way'!B56="","",'True_Odds_Calculator_2-way'!B56)</f>
        <v>2.02</v>
      </c>
      <c r="C55" s="4">
        <f t="shared" si="0"/>
        <v>0.5617977528089888</v>
      </c>
      <c r="D55">
        <f t="shared" si="1"/>
        <v>0.49504950495049505</v>
      </c>
      <c r="E55">
        <f t="shared" si="2"/>
        <v>5.6847257759483849E-2</v>
      </c>
      <c r="F55">
        <f t="shared" si="3"/>
        <v>-0.22127044165090659</v>
      </c>
      <c r="G55">
        <v>0</v>
      </c>
      <c r="H55">
        <f t="shared" si="4"/>
        <v>0.2781176994103905</v>
      </c>
      <c r="I55">
        <f t="shared" si="5"/>
        <v>-1.1211213233271877</v>
      </c>
      <c r="J55">
        <f t="shared" si="6"/>
        <v>1.1211213233271877</v>
      </c>
      <c r="K55">
        <f t="shared" si="7"/>
        <v>0.5334828131703736</v>
      </c>
      <c r="L55">
        <f t="shared" si="8"/>
        <v>0.46651718682962634</v>
      </c>
      <c r="M55">
        <f t="shared" si="9"/>
        <v>1.8744746321952062</v>
      </c>
      <c r="N55">
        <f t="shared" si="10"/>
        <v>2.1435437497937313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2.0299999999999998</v>
      </c>
      <c r="C56" s="4">
        <f t="shared" si="0"/>
        <v>0.5617977528089888</v>
      </c>
      <c r="D56">
        <f t="shared" si="1"/>
        <v>0.49261083743842371</v>
      </c>
      <c r="E56">
        <f t="shared" si="2"/>
        <v>5.4408590247412514E-2</v>
      </c>
      <c r="F56">
        <f t="shared" si="3"/>
        <v>-0.22233907123484808</v>
      </c>
      <c r="G56">
        <v>0</v>
      </c>
      <c r="H56">
        <f t="shared" si="4"/>
        <v>0.27674766148226054</v>
      </c>
      <c r="I56">
        <f t="shared" si="5"/>
        <v>-1.1156657127357013</v>
      </c>
      <c r="J56">
        <f t="shared" si="6"/>
        <v>1.1156657127357013</v>
      </c>
      <c r="K56">
        <f t="shared" si="7"/>
        <v>0.53469666555255058</v>
      </c>
      <c r="L56">
        <f t="shared" si="8"/>
        <v>0.46530333444744953</v>
      </c>
      <c r="M56">
        <f t="shared" si="9"/>
        <v>1.8702192559338466</v>
      </c>
      <c r="N56">
        <f t="shared" si="10"/>
        <v>2.149135684117772</v>
      </c>
    </row>
    <row r="57" spans="1:14" x14ac:dyDescent="0.25">
      <c r="A57" s="4">
        <f>IF('True_Odds_Calculator_2-way'!A58="","",'True_Odds_Calculator_2-way'!A58)</f>
        <v>1.75</v>
      </c>
      <c r="B57" s="4">
        <f>IF('True_Odds_Calculator_2-way'!B58="","",'True_Odds_Calculator_2-way'!B58)</f>
        <v>2.06</v>
      </c>
      <c r="C57" s="4">
        <f t="shared" si="0"/>
        <v>0.5714285714285714</v>
      </c>
      <c r="D57">
        <f t="shared" si="1"/>
        <v>0.4854368932038835</v>
      </c>
      <c r="E57">
        <f t="shared" si="2"/>
        <v>5.6865464632454898E-2</v>
      </c>
      <c r="F57">
        <f t="shared" si="3"/>
        <v>-0.22052704576976423</v>
      </c>
      <c r="G57">
        <v>0</v>
      </c>
      <c r="H57">
        <f t="shared" si="4"/>
        <v>0.27739251040221913</v>
      </c>
      <c r="I57">
        <f t="shared" si="5"/>
        <v>-1.1215443081840883</v>
      </c>
      <c r="J57">
        <f t="shared" si="6"/>
        <v>1.1215443081840883</v>
      </c>
      <c r="K57">
        <f t="shared" si="7"/>
        <v>0.54313637094725686</v>
      </c>
      <c r="L57">
        <f t="shared" si="8"/>
        <v>0.4568636290527433</v>
      </c>
      <c r="M57">
        <f t="shared" si="9"/>
        <v>1.8411582311380661</v>
      </c>
      <c r="N57">
        <f t="shared" si="10"/>
        <v>2.1888369666751335</v>
      </c>
    </row>
    <row r="58" spans="1:14" x14ac:dyDescent="0.25">
      <c r="A58" s="4">
        <f>IF('True_Odds_Calculator_2-way'!A59="","",'True_Odds_Calculator_2-way'!A59)</f>
        <v>1.91</v>
      </c>
      <c r="B58" s="4">
        <f>IF('True_Odds_Calculator_2-way'!B59="","",'True_Odds_Calculator_2-way'!B59)</f>
        <v>1.91</v>
      </c>
      <c r="C58" s="4">
        <f t="shared" si="0"/>
        <v>0.52356020942408377</v>
      </c>
      <c r="D58">
        <f t="shared" si="1"/>
        <v>0.52356020942408377</v>
      </c>
      <c r="E58">
        <f t="shared" si="2"/>
        <v>4.7120418848167533E-2</v>
      </c>
      <c r="F58">
        <f t="shared" si="3"/>
        <v>-0.22699487404402285</v>
      </c>
      <c r="G58">
        <v>0</v>
      </c>
      <c r="H58">
        <f t="shared" si="4"/>
        <v>0.27411529289219044</v>
      </c>
      <c r="I58">
        <f t="shared" si="5"/>
        <v>-1.098901098901099</v>
      </c>
      <c r="J58">
        <f t="shared" si="6"/>
        <v>1.098901098901099</v>
      </c>
      <c r="K58">
        <f t="shared" si="7"/>
        <v>0.50000000000000011</v>
      </c>
      <c r="L58">
        <f t="shared" si="8"/>
        <v>0.50000000000000011</v>
      </c>
      <c r="M58">
        <f t="shared" si="9"/>
        <v>1.9999999999999996</v>
      </c>
      <c r="N58">
        <f t="shared" si="10"/>
        <v>1.9999999999999996</v>
      </c>
    </row>
    <row r="59" spans="1:14" x14ac:dyDescent="0.25">
      <c r="A59" s="4">
        <f>IF('True_Odds_Calculator_2-way'!A60="","",'True_Odds_Calculator_2-way'!A60)</f>
        <v>1.81</v>
      </c>
      <c r="B59" s="4">
        <f>IF('True_Odds_Calculator_2-way'!B60="","",'True_Odds_Calculator_2-way'!B60)</f>
        <v>2.02</v>
      </c>
      <c r="C59" s="4">
        <f t="shared" si="0"/>
        <v>0.5524861878453039</v>
      </c>
      <c r="D59">
        <f t="shared" si="1"/>
        <v>0.49504950495049505</v>
      </c>
      <c r="E59">
        <f t="shared" si="2"/>
        <v>4.7535692795798834E-2</v>
      </c>
      <c r="F59">
        <f t="shared" si="3"/>
        <v>-0.22597232098900499</v>
      </c>
      <c r="G59">
        <v>0</v>
      </c>
      <c r="H59">
        <f t="shared" si="4"/>
        <v>0.27350801378480388</v>
      </c>
      <c r="I59">
        <f t="shared" si="5"/>
        <v>-1.1001639366407492</v>
      </c>
      <c r="J59">
        <f t="shared" si="6"/>
        <v>1.1001639366407492</v>
      </c>
      <c r="K59">
        <f t="shared" si="7"/>
        <v>0.52878359784482387</v>
      </c>
      <c r="L59">
        <f t="shared" si="8"/>
        <v>0.47121640215517624</v>
      </c>
      <c r="M59">
        <f t="shared" si="9"/>
        <v>1.8911327886790064</v>
      </c>
      <c r="N59">
        <f t="shared" si="10"/>
        <v>2.1221672153735645</v>
      </c>
    </row>
    <row r="60" spans="1:14" x14ac:dyDescent="0.25">
      <c r="A60" s="4">
        <f>IF('True_Odds_Calculator_2-way'!A61="","",'True_Odds_Calculator_2-way'!A61)</f>
        <v>2.12</v>
      </c>
      <c r="B60" s="4">
        <f>IF('True_Odds_Calculator_2-way'!B61="","",'True_Odds_Calculator_2-way'!B61)</f>
        <v>1.76</v>
      </c>
      <c r="C60" s="4">
        <f t="shared" si="0"/>
        <v>0.47169811320754712</v>
      </c>
      <c r="D60">
        <f t="shared" si="1"/>
        <v>0.56818181818181823</v>
      </c>
      <c r="E60">
        <f t="shared" si="2"/>
        <v>3.9879931389365408E-2</v>
      </c>
      <c r="F60">
        <f t="shared" si="3"/>
        <v>-0.22813036020583177</v>
      </c>
      <c r="G60">
        <v>0</v>
      </c>
      <c r="H60">
        <f t="shared" si="4"/>
        <v>0.26801029159519724</v>
      </c>
      <c r="I60">
        <f t="shared" si="5"/>
        <v>-1.0838874619051502</v>
      </c>
      <c r="J60">
        <f t="shared" si="6"/>
        <v>1.0838874619051502</v>
      </c>
      <c r="K60">
        <f t="shared" si="7"/>
        <v>0.45168057659351019</v>
      </c>
      <c r="L60">
        <f t="shared" si="8"/>
        <v>0.54831942340648987</v>
      </c>
      <c r="M60">
        <f t="shared" si="9"/>
        <v>2.2139539573337679</v>
      </c>
      <c r="N60">
        <f t="shared" si="10"/>
        <v>1.8237544710479137</v>
      </c>
    </row>
    <row r="61" spans="1:14" x14ac:dyDescent="0.25">
      <c r="A61" s="4">
        <f>IF('True_Odds_Calculator_2-way'!A62="","",'True_Odds_Calculator_2-way'!A62)</f>
        <v>2.15</v>
      </c>
      <c r="B61" s="4">
        <f>IF('True_Odds_Calculator_2-way'!B62="","",'True_Odds_Calculator_2-way'!B62)</f>
        <v>1.74</v>
      </c>
      <c r="C61" s="4">
        <f t="shared" si="0"/>
        <v>0.46511627906976744</v>
      </c>
      <c r="D61">
        <f t="shared" si="1"/>
        <v>0.57471264367816088</v>
      </c>
      <c r="E61">
        <f t="shared" si="2"/>
        <v>3.9828922747928264E-2</v>
      </c>
      <c r="F61">
        <f t="shared" si="3"/>
        <v>-0.22747928361400704</v>
      </c>
      <c r="G61">
        <v>0</v>
      </c>
      <c r="H61">
        <f t="shared" si="4"/>
        <v>0.26730820636193531</v>
      </c>
      <c r="I61">
        <f t="shared" si="5"/>
        <v>-1.0840148207519444</v>
      </c>
      <c r="J61">
        <f t="shared" si="6"/>
        <v>1.0840148207519444</v>
      </c>
      <c r="K61">
        <f t="shared" si="7"/>
        <v>0.44511368892659747</v>
      </c>
      <c r="L61">
        <f t="shared" si="8"/>
        <v>0.55488631107340269</v>
      </c>
      <c r="M61">
        <f t="shared" si="9"/>
        <v>2.2466170438647359</v>
      </c>
      <c r="N61">
        <f t="shared" si="10"/>
        <v>1.8021709673564388</v>
      </c>
    </row>
    <row r="62" spans="1:14" x14ac:dyDescent="0.25">
      <c r="A62" s="4">
        <f>IF('True_Odds_Calculator_2-way'!A63="","",'True_Odds_Calculator_2-way'!A63)</f>
        <v>1.86</v>
      </c>
      <c r="B62" s="4">
        <f>IF('True_Odds_Calculator_2-way'!B63="","",'True_Odds_Calculator_2-way'!B63)</f>
        <v>2.0099999999999998</v>
      </c>
      <c r="C62" s="4">
        <f t="shared" si="0"/>
        <v>0.5376344086021505</v>
      </c>
      <c r="D62">
        <f t="shared" si="1"/>
        <v>0.49751243781094534</v>
      </c>
      <c r="E62">
        <f t="shared" si="2"/>
        <v>3.5146846413095734E-2</v>
      </c>
      <c r="F62">
        <f t="shared" si="3"/>
        <v>-0.2323329588616061</v>
      </c>
      <c r="G62">
        <v>0</v>
      </c>
      <c r="H62">
        <f t="shared" si="4"/>
        <v>0.26747980527470178</v>
      </c>
      <c r="I62">
        <f t="shared" si="5"/>
        <v>-1.0729761966090035</v>
      </c>
      <c r="J62">
        <f t="shared" si="6"/>
        <v>1.0729761966090035</v>
      </c>
      <c r="K62">
        <f t="shared" si="7"/>
        <v>0.52008583750279591</v>
      </c>
      <c r="L62">
        <f t="shared" si="8"/>
        <v>0.47991416249720437</v>
      </c>
      <c r="M62">
        <f t="shared" si="9"/>
        <v>1.9227595290837431</v>
      </c>
      <c r="N62">
        <f t="shared" si="10"/>
        <v>2.0837059585750928</v>
      </c>
    </row>
    <row r="63" spans="1:14" x14ac:dyDescent="0.25">
      <c r="A63" s="4">
        <f>IF('True_Odds_Calculator_2-way'!A64="","",'True_Odds_Calculator_2-way'!A64)</f>
        <v>1.57</v>
      </c>
      <c r="B63" s="4">
        <f>IF('True_Odds_Calculator_2-way'!B64="","",'True_Odds_Calculator_2-way'!B64)</f>
        <v>2.5</v>
      </c>
      <c r="C63" s="4">
        <f t="shared" si="0"/>
        <v>0.63694267515923564</v>
      </c>
      <c r="D63">
        <f t="shared" si="1"/>
        <v>0.4</v>
      </c>
      <c r="E63">
        <f t="shared" si="2"/>
        <v>3.6942675159235661E-2</v>
      </c>
      <c r="F63">
        <f t="shared" si="3"/>
        <v>-0.21783439490445855</v>
      </c>
      <c r="G63">
        <v>0</v>
      </c>
      <c r="H63">
        <f t="shared" si="4"/>
        <v>0.25477707006369427</v>
      </c>
      <c r="I63">
        <f t="shared" si="5"/>
        <v>-1.0814761408717504</v>
      </c>
      <c r="J63">
        <f t="shared" si="6"/>
        <v>1.0814761408717504</v>
      </c>
      <c r="K63">
        <f t="shared" si="7"/>
        <v>0.61864290274693912</v>
      </c>
      <c r="L63">
        <f t="shared" si="8"/>
        <v>0.38135709725306066</v>
      </c>
      <c r="M63">
        <f t="shared" si="9"/>
        <v>1.6164414002968981</v>
      </c>
      <c r="N63">
        <f t="shared" si="10"/>
        <v>2.6222142113076257</v>
      </c>
    </row>
    <row r="64" spans="1:14" x14ac:dyDescent="0.25">
      <c r="A64" s="4">
        <f>IF('True_Odds_Calculator_2-way'!A65="","",'True_Odds_Calculator_2-way'!A65)</f>
        <v>2.15</v>
      </c>
      <c r="B64" s="4">
        <f>IF('True_Odds_Calculator_2-way'!B65="","",'True_Odds_Calculator_2-way'!B65)</f>
        <v>1.73</v>
      </c>
      <c r="C64" s="4">
        <f t="shared" si="0"/>
        <v>0.46511627906976744</v>
      </c>
      <c r="D64">
        <f t="shared" si="1"/>
        <v>0.5780346820809249</v>
      </c>
      <c r="E64">
        <f t="shared" si="2"/>
        <v>4.3150961150692391E-2</v>
      </c>
      <c r="F64">
        <f t="shared" si="3"/>
        <v>-0.22570237935206339</v>
      </c>
      <c r="G64">
        <v>0</v>
      </c>
      <c r="H64">
        <f t="shared" si="4"/>
        <v>0.26885334050275578</v>
      </c>
      <c r="I64">
        <f t="shared" si="5"/>
        <v>-1.0914143252235409</v>
      </c>
      <c r="J64">
        <f t="shared" si="6"/>
        <v>1.0914143252235409</v>
      </c>
      <c r="K64">
        <f t="shared" si="7"/>
        <v>0.44343410958372004</v>
      </c>
      <c r="L64">
        <f t="shared" si="8"/>
        <v>0.55656589041628013</v>
      </c>
      <c r="M64">
        <f t="shared" si="9"/>
        <v>2.2551264740070716</v>
      </c>
      <c r="N64">
        <f t="shared" si="10"/>
        <v>1.7967324574131842</v>
      </c>
    </row>
    <row r="65" spans="1:14" x14ac:dyDescent="0.25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1.58</v>
      </c>
      <c r="C65" s="4">
        <f t="shared" si="0"/>
        <v>0.41152263374485593</v>
      </c>
      <c r="D65">
        <f t="shared" si="1"/>
        <v>0.63291139240506322</v>
      </c>
      <c r="E65">
        <f t="shared" si="2"/>
        <v>4.4434026149919204E-2</v>
      </c>
      <c r="F65">
        <f t="shared" si="3"/>
        <v>-0.21602333697973641</v>
      </c>
      <c r="G65">
        <v>0</v>
      </c>
      <c r="H65">
        <f t="shared" si="4"/>
        <v>0.26045736312965562</v>
      </c>
      <c r="I65">
        <f t="shared" si="5"/>
        <v>-1.0980395534147549</v>
      </c>
      <c r="J65">
        <f t="shared" si="6"/>
        <v>1.0980395534147549</v>
      </c>
      <c r="K65">
        <f t="shared" si="7"/>
        <v>0.38907530070846807</v>
      </c>
      <c r="L65">
        <f t="shared" si="8"/>
        <v>0.61092469929153193</v>
      </c>
      <c r="M65">
        <f t="shared" si="9"/>
        <v>2.5701965613830993</v>
      </c>
      <c r="N65">
        <f t="shared" si="10"/>
        <v>1.636862940980558</v>
      </c>
    </row>
    <row r="66" spans="1:14" x14ac:dyDescent="0.25">
      <c r="A66" s="4">
        <f>IF('True_Odds_Calculator_2-way'!A67="","",'True_Odds_Calculator_2-way'!A67)</f>
        <v>1.95</v>
      </c>
      <c r="B66" s="4">
        <f>IF('True_Odds_Calculator_2-way'!B67="","",'True_Odds_Calculator_2-way'!B67)</f>
        <v>1.9</v>
      </c>
      <c r="C66" s="4">
        <f t="shared" si="0"/>
        <v>0.51282051282051289</v>
      </c>
      <c r="D66">
        <f t="shared" si="1"/>
        <v>0.52631578947368418</v>
      </c>
      <c r="E66">
        <f t="shared" si="2"/>
        <v>3.9136302294197067E-2</v>
      </c>
      <c r="F66">
        <f t="shared" si="3"/>
        <v>-0.23076923076923073</v>
      </c>
      <c r="G66">
        <v>0</v>
      </c>
      <c r="H66">
        <f t="shared" si="4"/>
        <v>0.26990553306342779</v>
      </c>
      <c r="I66">
        <f t="shared" si="5"/>
        <v>-1.0814761408717504</v>
      </c>
      <c r="J66">
        <f t="shared" si="6"/>
        <v>1.0814761408717504</v>
      </c>
      <c r="K66">
        <f t="shared" si="7"/>
        <v>0.49324200890692937</v>
      </c>
      <c r="L66">
        <f t="shared" si="8"/>
        <v>0.50675799109307063</v>
      </c>
      <c r="M66">
        <f t="shared" si="9"/>
        <v>2.0274023338281628</v>
      </c>
      <c r="N66">
        <f t="shared" si="10"/>
        <v>1.9733285267845753</v>
      </c>
    </row>
    <row r="67" spans="1:14" x14ac:dyDescent="0.25">
      <c r="A67" s="4">
        <f>IF('True_Odds_Calculator_2-way'!A68="","",'True_Odds_Calculator_2-way'!A68)</f>
        <v>2.34</v>
      </c>
      <c r="B67" s="4">
        <f>IF('True_Odds_Calculator_2-way'!B68="","",'True_Odds_Calculator_2-way'!B68)</f>
        <v>1.63</v>
      </c>
      <c r="C67" s="4">
        <f t="shared" ref="C67:C130" si="11">1/A67</f>
        <v>0.42735042735042739</v>
      </c>
      <c r="D67">
        <f t="shared" ref="D67:D130" si="12">1/B67</f>
        <v>0.61349693251533743</v>
      </c>
      <c r="E67">
        <f t="shared" ref="E67:E130" si="13">C67+D67-1</f>
        <v>4.0847359865764821E-2</v>
      </c>
      <c r="F67">
        <f t="shared" ref="F67:F130" si="14">C67+D67-(C67*D67)-1</f>
        <v>-0.22133081642284091</v>
      </c>
      <c r="G67">
        <v>0</v>
      </c>
      <c r="H67">
        <f t="shared" ref="H67:H130" si="15">C67*D67</f>
        <v>0.26217817628860579</v>
      </c>
      <c r="I67">
        <f t="shared" ref="I67:I130" si="16">((-4*F67*H67)^0.5)/(2*F67)</f>
        <v>-1.0883719140805654</v>
      </c>
      <c r="J67">
        <f t="shared" ref="J67:J130" si="17">(-((-4*F67*H67)^0.5))/(2*F67)</f>
        <v>1.0883719140805654</v>
      </c>
      <c r="K67">
        <f t="shared" ref="K67:K130" si="18">IF(A67="","",(C67/($J67+C67-($J67*C67))))</f>
        <v>0.40676559136170881</v>
      </c>
      <c r="L67">
        <f t="shared" ref="L67:L130" si="19">IF(B67="","",(D67/($J67+D67-($J67*D67))))</f>
        <v>0.59323440863829113</v>
      </c>
      <c r="M67">
        <f t="shared" ref="M67:M130" si="20">IF(A67="","",1/K67)</f>
        <v>2.4584183648679576</v>
      </c>
      <c r="N67">
        <f t="shared" ref="N67:N130" si="21">IF(B67="","",1/L67)</f>
        <v>1.6856743058707564</v>
      </c>
    </row>
    <row r="68" spans="1:14" x14ac:dyDescent="0.25">
      <c r="A68" s="4">
        <f>IF('True_Odds_Calculator_2-way'!A69="","",'True_Odds_Calculator_2-way'!A69)</f>
        <v>1.88</v>
      </c>
      <c r="B68" s="4">
        <f>IF('True_Odds_Calculator_2-way'!B69="","",'True_Odds_Calculator_2-way'!B69)</f>
        <v>2.0099999999999998</v>
      </c>
      <c r="C68" s="4">
        <f t="shared" si="11"/>
        <v>0.53191489361702127</v>
      </c>
      <c r="D68">
        <f t="shared" si="12"/>
        <v>0.49751243781094534</v>
      </c>
      <c r="E68">
        <f t="shared" si="13"/>
        <v>2.9427331427966497E-2</v>
      </c>
      <c r="F68">
        <f t="shared" si="14"/>
        <v>-0.23520694400338749</v>
      </c>
      <c r="G68">
        <v>0</v>
      </c>
      <c r="H68">
        <f t="shared" si="15"/>
        <v>0.26463427543135393</v>
      </c>
      <c r="I68">
        <f t="shared" si="16"/>
        <v>-1.060713208766217</v>
      </c>
      <c r="J68">
        <f t="shared" si="17"/>
        <v>1.060713208766217</v>
      </c>
      <c r="K68">
        <f t="shared" si="18"/>
        <v>0.5172161542198922</v>
      </c>
      <c r="L68">
        <f t="shared" si="19"/>
        <v>0.48278384578010813</v>
      </c>
      <c r="M68">
        <f t="shared" si="20"/>
        <v>1.9334276237142709</v>
      </c>
      <c r="N68">
        <f t="shared" si="21"/>
        <v>2.0713203408538785</v>
      </c>
    </row>
    <row r="69" spans="1:14" x14ac:dyDescent="0.25">
      <c r="A69" s="4">
        <f>IF('True_Odds_Calculator_2-way'!A70="","",'True_Odds_Calculator_2-way'!A70)</f>
        <v>1.85</v>
      </c>
      <c r="B69" s="4">
        <f>IF('True_Odds_Calculator_2-way'!B70="","",'True_Odds_Calculator_2-way'!B70)</f>
        <v>2.04</v>
      </c>
      <c r="C69" s="4">
        <f t="shared" si="11"/>
        <v>0.54054054054054046</v>
      </c>
      <c r="D69">
        <f t="shared" si="12"/>
        <v>0.49019607843137253</v>
      </c>
      <c r="E69">
        <f t="shared" si="13"/>
        <v>3.0736618971912932E-2</v>
      </c>
      <c r="F69">
        <f t="shared" si="14"/>
        <v>-0.23423423423423428</v>
      </c>
      <c r="G69">
        <v>0</v>
      </c>
      <c r="H69">
        <f t="shared" si="15"/>
        <v>0.26497085320614727</v>
      </c>
      <c r="I69">
        <f t="shared" si="16"/>
        <v>-1.0635890745287924</v>
      </c>
      <c r="J69">
        <f t="shared" si="17"/>
        <v>1.0635890745287924</v>
      </c>
      <c r="K69">
        <f t="shared" si="18"/>
        <v>0.52519609535024903</v>
      </c>
      <c r="L69">
        <f t="shared" si="19"/>
        <v>0.47480390464975097</v>
      </c>
      <c r="M69">
        <f t="shared" si="20"/>
        <v>1.904050713349474</v>
      </c>
      <c r="N69">
        <f t="shared" si="21"/>
        <v>2.1061326375099441</v>
      </c>
    </row>
    <row r="70" spans="1:14" x14ac:dyDescent="0.25">
      <c r="A70" s="4">
        <f>IF('True_Odds_Calculator_2-way'!A71="","",'True_Odds_Calculator_2-way'!A71)</f>
        <v>1.81</v>
      </c>
      <c r="B70" s="4">
        <f>IF('True_Odds_Calculator_2-way'!B71="","",'True_Odds_Calculator_2-way'!B71)</f>
        <v>2.08</v>
      </c>
      <c r="C70" s="4">
        <f t="shared" si="11"/>
        <v>0.5524861878453039</v>
      </c>
      <c r="D70">
        <f t="shared" si="12"/>
        <v>0.48076923076923073</v>
      </c>
      <c r="E70">
        <f t="shared" si="13"/>
        <v>3.3255418614534626E-2</v>
      </c>
      <c r="F70">
        <f t="shared" si="14"/>
        <v>-0.23236294092647691</v>
      </c>
      <c r="G70">
        <v>0</v>
      </c>
      <c r="H70">
        <f t="shared" si="15"/>
        <v>0.26561835954101148</v>
      </c>
      <c r="I70">
        <f t="shared" si="16"/>
        <v>-1.0691671651659735</v>
      </c>
      <c r="J70">
        <f t="shared" si="17"/>
        <v>1.0691671651659735</v>
      </c>
      <c r="K70">
        <f t="shared" si="18"/>
        <v>0.5358983848622455</v>
      </c>
      <c r="L70">
        <f t="shared" si="19"/>
        <v>0.4641016151377545</v>
      </c>
      <c r="M70">
        <f t="shared" si="20"/>
        <v>1.8660254037844384</v>
      </c>
      <c r="N70">
        <f t="shared" si="21"/>
        <v>2.1547005383792519</v>
      </c>
    </row>
    <row r="71" spans="1:14" x14ac:dyDescent="0.25">
      <c r="A71" s="4">
        <f>IF('True_Odds_Calculator_2-way'!A72="","",'True_Odds_Calculator_2-way'!A72)</f>
        <v>1.92</v>
      </c>
      <c r="B71" s="4">
        <f>IF('True_Odds_Calculator_2-way'!B72="","",'True_Odds_Calculator_2-way'!B72)</f>
        <v>1.97</v>
      </c>
      <c r="C71" s="4">
        <f t="shared" si="11"/>
        <v>0.52083333333333337</v>
      </c>
      <c r="D71">
        <f t="shared" si="12"/>
        <v>0.50761421319796951</v>
      </c>
      <c r="E71">
        <f t="shared" si="13"/>
        <v>2.844754653130277E-2</v>
      </c>
      <c r="F71">
        <f t="shared" si="14"/>
        <v>-0.2359348561759731</v>
      </c>
      <c r="G71">
        <v>0</v>
      </c>
      <c r="H71">
        <f t="shared" si="15"/>
        <v>0.26438240270727581</v>
      </c>
      <c r="I71">
        <f t="shared" si="16"/>
        <v>-1.0585715534396718</v>
      </c>
      <c r="J71">
        <f t="shared" si="17"/>
        <v>1.0585715534396718</v>
      </c>
      <c r="K71">
        <f t="shared" si="18"/>
        <v>0.50661491420873006</v>
      </c>
      <c r="L71">
        <f t="shared" si="19"/>
        <v>0.49338508579127022</v>
      </c>
      <c r="M71">
        <f t="shared" si="20"/>
        <v>1.9738858291644976</v>
      </c>
      <c r="N71">
        <f t="shared" si="21"/>
        <v>2.0268144068364817</v>
      </c>
    </row>
    <row r="72" spans="1:14" x14ac:dyDescent="0.25">
      <c r="A72" s="4">
        <f>IF('True_Odds_Calculator_2-way'!A73="","",'True_Odds_Calculator_2-way'!A73)</f>
        <v>1.79</v>
      </c>
      <c r="B72" s="4">
        <f>IF('True_Odds_Calculator_2-way'!B73="","",'True_Odds_Calculator_2-way'!B73)</f>
        <v>2.12</v>
      </c>
      <c r="C72" s="4">
        <f t="shared" si="11"/>
        <v>0.55865921787709494</v>
      </c>
      <c r="D72">
        <f t="shared" si="12"/>
        <v>0.47169811320754712</v>
      </c>
      <c r="E72">
        <f t="shared" si="13"/>
        <v>3.0357331084642114E-2</v>
      </c>
      <c r="F72">
        <f t="shared" si="14"/>
        <v>-0.23316116791398755</v>
      </c>
      <c r="G72">
        <v>0</v>
      </c>
      <c r="H72">
        <f t="shared" si="15"/>
        <v>0.26351849899862967</v>
      </c>
      <c r="I72">
        <f t="shared" si="16"/>
        <v>-1.0631081389064057</v>
      </c>
      <c r="J72">
        <f t="shared" si="17"/>
        <v>1.0631081389064057</v>
      </c>
      <c r="K72">
        <f t="shared" si="18"/>
        <v>0.54352096574427933</v>
      </c>
      <c r="L72">
        <f t="shared" si="19"/>
        <v>0.4564790342557204</v>
      </c>
      <c r="M72">
        <f t="shared" si="20"/>
        <v>1.8398554297360612</v>
      </c>
      <c r="N72">
        <f t="shared" si="21"/>
        <v>2.1906811155751749</v>
      </c>
    </row>
    <row r="73" spans="1:14" x14ac:dyDescent="0.25">
      <c r="A73" s="4">
        <f>IF('True_Odds_Calculator_2-way'!A74="","",'True_Odds_Calculator_2-way'!A74)</f>
        <v>2.0099999999999998</v>
      </c>
      <c r="B73" s="4">
        <f>IF('True_Odds_Calculator_2-way'!B74="","",'True_Odds_Calculator_2-way'!B74)</f>
        <v>1.9</v>
      </c>
      <c r="C73" s="4">
        <f t="shared" si="11"/>
        <v>0.49751243781094534</v>
      </c>
      <c r="D73">
        <f t="shared" si="12"/>
        <v>0.52631578947368418</v>
      </c>
      <c r="E73">
        <f t="shared" si="13"/>
        <v>2.3828227284629522E-2</v>
      </c>
      <c r="F73">
        <f t="shared" si="14"/>
        <v>-0.23802042419481539</v>
      </c>
      <c r="G73">
        <v>0</v>
      </c>
      <c r="H73">
        <f t="shared" si="15"/>
        <v>0.26184865147944492</v>
      </c>
      <c r="I73">
        <f t="shared" si="16"/>
        <v>-1.0488612925459211</v>
      </c>
      <c r="J73">
        <f t="shared" si="17"/>
        <v>1.0488612925459211</v>
      </c>
      <c r="K73">
        <f t="shared" si="18"/>
        <v>0.48559013567492909</v>
      </c>
      <c r="L73">
        <f t="shared" si="19"/>
        <v>0.51440986432507074</v>
      </c>
      <c r="M73">
        <f t="shared" si="20"/>
        <v>2.0593499054713802</v>
      </c>
      <c r="N73">
        <f t="shared" si="21"/>
        <v>1.9439751632913294</v>
      </c>
    </row>
    <row r="74" spans="1:14" x14ac:dyDescent="0.25">
      <c r="A74" s="4">
        <f>IF('True_Odds_Calculator_2-way'!A75="","",'True_Odds_Calculator_2-way'!A75)</f>
        <v>1.97</v>
      </c>
      <c r="B74" s="4">
        <f>IF('True_Odds_Calculator_2-way'!B75="","",'True_Odds_Calculator_2-way'!B75)</f>
        <v>1.93</v>
      </c>
      <c r="C74" s="4">
        <f t="shared" si="11"/>
        <v>0.50761421319796951</v>
      </c>
      <c r="D74">
        <f t="shared" si="12"/>
        <v>0.5181347150259068</v>
      </c>
      <c r="E74">
        <f t="shared" si="13"/>
        <v>2.5748928223876311E-2</v>
      </c>
      <c r="F74">
        <f t="shared" si="14"/>
        <v>-0.23726361747455349</v>
      </c>
      <c r="G74">
        <v>0</v>
      </c>
      <c r="H74">
        <f t="shared" si="15"/>
        <v>0.26301254569842986</v>
      </c>
      <c r="I74">
        <f t="shared" si="16"/>
        <v>-1.0528649266733445</v>
      </c>
      <c r="J74">
        <f t="shared" si="17"/>
        <v>1.0528649266733445</v>
      </c>
      <c r="K74">
        <f t="shared" si="18"/>
        <v>0.49473625880060179</v>
      </c>
      <c r="L74">
        <f t="shared" si="19"/>
        <v>0.50526374119939821</v>
      </c>
      <c r="M74">
        <f t="shared" si="20"/>
        <v>2.021278978873144</v>
      </c>
      <c r="N74">
        <f t="shared" si="21"/>
        <v>1.9791643818062103</v>
      </c>
    </row>
    <row r="75" spans="1:14" x14ac:dyDescent="0.25">
      <c r="A75" s="4">
        <f>IF('True_Odds_Calculator_2-way'!A76="","",'True_Odds_Calculator_2-way'!A76)</f>
        <v>2.57</v>
      </c>
      <c r="B75" s="4">
        <f>IF('True_Odds_Calculator_2-way'!B76="","",'True_Odds_Calculator_2-way'!B76)</f>
        <v>1.56</v>
      </c>
      <c r="C75" s="4">
        <f t="shared" si="11"/>
        <v>0.38910505836575876</v>
      </c>
      <c r="D75">
        <f t="shared" si="12"/>
        <v>0.64102564102564097</v>
      </c>
      <c r="E75">
        <f t="shared" si="13"/>
        <v>3.0130699391399673E-2</v>
      </c>
      <c r="F75">
        <f t="shared" si="14"/>
        <v>-0.2192956200738303</v>
      </c>
      <c r="G75">
        <v>0</v>
      </c>
      <c r="H75">
        <f t="shared" si="15"/>
        <v>0.24942631946522995</v>
      </c>
      <c r="I75">
        <f t="shared" si="16"/>
        <v>-1.066488459484171</v>
      </c>
      <c r="J75">
        <f t="shared" si="17"/>
        <v>1.066488459484171</v>
      </c>
      <c r="K75">
        <f t="shared" si="18"/>
        <v>0.37391747879057763</v>
      </c>
      <c r="L75">
        <f t="shared" si="19"/>
        <v>0.62608252120942243</v>
      </c>
      <c r="M75">
        <f t="shared" si="20"/>
        <v>2.6743868813901486</v>
      </c>
      <c r="N75">
        <f t="shared" si="21"/>
        <v>1.5972335373111359</v>
      </c>
    </row>
    <row r="76" spans="1:14" x14ac:dyDescent="0.25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11"/>
        <v>0.51282051282051289</v>
      </c>
      <c r="D76">
        <f t="shared" si="12"/>
        <v>0.51282051282051289</v>
      </c>
      <c r="E76">
        <f t="shared" si="13"/>
        <v>2.5641025641025772E-2</v>
      </c>
      <c r="F76">
        <f t="shared" si="14"/>
        <v>-0.23734385272846803</v>
      </c>
      <c r="G76">
        <v>0</v>
      </c>
      <c r="H76">
        <f t="shared" si="15"/>
        <v>0.2629848783694938</v>
      </c>
      <c r="I76">
        <f t="shared" si="16"/>
        <v>-1.0526315789473688</v>
      </c>
      <c r="J76">
        <f t="shared" si="17"/>
        <v>1.0526315789473688</v>
      </c>
      <c r="K76">
        <f t="shared" si="18"/>
        <v>0.49999999999999989</v>
      </c>
      <c r="L76">
        <f t="shared" si="19"/>
        <v>0.49999999999999989</v>
      </c>
      <c r="M76">
        <f t="shared" si="20"/>
        <v>2.0000000000000004</v>
      </c>
      <c r="N76">
        <f t="shared" si="21"/>
        <v>2.0000000000000004</v>
      </c>
    </row>
    <row r="77" spans="1:14" x14ac:dyDescent="0.25">
      <c r="A77" s="4">
        <f>IF('True_Odds_Calculator_2-way'!A78="","",'True_Odds_Calculator_2-way'!A78)</f>
        <v>2.2200000000000002</v>
      </c>
      <c r="B77" s="4">
        <f>IF('True_Odds_Calculator_2-way'!B78="","",'True_Odds_Calculator_2-way'!B78)</f>
        <v>1.73</v>
      </c>
      <c r="C77" s="4">
        <f t="shared" si="11"/>
        <v>0.4504504504504504</v>
      </c>
      <c r="D77">
        <f t="shared" si="12"/>
        <v>0.5780346820809249</v>
      </c>
      <c r="E77">
        <f t="shared" si="13"/>
        <v>2.8485132531375301E-2</v>
      </c>
      <c r="F77">
        <f t="shared" si="14"/>
        <v>-0.2318908503879602</v>
      </c>
      <c r="G77">
        <v>0</v>
      </c>
      <c r="H77">
        <f t="shared" si="15"/>
        <v>0.2603759829193355</v>
      </c>
      <c r="I77">
        <f t="shared" si="16"/>
        <v>-1.0596407579073905</v>
      </c>
      <c r="J77">
        <f t="shared" si="17"/>
        <v>1.0596407579073905</v>
      </c>
      <c r="K77">
        <f t="shared" si="18"/>
        <v>0.43615522243331045</v>
      </c>
      <c r="L77">
        <f t="shared" si="19"/>
        <v>0.56384477756668971</v>
      </c>
      <c r="M77">
        <f t="shared" si="20"/>
        <v>2.2927617246470167</v>
      </c>
      <c r="N77">
        <f t="shared" si="21"/>
        <v>1.7735377532723946</v>
      </c>
    </row>
    <row r="78" spans="1:14" x14ac:dyDescent="0.25">
      <c r="A78" s="4">
        <f>IF('True_Odds_Calculator_2-way'!A79="","",'True_Odds_Calculator_2-way'!A79)</f>
        <v>1.51</v>
      </c>
      <c r="B78" s="4">
        <f>IF('True_Odds_Calculator_2-way'!B79="","",'True_Odds_Calculator_2-way'!B79)</f>
        <v>2.64</v>
      </c>
      <c r="C78" s="4">
        <f t="shared" si="11"/>
        <v>0.66225165562913912</v>
      </c>
      <c r="D78">
        <f t="shared" si="12"/>
        <v>0.37878787878787878</v>
      </c>
      <c r="E78">
        <f t="shared" si="13"/>
        <v>4.1039534417017798E-2</v>
      </c>
      <c r="F78">
        <f t="shared" si="14"/>
        <v>-0.20981336544250462</v>
      </c>
      <c r="G78">
        <v>0</v>
      </c>
      <c r="H78">
        <f t="shared" si="15"/>
        <v>0.25085289985952242</v>
      </c>
      <c r="I78">
        <f t="shared" si="16"/>
        <v>-1.0934350421017383</v>
      </c>
      <c r="J78">
        <f t="shared" si="17"/>
        <v>1.0934350421017383</v>
      </c>
      <c r="K78">
        <f t="shared" si="18"/>
        <v>0.64199197414699649</v>
      </c>
      <c r="L78">
        <f t="shared" si="19"/>
        <v>0.35800802585300368</v>
      </c>
      <c r="M78">
        <f t="shared" si="20"/>
        <v>1.5576518714718863</v>
      </c>
      <c r="N78">
        <f t="shared" si="21"/>
        <v>2.7932334690468505</v>
      </c>
    </row>
    <row r="79" spans="1:14" x14ac:dyDescent="0.25">
      <c r="A79" s="4">
        <f>IF('True_Odds_Calculator_2-way'!A80="","",'True_Odds_Calculator_2-way'!A80)</f>
        <v>2.4300000000000002</v>
      </c>
      <c r="B79" s="4">
        <f>IF('True_Odds_Calculator_2-way'!B80="","",'True_Odds_Calculator_2-way'!B80)</f>
        <v>1.55</v>
      </c>
      <c r="C79" s="4">
        <f t="shared" si="11"/>
        <v>0.41152263374485593</v>
      </c>
      <c r="D79">
        <f t="shared" si="12"/>
        <v>0.64516129032258063</v>
      </c>
      <c r="E79">
        <f t="shared" si="13"/>
        <v>5.6683924067436608E-2</v>
      </c>
      <c r="F79">
        <f t="shared" si="14"/>
        <v>-0.20881454931634136</v>
      </c>
      <c r="G79">
        <v>0</v>
      </c>
      <c r="H79">
        <f t="shared" si="15"/>
        <v>0.26549847338377802</v>
      </c>
      <c r="I79">
        <f t="shared" si="16"/>
        <v>-1.1275884962655316</v>
      </c>
      <c r="J79">
        <f t="shared" si="17"/>
        <v>1.1275884962655316</v>
      </c>
      <c r="K79">
        <f t="shared" si="18"/>
        <v>0.38278221853731864</v>
      </c>
      <c r="L79">
        <f t="shared" si="19"/>
        <v>0.61721778146268136</v>
      </c>
      <c r="M79">
        <f t="shared" si="20"/>
        <v>2.6124515496597103</v>
      </c>
      <c r="N79">
        <f t="shared" si="21"/>
        <v>1.6201736729460421</v>
      </c>
    </row>
    <row r="80" spans="1:14" x14ac:dyDescent="0.25">
      <c r="A80" s="4">
        <f>IF('True_Odds_Calculator_2-way'!A81="","",'True_Odds_Calculator_2-way'!A81)</f>
        <v>2.1</v>
      </c>
      <c r="B80" s="4">
        <f>IF('True_Odds_Calculator_2-way'!B81="","",'True_Odds_Calculator_2-way'!B81)</f>
        <v>1.72</v>
      </c>
      <c r="C80" s="4">
        <f t="shared" si="11"/>
        <v>0.47619047619047616</v>
      </c>
      <c r="D80">
        <f t="shared" si="12"/>
        <v>0.58139534883720934</v>
      </c>
      <c r="E80">
        <f t="shared" si="13"/>
        <v>5.75858250276855E-2</v>
      </c>
      <c r="F80">
        <f t="shared" si="14"/>
        <v>-0.21926910299003322</v>
      </c>
      <c r="G80">
        <v>0</v>
      </c>
      <c r="H80">
        <f t="shared" si="15"/>
        <v>0.27685492801771872</v>
      </c>
      <c r="I80">
        <f t="shared" si="16"/>
        <v>-1.1236664374387368</v>
      </c>
      <c r="J80">
        <f t="shared" si="17"/>
        <v>1.1236664374387368</v>
      </c>
      <c r="K80">
        <f t="shared" si="18"/>
        <v>0.44722057487231454</v>
      </c>
      <c r="L80">
        <f t="shared" si="19"/>
        <v>0.55277942512768541</v>
      </c>
      <c r="M80">
        <f t="shared" si="20"/>
        <v>2.2360330811826108</v>
      </c>
      <c r="N80">
        <f t="shared" si="21"/>
        <v>1.8090398349558905</v>
      </c>
    </row>
    <row r="81" spans="1:14" x14ac:dyDescent="0.25">
      <c r="A81" s="4">
        <f>IF('True_Odds_Calculator_2-way'!A82="","",'True_Odds_Calculator_2-way'!A82)</f>
        <v>2.13</v>
      </c>
      <c r="B81" s="4">
        <f>IF('True_Odds_Calculator_2-way'!B82="","",'True_Odds_Calculator_2-way'!B82)</f>
        <v>1.7</v>
      </c>
      <c r="C81" s="4">
        <f t="shared" si="11"/>
        <v>0.46948356807511737</v>
      </c>
      <c r="D81">
        <f t="shared" si="12"/>
        <v>0.58823529411764708</v>
      </c>
      <c r="E81">
        <f t="shared" si="13"/>
        <v>5.7718862192764453E-2</v>
      </c>
      <c r="F81">
        <f t="shared" si="14"/>
        <v>-0.2184479425573046</v>
      </c>
      <c r="G81">
        <v>0</v>
      </c>
      <c r="H81">
        <f t="shared" si="15"/>
        <v>0.27616680475006905</v>
      </c>
      <c r="I81">
        <f t="shared" si="16"/>
        <v>-1.1243764952899702</v>
      </c>
      <c r="J81">
        <f t="shared" si="17"/>
        <v>1.1243764952899702</v>
      </c>
      <c r="K81">
        <f t="shared" si="18"/>
        <v>0.44042280877759621</v>
      </c>
      <c r="L81">
        <f t="shared" si="19"/>
        <v>0.55957719122240368</v>
      </c>
      <c r="M81">
        <f t="shared" si="20"/>
        <v>2.2705454396776665</v>
      </c>
      <c r="N81">
        <f t="shared" si="21"/>
        <v>1.7870635467029794</v>
      </c>
    </row>
    <row r="82" spans="1:14" x14ac:dyDescent="0.25">
      <c r="A82" s="4">
        <f>IF('True_Odds_Calculator_2-way'!A83="","",'True_Odds_Calculator_2-way'!A83)</f>
        <v>1.77</v>
      </c>
      <c r="B82" s="4">
        <f>IF('True_Odds_Calculator_2-way'!B83="","",'True_Odds_Calculator_2-way'!B83)</f>
        <v>2.04</v>
      </c>
      <c r="C82" s="4">
        <f t="shared" si="11"/>
        <v>0.56497175141242939</v>
      </c>
      <c r="D82">
        <f t="shared" si="12"/>
        <v>0.49019607843137253</v>
      </c>
      <c r="E82">
        <f t="shared" si="13"/>
        <v>5.5167829843801863E-2</v>
      </c>
      <c r="F82">
        <f t="shared" si="14"/>
        <v>-0.22177910712307525</v>
      </c>
      <c r="G82">
        <v>0</v>
      </c>
      <c r="H82">
        <f t="shared" si="15"/>
        <v>0.27694693696687717</v>
      </c>
      <c r="I82">
        <f t="shared" si="16"/>
        <v>-1.1174753906691854</v>
      </c>
      <c r="J82">
        <f t="shared" si="17"/>
        <v>1.1174753906691854</v>
      </c>
      <c r="K82">
        <f t="shared" si="18"/>
        <v>0.5375026190819121</v>
      </c>
      <c r="L82">
        <f t="shared" si="19"/>
        <v>0.46249738091808795</v>
      </c>
      <c r="M82">
        <f t="shared" si="20"/>
        <v>1.8604560508152725</v>
      </c>
      <c r="N82">
        <f t="shared" si="21"/>
        <v>2.1621744062959527</v>
      </c>
    </row>
    <row r="83" spans="1:14" x14ac:dyDescent="0.25">
      <c r="A83" s="4">
        <f>IF('True_Odds_Calculator_2-way'!A84="","",'True_Odds_Calculator_2-way'!A84)</f>
        <v>1.46</v>
      </c>
      <c r="B83" s="4">
        <f>IF('True_Odds_Calculator_2-way'!B84="","",'True_Odds_Calculator_2-way'!B84)</f>
        <v>2.78</v>
      </c>
      <c r="C83" s="4">
        <f t="shared" si="11"/>
        <v>0.68493150684931503</v>
      </c>
      <c r="D83">
        <f t="shared" si="12"/>
        <v>0.35971223021582738</v>
      </c>
      <c r="E83">
        <f t="shared" si="13"/>
        <v>4.4643737065142464E-2</v>
      </c>
      <c r="F83">
        <f t="shared" si="14"/>
        <v>-0.20173450280871186</v>
      </c>
      <c r="G83">
        <v>0</v>
      </c>
      <c r="H83">
        <f t="shared" si="15"/>
        <v>0.24637823987385435</v>
      </c>
      <c r="I83">
        <f t="shared" si="16"/>
        <v>-1.1051241842563382</v>
      </c>
      <c r="J83">
        <f t="shared" si="17"/>
        <v>1.1051241842563382</v>
      </c>
      <c r="K83">
        <f t="shared" si="18"/>
        <v>0.66297296812947748</v>
      </c>
      <c r="L83">
        <f t="shared" si="19"/>
        <v>0.33702703187052235</v>
      </c>
      <c r="M83">
        <f t="shared" si="20"/>
        <v>1.5083571247579157</v>
      </c>
      <c r="N83">
        <f t="shared" si="21"/>
        <v>2.9671210479762817</v>
      </c>
    </row>
    <row r="84" spans="1:14" x14ac:dyDescent="0.25">
      <c r="A84" s="4">
        <f>IF('True_Odds_Calculator_2-way'!A85="","",'True_Odds_Calculator_2-way'!A85)</f>
        <v>1.81</v>
      </c>
      <c r="B84" s="4">
        <f>IF('True_Odds_Calculator_2-way'!B85="","",'True_Odds_Calculator_2-way'!B85)</f>
        <v>2.06</v>
      </c>
      <c r="C84" s="4">
        <f t="shared" si="11"/>
        <v>0.5524861878453039</v>
      </c>
      <c r="D84">
        <f t="shared" si="12"/>
        <v>0.4854368932038835</v>
      </c>
      <c r="E84">
        <f t="shared" si="13"/>
        <v>3.7923081049187513E-2</v>
      </c>
      <c r="F84">
        <f t="shared" si="14"/>
        <v>-0.23027409751649397</v>
      </c>
      <c r="G84">
        <v>0</v>
      </c>
      <c r="H84">
        <f t="shared" si="15"/>
        <v>0.26819717856568148</v>
      </c>
      <c r="I84">
        <f t="shared" si="16"/>
        <v>-1.079206513730294</v>
      </c>
      <c r="J84">
        <f t="shared" si="17"/>
        <v>1.079206513730294</v>
      </c>
      <c r="K84">
        <f t="shared" si="18"/>
        <v>0.5335731492446798</v>
      </c>
      <c r="L84">
        <f t="shared" si="19"/>
        <v>0.46642685075531992</v>
      </c>
      <c r="M84">
        <f t="shared" si="20"/>
        <v>1.8741572761215382</v>
      </c>
      <c r="N84">
        <f t="shared" si="21"/>
        <v>2.1439589045541121</v>
      </c>
    </row>
    <row r="85" spans="1:14" x14ac:dyDescent="0.25">
      <c r="A85" s="4">
        <f>IF('True_Odds_Calculator_2-way'!A86="","",'True_Odds_Calculator_2-way'!A86)</f>
        <v>1.64</v>
      </c>
      <c r="B85" s="4">
        <f>IF('True_Odds_Calculator_2-way'!B86="","",'True_Odds_Calculator_2-way'!B86)</f>
        <v>2.33</v>
      </c>
      <c r="C85" s="4">
        <f t="shared" si="11"/>
        <v>0.6097560975609756</v>
      </c>
      <c r="D85">
        <f t="shared" si="12"/>
        <v>0.42918454935622319</v>
      </c>
      <c r="E85">
        <f t="shared" si="13"/>
        <v>3.8940646917198674E-2</v>
      </c>
      <c r="F85">
        <f t="shared" si="14"/>
        <v>-0.2227572490317179</v>
      </c>
      <c r="G85">
        <v>0</v>
      </c>
      <c r="H85">
        <f t="shared" si="15"/>
        <v>0.26169789594891657</v>
      </c>
      <c r="I85">
        <f t="shared" si="16"/>
        <v>-1.0838874619051497</v>
      </c>
      <c r="J85">
        <f t="shared" si="17"/>
        <v>1.0838874619051497</v>
      </c>
      <c r="K85">
        <f t="shared" si="18"/>
        <v>0.59042752525555997</v>
      </c>
      <c r="L85">
        <f t="shared" si="19"/>
        <v>0.4095724747444402</v>
      </c>
      <c r="M85">
        <f t="shared" si="20"/>
        <v>1.6936879756192957</v>
      </c>
      <c r="N85">
        <f t="shared" si="21"/>
        <v>2.4415703243338491</v>
      </c>
    </row>
    <row r="86" spans="1:14" x14ac:dyDescent="0.25">
      <c r="A86" s="4">
        <f>IF('True_Odds_Calculator_2-way'!A87="","",'True_Odds_Calculator_2-way'!A87)</f>
        <v>2.09</v>
      </c>
      <c r="B86" s="4">
        <f>IF('True_Odds_Calculator_2-way'!B87="","",'True_Odds_Calculator_2-way'!B87)</f>
        <v>1.79</v>
      </c>
      <c r="C86" s="4">
        <f t="shared" si="11"/>
        <v>0.47846889952153115</v>
      </c>
      <c r="D86">
        <f t="shared" si="12"/>
        <v>0.55865921787709494</v>
      </c>
      <c r="E86">
        <f t="shared" si="13"/>
        <v>3.7128117398625982E-2</v>
      </c>
      <c r="F86">
        <f t="shared" si="14"/>
        <v>-0.23017294378658693</v>
      </c>
      <c r="G86">
        <v>0</v>
      </c>
      <c r="H86">
        <f t="shared" si="15"/>
        <v>0.26730106118521291</v>
      </c>
      <c r="I86">
        <f t="shared" si="16"/>
        <v>-1.077638764691236</v>
      </c>
      <c r="J86">
        <f t="shared" si="17"/>
        <v>1.077638764691236</v>
      </c>
      <c r="K86">
        <f t="shared" si="18"/>
        <v>0.45984913425207868</v>
      </c>
      <c r="L86">
        <f t="shared" si="19"/>
        <v>0.54015086574792148</v>
      </c>
      <c r="M86">
        <f t="shared" si="20"/>
        <v>2.1746262535134471</v>
      </c>
      <c r="N86">
        <f t="shared" si="21"/>
        <v>1.8513346241060764</v>
      </c>
    </row>
    <row r="87" spans="1:14" x14ac:dyDescent="0.25">
      <c r="A87" s="4">
        <f>IF('True_Odds_Calculator_2-way'!A88="","",'True_Odds_Calculator_2-way'!A88)</f>
        <v>1.94</v>
      </c>
      <c r="B87" s="4">
        <f>IF('True_Odds_Calculator_2-way'!B88="","",'True_Odds_Calculator_2-way'!B88)</f>
        <v>1.93</v>
      </c>
      <c r="C87" s="4">
        <f t="shared" si="11"/>
        <v>0.51546391752577325</v>
      </c>
      <c r="D87">
        <f t="shared" si="12"/>
        <v>0.5181347150259068</v>
      </c>
      <c r="E87">
        <f t="shared" si="13"/>
        <v>3.3598632551679941E-2</v>
      </c>
      <c r="F87">
        <f t="shared" si="14"/>
        <v>-0.2334811174616741</v>
      </c>
      <c r="G87">
        <v>0</v>
      </c>
      <c r="H87">
        <f t="shared" si="15"/>
        <v>0.26707975001335404</v>
      </c>
      <c r="I87">
        <f t="shared" si="16"/>
        <v>-1.0695340092890231</v>
      </c>
      <c r="J87">
        <f t="shared" si="17"/>
        <v>1.0695340092890231</v>
      </c>
      <c r="K87">
        <f t="shared" si="18"/>
        <v>0.49866309204640175</v>
      </c>
      <c r="L87">
        <f t="shared" si="19"/>
        <v>0.50133690795359842</v>
      </c>
      <c r="M87">
        <f t="shared" si="20"/>
        <v>2.0053619687316817</v>
      </c>
      <c r="N87">
        <f t="shared" si="21"/>
        <v>1.9946666286387909</v>
      </c>
    </row>
    <row r="88" spans="1:14" x14ac:dyDescent="0.25">
      <c r="A88" s="4">
        <f>IF('True_Odds_Calculator_2-way'!A89="","",'True_Odds_Calculator_2-way'!A89)</f>
        <v>1.53</v>
      </c>
      <c r="B88" s="4">
        <f>IF('True_Odds_Calculator_2-way'!B89="","",'True_Odds_Calculator_2-way'!B89)</f>
        <v>2.59</v>
      </c>
      <c r="C88" s="4">
        <f t="shared" si="11"/>
        <v>0.65359477124183007</v>
      </c>
      <c r="D88">
        <f t="shared" si="12"/>
        <v>0.38610038610038611</v>
      </c>
      <c r="E88">
        <f t="shared" si="13"/>
        <v>3.9695157342216181E-2</v>
      </c>
      <c r="F88">
        <f t="shared" si="14"/>
        <v>-0.21265803618744794</v>
      </c>
      <c r="G88">
        <v>0</v>
      </c>
      <c r="H88">
        <f t="shared" si="15"/>
        <v>0.25235319352966412</v>
      </c>
      <c r="I88">
        <f t="shared" si="16"/>
        <v>-1.0893401305464636</v>
      </c>
      <c r="J88">
        <f t="shared" si="17"/>
        <v>1.0893401305464636</v>
      </c>
      <c r="K88">
        <f t="shared" si="18"/>
        <v>0.63397459621556129</v>
      </c>
      <c r="L88">
        <f t="shared" si="19"/>
        <v>0.36602540378443871</v>
      </c>
      <c r="M88">
        <f t="shared" si="20"/>
        <v>1.577350269189626</v>
      </c>
      <c r="N88">
        <f t="shared" si="21"/>
        <v>2.7320508075688767</v>
      </c>
    </row>
    <row r="89" spans="1:14" x14ac:dyDescent="0.25">
      <c r="A89" s="4">
        <f>IF('True_Odds_Calculator_2-way'!A90="","",'True_Odds_Calculator_2-way'!A90)</f>
        <v>1.67</v>
      </c>
      <c r="B89" s="4">
        <f>IF('True_Odds_Calculator_2-way'!B90="","",'True_Odds_Calculator_2-way'!B90)</f>
        <v>2.29</v>
      </c>
      <c r="C89" s="4">
        <f t="shared" si="11"/>
        <v>0.5988023952095809</v>
      </c>
      <c r="D89">
        <f t="shared" si="12"/>
        <v>0.4366812227074236</v>
      </c>
      <c r="E89">
        <f t="shared" si="13"/>
        <v>3.5483617917004384E-2</v>
      </c>
      <c r="F89">
        <f t="shared" si="14"/>
        <v>-0.22600214418324938</v>
      </c>
      <c r="G89">
        <v>0</v>
      </c>
      <c r="H89">
        <f t="shared" si="15"/>
        <v>0.2614857621002537</v>
      </c>
      <c r="I89">
        <f t="shared" si="16"/>
        <v>-1.0756419800880679</v>
      </c>
      <c r="J89">
        <f t="shared" si="17"/>
        <v>1.0756419800880679</v>
      </c>
      <c r="K89">
        <f t="shared" si="18"/>
        <v>0.58116554291916578</v>
      </c>
      <c r="L89">
        <f t="shared" si="19"/>
        <v>0.41883445708083428</v>
      </c>
      <c r="M89">
        <f t="shared" si="20"/>
        <v>1.7206801266590057</v>
      </c>
      <c r="N89">
        <f t="shared" si="21"/>
        <v>2.3875781543136072</v>
      </c>
    </row>
    <row r="90" spans="1:14" x14ac:dyDescent="0.25">
      <c r="A90" s="4">
        <f>IF('True_Odds_Calculator_2-way'!A91="","",'True_Odds_Calculator_2-way'!A91)</f>
        <v>2.35</v>
      </c>
      <c r="B90" s="4">
        <f>IF('True_Odds_Calculator_2-way'!B91="","",'True_Odds_Calculator_2-way'!B91)</f>
        <v>1.65</v>
      </c>
      <c r="C90" s="4">
        <f t="shared" si="11"/>
        <v>0.42553191489361702</v>
      </c>
      <c r="D90">
        <f t="shared" si="12"/>
        <v>0.60606060606060608</v>
      </c>
      <c r="E90">
        <f t="shared" si="13"/>
        <v>3.1592520954223158E-2</v>
      </c>
      <c r="F90">
        <f t="shared" si="14"/>
        <v>-0.22630560928433263</v>
      </c>
      <c r="G90">
        <v>0</v>
      </c>
      <c r="H90">
        <f t="shared" si="15"/>
        <v>0.25789813023855579</v>
      </c>
      <c r="I90">
        <f t="shared" si="16"/>
        <v>-1.0675210253672478</v>
      </c>
      <c r="J90">
        <f t="shared" si="17"/>
        <v>1.0675210253672478</v>
      </c>
      <c r="K90">
        <f t="shared" si="18"/>
        <v>0.40964242822822811</v>
      </c>
      <c r="L90">
        <f t="shared" si="19"/>
        <v>0.59035757177177173</v>
      </c>
      <c r="M90">
        <f t="shared" si="20"/>
        <v>2.4411533842457849</v>
      </c>
      <c r="N90">
        <f t="shared" si="21"/>
        <v>1.6938886664887112</v>
      </c>
    </row>
    <row r="91" spans="1:14" x14ac:dyDescent="0.25">
      <c r="A91" s="4">
        <f>IF('True_Odds_Calculator_2-way'!A92="","",'True_Odds_Calculator_2-way'!A92)</f>
        <v>1.56</v>
      </c>
      <c r="B91" s="4">
        <f>IF('True_Odds_Calculator_2-way'!B92="","",'True_Odds_Calculator_2-way'!B92)</f>
        <v>2.5099999999999998</v>
      </c>
      <c r="C91" s="4">
        <f t="shared" si="11"/>
        <v>0.64102564102564097</v>
      </c>
      <c r="D91">
        <f t="shared" si="12"/>
        <v>0.39840637450199207</v>
      </c>
      <c r="E91">
        <f t="shared" si="13"/>
        <v>3.9432015527633091E-2</v>
      </c>
      <c r="F91">
        <f t="shared" si="14"/>
        <v>-0.21595668607620788</v>
      </c>
      <c r="G91">
        <v>0</v>
      </c>
      <c r="H91">
        <f t="shared" si="15"/>
        <v>0.25538870160384103</v>
      </c>
      <c r="I91">
        <f t="shared" si="16"/>
        <v>-1.0874705707258894</v>
      </c>
      <c r="J91">
        <f t="shared" si="17"/>
        <v>1.0874705707258894</v>
      </c>
      <c r="K91">
        <f t="shared" si="18"/>
        <v>0.62151040567809257</v>
      </c>
      <c r="L91">
        <f t="shared" si="19"/>
        <v>0.37848959432190721</v>
      </c>
      <c r="M91">
        <f t="shared" si="20"/>
        <v>1.6089835196064983</v>
      </c>
      <c r="N91">
        <f t="shared" si="21"/>
        <v>2.6420805617960932</v>
      </c>
    </row>
    <row r="92" spans="1:14" x14ac:dyDescent="0.25">
      <c r="A92" s="4">
        <f>IF('True_Odds_Calculator_2-way'!A93="","",'True_Odds_Calculator_2-way'!A93)</f>
        <v>1.72</v>
      </c>
      <c r="B92" s="4">
        <f>IF('True_Odds_Calculator_2-way'!B93="","",'True_Odds_Calculator_2-way'!B93)</f>
        <v>2.2000000000000002</v>
      </c>
      <c r="C92" s="4">
        <f t="shared" si="11"/>
        <v>0.58139534883720934</v>
      </c>
      <c r="D92">
        <f t="shared" si="12"/>
        <v>0.45454545454545453</v>
      </c>
      <c r="E92">
        <f t="shared" si="13"/>
        <v>3.5940803382663811E-2</v>
      </c>
      <c r="F92">
        <f t="shared" si="14"/>
        <v>-0.22832980972515859</v>
      </c>
      <c r="G92">
        <v>0</v>
      </c>
      <c r="H92">
        <f t="shared" si="15"/>
        <v>0.26427061310782241</v>
      </c>
      <c r="I92">
        <f t="shared" si="16"/>
        <v>-1.075828707279838</v>
      </c>
      <c r="J92">
        <f t="shared" si="17"/>
        <v>1.075828707279838</v>
      </c>
      <c r="K92">
        <f t="shared" si="18"/>
        <v>0.5635083268962916</v>
      </c>
      <c r="L92">
        <f t="shared" si="19"/>
        <v>0.4364916731037084</v>
      </c>
      <c r="M92">
        <f t="shared" si="20"/>
        <v>1.7745966692414832</v>
      </c>
      <c r="N92">
        <f t="shared" si="21"/>
        <v>2.2909944487358058</v>
      </c>
    </row>
    <row r="93" spans="1:14" x14ac:dyDescent="0.25">
      <c r="A93" s="4">
        <f>IF('True_Odds_Calculator_2-way'!A94="","",'True_Odds_Calculator_2-way'!A94)</f>
        <v>2.27</v>
      </c>
      <c r="B93" s="4">
        <f>IF('True_Odds_Calculator_2-way'!B94="","",'True_Odds_Calculator_2-way'!B94)</f>
        <v>1.68</v>
      </c>
      <c r="C93" s="4">
        <f t="shared" si="11"/>
        <v>0.44052863436123346</v>
      </c>
      <c r="D93">
        <f t="shared" si="12"/>
        <v>0.59523809523809523</v>
      </c>
      <c r="E93">
        <f t="shared" si="13"/>
        <v>3.5766729599328695E-2</v>
      </c>
      <c r="F93">
        <f t="shared" si="14"/>
        <v>-0.22645269561569115</v>
      </c>
      <c r="G93">
        <v>0</v>
      </c>
      <c r="H93">
        <f t="shared" si="15"/>
        <v>0.2622194252150199</v>
      </c>
      <c r="I93">
        <f t="shared" si="16"/>
        <v>-1.0760778282064791</v>
      </c>
      <c r="J93">
        <f t="shared" si="17"/>
        <v>1.0760778282064791</v>
      </c>
      <c r="K93">
        <f t="shared" si="18"/>
        <v>0.42254374989680582</v>
      </c>
      <c r="L93">
        <f t="shared" si="19"/>
        <v>0.57745625010319412</v>
      </c>
      <c r="M93">
        <f t="shared" si="20"/>
        <v>2.3666188418222287</v>
      </c>
      <c r="N93">
        <f t="shared" si="21"/>
        <v>1.7317329231804059</v>
      </c>
    </row>
    <row r="94" spans="1:14" x14ac:dyDescent="0.25">
      <c r="A94" s="4">
        <f>IF('True_Odds_Calculator_2-way'!A95="","",'True_Odds_Calculator_2-way'!A95)</f>
        <v>1.89</v>
      </c>
      <c r="B94" s="4">
        <f>IF('True_Odds_Calculator_2-way'!B95="","",'True_Odds_Calculator_2-way'!B95)</f>
        <v>1.98</v>
      </c>
      <c r="C94" s="4">
        <f t="shared" si="11"/>
        <v>0.52910052910052918</v>
      </c>
      <c r="D94">
        <f t="shared" si="12"/>
        <v>0.50505050505050508</v>
      </c>
      <c r="E94">
        <f t="shared" si="13"/>
        <v>3.4151034151034265E-2</v>
      </c>
      <c r="F94">
        <f t="shared" si="14"/>
        <v>-0.23307145529367745</v>
      </c>
      <c r="G94">
        <v>0</v>
      </c>
      <c r="H94">
        <f t="shared" si="15"/>
        <v>0.26722248944471172</v>
      </c>
      <c r="I94">
        <f t="shared" si="16"/>
        <v>-1.0707595557083738</v>
      </c>
      <c r="J94">
        <f t="shared" si="17"/>
        <v>1.0707595557083738</v>
      </c>
      <c r="K94">
        <f t="shared" si="18"/>
        <v>0.5120390612350737</v>
      </c>
      <c r="L94">
        <f t="shared" si="19"/>
        <v>0.48796093876492608</v>
      </c>
      <c r="M94">
        <f t="shared" si="20"/>
        <v>1.9529760045804527</v>
      </c>
      <c r="N94">
        <f t="shared" si="21"/>
        <v>2.0493443645942064</v>
      </c>
    </row>
    <row r="95" spans="1:14" x14ac:dyDescent="0.25">
      <c r="A95" s="4">
        <f>IF('True_Odds_Calculator_2-way'!A96="","",'True_Odds_Calculator_2-way'!A96)</f>
        <v>2.63</v>
      </c>
      <c r="B95" s="4">
        <f>IF('True_Odds_Calculator_2-way'!B96="","",'True_Odds_Calculator_2-way'!B96)</f>
        <v>1.52</v>
      </c>
      <c r="C95" s="4">
        <f t="shared" si="11"/>
        <v>0.38022813688212931</v>
      </c>
      <c r="D95">
        <f t="shared" si="12"/>
        <v>0.65789473684210531</v>
      </c>
      <c r="E95">
        <f t="shared" si="13"/>
        <v>3.8122873724234729E-2</v>
      </c>
      <c r="F95">
        <f t="shared" si="14"/>
        <v>-0.21202721632979771</v>
      </c>
      <c r="G95">
        <v>0</v>
      </c>
      <c r="H95">
        <f t="shared" si="15"/>
        <v>0.25015009005403244</v>
      </c>
      <c r="I95">
        <f t="shared" si="16"/>
        <v>-1.0861868132594534</v>
      </c>
      <c r="J95">
        <f t="shared" si="17"/>
        <v>1.0861868132594534</v>
      </c>
      <c r="K95">
        <f t="shared" si="18"/>
        <v>0.36094769632316426</v>
      </c>
      <c r="L95">
        <f t="shared" si="19"/>
        <v>0.63905230367683563</v>
      </c>
      <c r="M95">
        <f t="shared" si="20"/>
        <v>2.7704845056129086</v>
      </c>
      <c r="N95">
        <f t="shared" si="21"/>
        <v>1.5648171428949158</v>
      </c>
    </row>
    <row r="96" spans="1:14" x14ac:dyDescent="0.25">
      <c r="A96" s="4">
        <f>IF('True_Odds_Calculator_2-way'!A97="","",'True_Odds_Calculator_2-way'!A97)</f>
        <v>2.3199999999999998</v>
      </c>
      <c r="B96" s="4">
        <f>IF('True_Odds_Calculator_2-way'!B97="","",'True_Odds_Calculator_2-way'!B97)</f>
        <v>1.65</v>
      </c>
      <c r="C96" s="4">
        <f t="shared" si="11"/>
        <v>0.43103448275862072</v>
      </c>
      <c r="D96">
        <f t="shared" si="12"/>
        <v>0.60606060606060608</v>
      </c>
      <c r="E96">
        <f t="shared" si="13"/>
        <v>3.709508881922674E-2</v>
      </c>
      <c r="F96">
        <f t="shared" si="14"/>
        <v>-0.22413793103448287</v>
      </c>
      <c r="G96">
        <v>0</v>
      </c>
      <c r="H96">
        <f t="shared" si="15"/>
        <v>0.26123301985370956</v>
      </c>
      <c r="I96">
        <f t="shared" si="16"/>
        <v>-1.0795837927188261</v>
      </c>
      <c r="J96">
        <f t="shared" si="17"/>
        <v>1.0795837927188261</v>
      </c>
      <c r="K96">
        <f t="shared" si="18"/>
        <v>0.41236252858619832</v>
      </c>
      <c r="L96">
        <f t="shared" si="19"/>
        <v>0.58763747141380174</v>
      </c>
      <c r="M96">
        <f t="shared" si="20"/>
        <v>2.4250506063888508</v>
      </c>
      <c r="N96">
        <f t="shared" si="21"/>
        <v>1.7017294652672368</v>
      </c>
    </row>
    <row r="97" spans="1:14" x14ac:dyDescent="0.25">
      <c r="A97" s="4">
        <f>IF('True_Odds_Calculator_2-way'!A98="","",'True_Odds_Calculator_2-way'!A98)</f>
        <v>2.4900000000000002</v>
      </c>
      <c r="B97" s="4">
        <f>IF('True_Odds_Calculator_2-way'!B98="","",'True_Odds_Calculator_2-way'!B98)</f>
        <v>1.57</v>
      </c>
      <c r="C97" s="4">
        <f t="shared" si="11"/>
        <v>0.40160642570281119</v>
      </c>
      <c r="D97">
        <f t="shared" si="12"/>
        <v>0.63694267515923564</v>
      </c>
      <c r="E97">
        <f t="shared" si="13"/>
        <v>3.8549100862046881E-2</v>
      </c>
      <c r="F97">
        <f t="shared" si="14"/>
        <v>-0.21725117028624052</v>
      </c>
      <c r="G97">
        <v>0</v>
      </c>
      <c r="H97">
        <f t="shared" si="15"/>
        <v>0.25580027114828735</v>
      </c>
      <c r="I97">
        <f t="shared" si="16"/>
        <v>-1.0850991866680071</v>
      </c>
      <c r="J97">
        <f t="shared" si="17"/>
        <v>1.0850991866680071</v>
      </c>
      <c r="K97">
        <f t="shared" si="18"/>
        <v>0.38214645569254196</v>
      </c>
      <c r="L97">
        <f t="shared" si="19"/>
        <v>0.61785354430745798</v>
      </c>
      <c r="M97">
        <f t="shared" si="20"/>
        <v>2.6167977881353308</v>
      </c>
      <c r="N97">
        <f t="shared" si="21"/>
        <v>1.6185065364007643</v>
      </c>
    </row>
    <row r="98" spans="1:14" x14ac:dyDescent="0.25">
      <c r="A98" s="4">
        <f>IF('True_Odds_Calculator_2-way'!A99="","",'True_Odds_Calculator_2-way'!A99)</f>
        <v>2.17</v>
      </c>
      <c r="B98" s="4">
        <f>IF('True_Odds_Calculator_2-way'!B99="","",'True_Odds_Calculator_2-way'!B99)</f>
        <v>1.73</v>
      </c>
      <c r="C98" s="4">
        <f t="shared" si="11"/>
        <v>0.46082949308755761</v>
      </c>
      <c r="D98">
        <f t="shared" si="12"/>
        <v>0.5780346820809249</v>
      </c>
      <c r="E98">
        <f t="shared" si="13"/>
        <v>3.8864175168482618E-2</v>
      </c>
      <c r="F98">
        <f t="shared" si="14"/>
        <v>-0.22751125436189756</v>
      </c>
      <c r="G98">
        <v>0</v>
      </c>
      <c r="H98">
        <f t="shared" si="15"/>
        <v>0.26637542953038013</v>
      </c>
      <c r="I98">
        <f t="shared" si="16"/>
        <v>-1.0820457886019927</v>
      </c>
      <c r="J98">
        <f t="shared" si="17"/>
        <v>1.0820457886019927</v>
      </c>
      <c r="K98">
        <f t="shared" si="18"/>
        <v>0.44130751828400394</v>
      </c>
      <c r="L98">
        <f t="shared" si="19"/>
        <v>0.55869248171599584</v>
      </c>
      <c r="M98">
        <f t="shared" si="20"/>
        <v>2.2659935726643319</v>
      </c>
      <c r="N98">
        <f t="shared" si="21"/>
        <v>1.789893425679455</v>
      </c>
    </row>
    <row r="99" spans="1:14" x14ac:dyDescent="0.25">
      <c r="A99" s="4">
        <f>IF('True_Odds_Calculator_2-way'!A100="","",'True_Odds_Calculator_2-way'!A100)</f>
        <v>2.36</v>
      </c>
      <c r="B99" s="4">
        <f>IF('True_Odds_Calculator_2-way'!B100="","",'True_Odds_Calculator_2-way'!B100)</f>
        <v>1.62</v>
      </c>
      <c r="C99" s="4">
        <f t="shared" si="11"/>
        <v>0.42372881355932207</v>
      </c>
      <c r="D99">
        <f t="shared" si="12"/>
        <v>0.61728395061728392</v>
      </c>
      <c r="E99">
        <f t="shared" si="13"/>
        <v>4.1012764176606042E-2</v>
      </c>
      <c r="F99">
        <f t="shared" si="14"/>
        <v>-0.22054823184766681</v>
      </c>
      <c r="G99">
        <v>0</v>
      </c>
      <c r="H99">
        <f t="shared" si="15"/>
        <v>0.26156099602427285</v>
      </c>
      <c r="I99">
        <f t="shared" si="16"/>
        <v>-1.0890171046725805</v>
      </c>
      <c r="J99">
        <f t="shared" si="17"/>
        <v>1.0890171046725805</v>
      </c>
      <c r="K99">
        <f t="shared" si="18"/>
        <v>0.40305300359448615</v>
      </c>
      <c r="L99">
        <f t="shared" si="19"/>
        <v>0.59694699640551374</v>
      </c>
      <c r="M99">
        <f t="shared" si="20"/>
        <v>2.4810632623547089</v>
      </c>
      <c r="N99">
        <f t="shared" si="21"/>
        <v>1.6751906048970002</v>
      </c>
    </row>
    <row r="100" spans="1:14" x14ac:dyDescent="0.25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1.71</v>
      </c>
      <c r="C100" s="4">
        <f t="shared" si="11"/>
        <v>0.4587155963302752</v>
      </c>
      <c r="D100">
        <f t="shared" si="12"/>
        <v>0.58479532163742687</v>
      </c>
      <c r="E100">
        <f t="shared" si="13"/>
        <v>4.3510917967702012E-2</v>
      </c>
      <c r="F100">
        <f t="shared" si="14"/>
        <v>-0.2247438167283653</v>
      </c>
      <c r="G100">
        <v>0</v>
      </c>
      <c r="H100">
        <f t="shared" si="15"/>
        <v>0.26825473469606737</v>
      </c>
      <c r="I100">
        <f t="shared" si="16"/>
        <v>-1.0925210715205449</v>
      </c>
      <c r="J100">
        <f t="shared" si="17"/>
        <v>1.0925210715205449</v>
      </c>
      <c r="K100">
        <f t="shared" si="18"/>
        <v>0.43683862493598452</v>
      </c>
      <c r="L100">
        <f t="shared" si="19"/>
        <v>0.56316137506401553</v>
      </c>
      <c r="M100">
        <f t="shared" si="20"/>
        <v>2.2891748643942433</v>
      </c>
      <c r="N100">
        <f t="shared" si="21"/>
        <v>1.7756899607795869</v>
      </c>
    </row>
    <row r="101" spans="1:14" x14ac:dyDescent="0.25">
      <c r="A101" s="4">
        <f>IF('True_Odds_Calculator_2-way'!A102="","",'True_Odds_Calculator_2-way'!A102)</f>
        <v>2.4700000000000002</v>
      </c>
      <c r="B101" s="4">
        <f>IF('True_Odds_Calculator_2-way'!B102="","",'True_Odds_Calculator_2-way'!B102)</f>
        <v>1.57</v>
      </c>
      <c r="C101" s="4">
        <f t="shared" si="11"/>
        <v>0.40485829959514169</v>
      </c>
      <c r="D101">
        <f t="shared" si="12"/>
        <v>0.63694267515923564</v>
      </c>
      <c r="E101">
        <f t="shared" si="13"/>
        <v>4.1800974754377274E-2</v>
      </c>
      <c r="F101">
        <f t="shared" si="14"/>
        <v>-0.21607055365017158</v>
      </c>
      <c r="G101">
        <v>0</v>
      </c>
      <c r="H101">
        <f t="shared" si="15"/>
        <v>0.25787152840454886</v>
      </c>
      <c r="I101">
        <f t="shared" si="16"/>
        <v>-1.0924558755741034</v>
      </c>
      <c r="J101">
        <f t="shared" si="17"/>
        <v>1.0924558755741034</v>
      </c>
      <c r="K101">
        <f t="shared" si="18"/>
        <v>0.38374308682615721</v>
      </c>
      <c r="L101">
        <f t="shared" si="19"/>
        <v>0.61625691317384279</v>
      </c>
      <c r="M101">
        <f t="shared" si="20"/>
        <v>2.6059101370939319</v>
      </c>
      <c r="N101">
        <f t="shared" si="21"/>
        <v>1.6226998490772393</v>
      </c>
    </row>
    <row r="102" spans="1:14" x14ac:dyDescent="0.25">
      <c r="A102" s="4">
        <f>IF('True_Odds_Calculator_2-way'!A103="","",'True_Odds_Calculator_2-way'!A103)</f>
        <v>2.5499999999999998</v>
      </c>
      <c r="B102" s="4">
        <f>IF('True_Odds_Calculator_2-way'!B103="","",'True_Odds_Calculator_2-way'!B103)</f>
        <v>1.53</v>
      </c>
      <c r="C102" s="4">
        <f t="shared" si="11"/>
        <v>0.39215686274509809</v>
      </c>
      <c r="D102">
        <f t="shared" si="12"/>
        <v>0.65359477124183007</v>
      </c>
      <c r="E102">
        <f t="shared" si="13"/>
        <v>4.5751633986928164E-2</v>
      </c>
      <c r="F102">
        <f t="shared" si="14"/>
        <v>-0.21056004100986803</v>
      </c>
      <c r="G102">
        <v>0</v>
      </c>
      <c r="H102">
        <f t="shared" si="15"/>
        <v>0.25631167499679613</v>
      </c>
      <c r="I102">
        <f t="shared" si="16"/>
        <v>-1.1033065999253477</v>
      </c>
      <c r="J102">
        <f t="shared" si="17"/>
        <v>1.1033065999253477</v>
      </c>
      <c r="K102">
        <f t="shared" si="18"/>
        <v>0.36898663905752271</v>
      </c>
      <c r="L102">
        <f t="shared" si="19"/>
        <v>0.63101336094247729</v>
      </c>
      <c r="M102">
        <f t="shared" si="20"/>
        <v>2.7101252298842891</v>
      </c>
      <c r="N102">
        <f t="shared" si="21"/>
        <v>1.5847524979604342</v>
      </c>
    </row>
    <row r="103" spans="1:14" x14ac:dyDescent="0.25">
      <c r="A103" s="4">
        <f>IF('True_Odds_Calculator_2-way'!A104="","",'True_Odds_Calculator_2-way'!A104)</f>
        <v>2.2599999999999998</v>
      </c>
      <c r="B103" s="4">
        <f>IF('True_Odds_Calculator_2-way'!B104="","",'True_Odds_Calculator_2-way'!B104)</f>
        <v>1.67</v>
      </c>
      <c r="C103" s="4">
        <f t="shared" si="11"/>
        <v>0.44247787610619471</v>
      </c>
      <c r="D103">
        <f t="shared" si="12"/>
        <v>0.5988023952095809</v>
      </c>
      <c r="E103">
        <f t="shared" si="13"/>
        <v>4.1280271315775607E-2</v>
      </c>
      <c r="F103">
        <f t="shared" si="14"/>
        <v>-0.22367654072386189</v>
      </c>
      <c r="G103">
        <v>0</v>
      </c>
      <c r="H103">
        <f t="shared" si="15"/>
        <v>0.26495681203963756</v>
      </c>
      <c r="I103">
        <f t="shared" si="16"/>
        <v>-1.0883719140805657</v>
      </c>
      <c r="J103">
        <f t="shared" si="17"/>
        <v>1.0883719140805657</v>
      </c>
      <c r="K103">
        <f t="shared" si="18"/>
        <v>0.42170096587595468</v>
      </c>
      <c r="L103">
        <f t="shared" si="19"/>
        <v>0.57829903412404526</v>
      </c>
      <c r="M103">
        <f t="shared" si="20"/>
        <v>2.3713486117415123</v>
      </c>
      <c r="N103">
        <f t="shared" si="21"/>
        <v>1.729209182433979</v>
      </c>
    </row>
    <row r="104" spans="1:14" x14ac:dyDescent="0.25">
      <c r="A104" s="4">
        <f>IF('True_Odds_Calculator_2-way'!A105="","",'True_Odds_Calculator_2-way'!A105)</f>
        <v>2.2400000000000002</v>
      </c>
      <c r="B104" s="4">
        <f>IF('True_Odds_Calculator_2-way'!B105="","",'True_Odds_Calculator_2-way'!B105)</f>
        <v>1.7</v>
      </c>
      <c r="C104" s="4">
        <f t="shared" si="11"/>
        <v>0.4464285714285714</v>
      </c>
      <c r="D104">
        <f t="shared" si="12"/>
        <v>0.58823529411764708</v>
      </c>
      <c r="E104">
        <f t="shared" si="13"/>
        <v>3.4663865546218364E-2</v>
      </c>
      <c r="F104">
        <f t="shared" si="14"/>
        <v>-0.22794117647058831</v>
      </c>
      <c r="G104">
        <v>0</v>
      </c>
      <c r="H104">
        <f t="shared" si="15"/>
        <v>0.26260504201680673</v>
      </c>
      <c r="I104">
        <f t="shared" si="16"/>
        <v>-1.0733469768527293</v>
      </c>
      <c r="J104">
        <f t="shared" si="17"/>
        <v>1.0733469768527293</v>
      </c>
      <c r="K104">
        <f t="shared" si="18"/>
        <v>0.42900958501512831</v>
      </c>
      <c r="L104">
        <f t="shared" si="19"/>
        <v>0.5709904149848718</v>
      </c>
      <c r="M104">
        <f t="shared" si="20"/>
        <v>2.3309502512973848</v>
      </c>
      <c r="N104">
        <f t="shared" si="21"/>
        <v>1.7513428837969105</v>
      </c>
    </row>
    <row r="105" spans="1:14" x14ac:dyDescent="0.25">
      <c r="A105" s="4">
        <f>IF('True_Odds_Calculator_2-way'!A106="","",'True_Odds_Calculator_2-way'!A106)</f>
        <v>2.0299999999999998</v>
      </c>
      <c r="B105" s="4">
        <f>IF('True_Odds_Calculator_2-way'!B106="","",'True_Odds_Calculator_2-way'!B106)</f>
        <v>1.86</v>
      </c>
      <c r="C105" s="4">
        <f t="shared" si="11"/>
        <v>0.49261083743842371</v>
      </c>
      <c r="D105">
        <f t="shared" si="12"/>
        <v>0.5376344086021505</v>
      </c>
      <c r="E105">
        <f t="shared" si="13"/>
        <v>3.0245246040574214E-2</v>
      </c>
      <c r="F105">
        <f t="shared" si="14"/>
        <v>-0.23459929021664283</v>
      </c>
      <c r="G105">
        <v>0</v>
      </c>
      <c r="H105">
        <f t="shared" si="15"/>
        <v>0.26484453625721704</v>
      </c>
      <c r="I105">
        <f t="shared" si="16"/>
        <v>-1.0625078858299792</v>
      </c>
      <c r="J105">
        <f t="shared" si="17"/>
        <v>1.0625078858299792</v>
      </c>
      <c r="K105">
        <f t="shared" si="18"/>
        <v>0.47746756040114985</v>
      </c>
      <c r="L105">
        <f t="shared" si="19"/>
        <v>0.5225324395988501</v>
      </c>
      <c r="M105">
        <f t="shared" si="20"/>
        <v>2.0943831224048783</v>
      </c>
      <c r="N105">
        <f t="shared" si="21"/>
        <v>1.9137567818137824</v>
      </c>
    </row>
    <row r="106" spans="1:14" x14ac:dyDescent="0.25">
      <c r="A106" s="4">
        <f>IF('True_Odds_Calculator_2-way'!A107="","",'True_Odds_Calculator_2-way'!A107)</f>
        <v>1.87</v>
      </c>
      <c r="B106" s="4">
        <f>IF('True_Odds_Calculator_2-way'!B107="","",'True_Odds_Calculator_2-way'!B107)</f>
        <v>2.02</v>
      </c>
      <c r="C106" s="4">
        <f t="shared" si="11"/>
        <v>0.53475935828876997</v>
      </c>
      <c r="D106">
        <f t="shared" si="12"/>
        <v>0.49504950495049505</v>
      </c>
      <c r="E106">
        <f t="shared" si="13"/>
        <v>2.9808863239265015E-2</v>
      </c>
      <c r="F106">
        <f t="shared" si="14"/>
        <v>-0.23492349234923493</v>
      </c>
      <c r="G106">
        <v>0</v>
      </c>
      <c r="H106">
        <f t="shared" si="15"/>
        <v>0.2647323555885</v>
      </c>
      <c r="I106">
        <f t="shared" si="16"/>
        <v>-1.0615495921641367</v>
      </c>
      <c r="J106">
        <f t="shared" si="17"/>
        <v>1.0615495921641367</v>
      </c>
      <c r="K106">
        <f t="shared" si="18"/>
        <v>0.51987261275696728</v>
      </c>
      <c r="L106">
        <f t="shared" si="19"/>
        <v>0.48012738724303272</v>
      </c>
      <c r="M106">
        <f t="shared" si="20"/>
        <v>1.9235481451827992</v>
      </c>
      <c r="N106">
        <f t="shared" si="21"/>
        <v>2.0827805840074194</v>
      </c>
    </row>
    <row r="107" spans="1:14" x14ac:dyDescent="0.25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2.06</v>
      </c>
      <c r="C107" s="4">
        <f t="shared" si="11"/>
        <v>0.54644808743169393</v>
      </c>
      <c r="D107">
        <f t="shared" si="12"/>
        <v>0.4854368932038835</v>
      </c>
      <c r="E107">
        <f t="shared" si="13"/>
        <v>3.1884980635577431E-2</v>
      </c>
      <c r="F107">
        <f t="shared" si="14"/>
        <v>-0.2333810812244681</v>
      </c>
      <c r="G107">
        <v>0</v>
      </c>
      <c r="H107">
        <f t="shared" si="15"/>
        <v>0.26526606186004559</v>
      </c>
      <c r="I107">
        <f t="shared" si="16"/>
        <v>-1.0661247392009334</v>
      </c>
      <c r="J107">
        <f t="shared" si="17"/>
        <v>1.0661247392009334</v>
      </c>
      <c r="K107">
        <f t="shared" si="18"/>
        <v>0.53053675848269044</v>
      </c>
      <c r="L107">
        <f t="shared" si="19"/>
        <v>0.46946324151730962</v>
      </c>
      <c r="M107">
        <f t="shared" si="20"/>
        <v>1.8848835335367746</v>
      </c>
      <c r="N107">
        <f t="shared" si="21"/>
        <v>2.1300922235529893</v>
      </c>
    </row>
    <row r="108" spans="1:14" x14ac:dyDescent="0.25">
      <c r="A108" s="4">
        <f>IF('True_Odds_Calculator_2-way'!A109="","",'True_Odds_Calculator_2-way'!A109)</f>
        <v>1.89</v>
      </c>
      <c r="B108" s="4">
        <f>IF('True_Odds_Calculator_2-way'!B109="","",'True_Odds_Calculator_2-way'!B109)</f>
        <v>1.94</v>
      </c>
      <c r="C108" s="4">
        <f t="shared" si="11"/>
        <v>0.52910052910052918</v>
      </c>
      <c r="D108">
        <f t="shared" si="12"/>
        <v>0.51546391752577325</v>
      </c>
      <c r="E108">
        <f t="shared" si="13"/>
        <v>4.4564446626302434E-2</v>
      </c>
      <c r="F108">
        <f t="shared" si="14"/>
        <v>-0.22816778486881573</v>
      </c>
      <c r="G108">
        <v>0</v>
      </c>
      <c r="H108">
        <f t="shared" si="15"/>
        <v>0.27273223149511816</v>
      </c>
      <c r="I108">
        <f t="shared" si="16"/>
        <v>-1.093304334427839</v>
      </c>
      <c r="J108">
        <f t="shared" si="17"/>
        <v>1.093304334427839</v>
      </c>
      <c r="K108">
        <f t="shared" si="18"/>
        <v>0.50683187635340188</v>
      </c>
      <c r="L108">
        <f t="shared" si="19"/>
        <v>0.49316812364659818</v>
      </c>
      <c r="M108">
        <f t="shared" si="20"/>
        <v>1.9730408576407765</v>
      </c>
      <c r="N108">
        <f t="shared" si="21"/>
        <v>2.0277060743621682</v>
      </c>
    </row>
    <row r="109" spans="1:14" x14ac:dyDescent="0.25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1.79</v>
      </c>
      <c r="C109" s="4">
        <f t="shared" si="11"/>
        <v>0.47846889952153115</v>
      </c>
      <c r="D109">
        <f t="shared" si="12"/>
        <v>0.55865921787709494</v>
      </c>
      <c r="E109">
        <f t="shared" si="13"/>
        <v>3.7128117398625982E-2</v>
      </c>
      <c r="F109">
        <f t="shared" si="14"/>
        <v>-0.23017294378658693</v>
      </c>
      <c r="G109">
        <v>0</v>
      </c>
      <c r="H109">
        <f t="shared" si="15"/>
        <v>0.26730106118521291</v>
      </c>
      <c r="I109">
        <f t="shared" si="16"/>
        <v>-1.077638764691236</v>
      </c>
      <c r="J109">
        <f t="shared" si="17"/>
        <v>1.077638764691236</v>
      </c>
      <c r="K109">
        <f t="shared" si="18"/>
        <v>0.45984913425207868</v>
      </c>
      <c r="L109">
        <f t="shared" si="19"/>
        <v>0.54015086574792148</v>
      </c>
      <c r="M109">
        <f t="shared" si="20"/>
        <v>2.1746262535134471</v>
      </c>
      <c r="N109">
        <f t="shared" si="21"/>
        <v>1.8513346241060764</v>
      </c>
    </row>
    <row r="110" spans="1:14" x14ac:dyDescent="0.25">
      <c r="A110" s="4">
        <f>IF('True_Odds_Calculator_2-way'!A111="","",'True_Odds_Calculator_2-way'!A111)</f>
        <v>2.27</v>
      </c>
      <c r="B110" s="4">
        <f>IF('True_Odds_Calculator_2-way'!B111="","",'True_Odds_Calculator_2-way'!B111)</f>
        <v>1.67</v>
      </c>
      <c r="C110" s="4">
        <f t="shared" si="11"/>
        <v>0.44052863436123346</v>
      </c>
      <c r="D110">
        <f t="shared" si="12"/>
        <v>0.5988023952095809</v>
      </c>
      <c r="E110">
        <f t="shared" si="13"/>
        <v>3.9331029570814469E-2</v>
      </c>
      <c r="F110">
        <f t="shared" si="14"/>
        <v>-0.22445857184309781</v>
      </c>
      <c r="G110">
        <v>0</v>
      </c>
      <c r="H110">
        <f t="shared" si="15"/>
        <v>0.26378960141391228</v>
      </c>
      <c r="I110">
        <f t="shared" si="16"/>
        <v>-1.0840785170131719</v>
      </c>
      <c r="J110">
        <f t="shared" si="17"/>
        <v>1.0840785170131719</v>
      </c>
      <c r="K110">
        <f t="shared" si="18"/>
        <v>0.42073735021084574</v>
      </c>
      <c r="L110">
        <f t="shared" si="19"/>
        <v>0.57926264978915398</v>
      </c>
      <c r="M110">
        <f t="shared" si="20"/>
        <v>2.376779716606729</v>
      </c>
      <c r="N110">
        <f t="shared" si="21"/>
        <v>1.7263326063988251</v>
      </c>
    </row>
    <row r="111" spans="1:14" x14ac:dyDescent="0.25">
      <c r="A111" s="4">
        <f>IF('True_Odds_Calculator_2-way'!A112="","",'True_Odds_Calculator_2-way'!A112)</f>
        <v>2.39</v>
      </c>
      <c r="B111" s="4">
        <f>IF('True_Odds_Calculator_2-way'!B112="","",'True_Odds_Calculator_2-way'!B112)</f>
        <v>1.6</v>
      </c>
      <c r="C111" s="4">
        <f t="shared" si="11"/>
        <v>0.41841004184100417</v>
      </c>
      <c r="D111">
        <f t="shared" si="12"/>
        <v>0.625</v>
      </c>
      <c r="E111">
        <f t="shared" si="13"/>
        <v>4.3410041841004166E-2</v>
      </c>
      <c r="F111">
        <f t="shared" si="14"/>
        <v>-0.21809623430962344</v>
      </c>
      <c r="G111">
        <v>0</v>
      </c>
      <c r="H111">
        <f t="shared" si="15"/>
        <v>0.2615062761506276</v>
      </c>
      <c r="I111">
        <f t="shared" si="16"/>
        <v>-1.0950071996960069</v>
      </c>
      <c r="J111">
        <f t="shared" si="17"/>
        <v>1.0950071996960069</v>
      </c>
      <c r="K111">
        <f t="shared" si="18"/>
        <v>0.39650127157781001</v>
      </c>
      <c r="L111">
        <f t="shared" si="19"/>
        <v>0.6034987284221901</v>
      </c>
      <c r="M111">
        <f t="shared" si="20"/>
        <v>2.52206000757745</v>
      </c>
      <c r="N111">
        <f t="shared" si="21"/>
        <v>1.6570043198176039</v>
      </c>
    </row>
    <row r="112" spans="1:14" x14ac:dyDescent="0.25">
      <c r="A112" s="4">
        <f>IF('True_Odds_Calculator_2-way'!A113="","",'True_Odds_Calculator_2-way'!A113)</f>
        <v>1.8</v>
      </c>
      <c r="B112" s="4">
        <f>IF('True_Odds_Calculator_2-way'!B113="","",'True_Odds_Calculator_2-way'!B113)</f>
        <v>2.0699999999999998</v>
      </c>
      <c r="C112" s="4">
        <f t="shared" si="11"/>
        <v>0.55555555555555558</v>
      </c>
      <c r="D112">
        <f t="shared" si="12"/>
        <v>0.48309178743961356</v>
      </c>
      <c r="E112">
        <f t="shared" si="13"/>
        <v>3.8647342995169254E-2</v>
      </c>
      <c r="F112">
        <f t="shared" si="14"/>
        <v>-0.22973698336017168</v>
      </c>
      <c r="G112">
        <v>0</v>
      </c>
      <c r="H112">
        <f t="shared" si="15"/>
        <v>0.26838432635534087</v>
      </c>
      <c r="I112">
        <f t="shared" si="16"/>
        <v>-1.0808442529177926</v>
      </c>
      <c r="J112">
        <f t="shared" si="17"/>
        <v>1.0808442529177926</v>
      </c>
      <c r="K112">
        <f t="shared" si="18"/>
        <v>0.53628636852729539</v>
      </c>
      <c r="L112">
        <f t="shared" si="19"/>
        <v>0.46371363147270434</v>
      </c>
      <c r="M112">
        <f t="shared" si="20"/>
        <v>1.8646754023342345</v>
      </c>
      <c r="N112">
        <f t="shared" si="21"/>
        <v>2.1565033506220384</v>
      </c>
    </row>
    <row r="113" spans="1:14" x14ac:dyDescent="0.25">
      <c r="A113" s="4">
        <f>IF('True_Odds_Calculator_2-way'!A114="","",'True_Odds_Calculator_2-way'!A114)</f>
        <v>2.0699999999999998</v>
      </c>
      <c r="B113" s="4">
        <f>IF('True_Odds_Calculator_2-way'!B114="","",'True_Odds_Calculator_2-way'!B114)</f>
        <v>1.85</v>
      </c>
      <c r="C113" s="4">
        <f t="shared" si="11"/>
        <v>0.48309178743961356</v>
      </c>
      <c r="D113">
        <f t="shared" si="12"/>
        <v>0.54054054054054046</v>
      </c>
      <c r="E113">
        <f t="shared" si="13"/>
        <v>2.3632327980154022E-2</v>
      </c>
      <c r="F113">
        <f t="shared" si="14"/>
        <v>-0.2374983679331506</v>
      </c>
      <c r="G113">
        <v>0</v>
      </c>
      <c r="H113">
        <f t="shared" si="15"/>
        <v>0.26113069591330457</v>
      </c>
      <c r="I113">
        <f t="shared" si="16"/>
        <v>-1.0485729457933801</v>
      </c>
      <c r="J113">
        <f t="shared" si="17"/>
        <v>1.0485729457933801</v>
      </c>
      <c r="K113">
        <f t="shared" si="18"/>
        <v>0.47125951908672531</v>
      </c>
      <c r="L113">
        <f t="shared" si="19"/>
        <v>0.52874048091327497</v>
      </c>
      <c r="M113">
        <f t="shared" si="20"/>
        <v>2.1219730519989164</v>
      </c>
      <c r="N113">
        <f t="shared" si="21"/>
        <v>1.8912870039243732</v>
      </c>
    </row>
    <row r="114" spans="1:14" x14ac:dyDescent="0.25">
      <c r="A114" s="4">
        <f>IF('True_Odds_Calculator_2-way'!A115="","",'True_Odds_Calculator_2-way'!A115)</f>
        <v>1.67</v>
      </c>
      <c r="B114" s="4">
        <f>IF('True_Odds_Calculator_2-way'!B115="","",'True_Odds_Calculator_2-way'!B115)</f>
        <v>2.2999999999999998</v>
      </c>
      <c r="C114" s="4">
        <f t="shared" si="11"/>
        <v>0.5988023952095809</v>
      </c>
      <c r="D114">
        <f t="shared" si="12"/>
        <v>0.43478260869565222</v>
      </c>
      <c r="E114">
        <f t="shared" si="13"/>
        <v>3.3585003905233002E-2</v>
      </c>
      <c r="F114">
        <f t="shared" si="14"/>
        <v>-0.22676386357719358</v>
      </c>
      <c r="G114">
        <v>0</v>
      </c>
      <c r="H114">
        <f t="shared" si="15"/>
        <v>0.26034886748242653</v>
      </c>
      <c r="I114">
        <f t="shared" si="16"/>
        <v>-1.0714969088698136</v>
      </c>
      <c r="J114">
        <f t="shared" si="17"/>
        <v>1.0714969088698136</v>
      </c>
      <c r="K114">
        <f t="shared" si="18"/>
        <v>0.58210506726094002</v>
      </c>
      <c r="L114">
        <f t="shared" si="19"/>
        <v>0.41789493273906014</v>
      </c>
      <c r="M114">
        <f t="shared" si="20"/>
        <v>1.7179029289427752</v>
      </c>
      <c r="N114">
        <f t="shared" si="21"/>
        <v>2.3929459815307572</v>
      </c>
    </row>
    <row r="115" spans="1:14" x14ac:dyDescent="0.25">
      <c r="A115" s="4">
        <f>IF('True_Odds_Calculator_2-way'!A116="","",'True_Odds_Calculator_2-way'!A116)</f>
        <v>1.81</v>
      </c>
      <c r="B115" s="4">
        <f>IF('True_Odds_Calculator_2-way'!B116="","",'True_Odds_Calculator_2-way'!B116)</f>
        <v>2.06</v>
      </c>
      <c r="C115" s="4">
        <f t="shared" si="11"/>
        <v>0.5524861878453039</v>
      </c>
      <c r="D115">
        <f t="shared" si="12"/>
        <v>0.4854368932038835</v>
      </c>
      <c r="E115">
        <f t="shared" si="13"/>
        <v>3.7923081049187513E-2</v>
      </c>
      <c r="F115">
        <f t="shared" si="14"/>
        <v>-0.23027409751649397</v>
      </c>
      <c r="G115">
        <v>0</v>
      </c>
      <c r="H115">
        <f t="shared" si="15"/>
        <v>0.26819717856568148</v>
      </c>
      <c r="I115">
        <f t="shared" si="16"/>
        <v>-1.079206513730294</v>
      </c>
      <c r="J115">
        <f t="shared" si="17"/>
        <v>1.079206513730294</v>
      </c>
      <c r="K115">
        <f t="shared" si="18"/>
        <v>0.5335731492446798</v>
      </c>
      <c r="L115">
        <f t="shared" si="19"/>
        <v>0.46642685075531992</v>
      </c>
      <c r="M115">
        <f t="shared" si="20"/>
        <v>1.8741572761215382</v>
      </c>
      <c r="N115">
        <f t="shared" si="21"/>
        <v>2.1439589045541121</v>
      </c>
    </row>
    <row r="116" spans="1:14" x14ac:dyDescent="0.25">
      <c r="A116" s="4">
        <f>IF('True_Odds_Calculator_2-way'!A117="","",'True_Odds_Calculator_2-way'!A117)</f>
        <v>1.7</v>
      </c>
      <c r="B116" s="4">
        <f>IF('True_Odds_Calculator_2-way'!B117="","",'True_Odds_Calculator_2-way'!B117)</f>
        <v>2.23</v>
      </c>
      <c r="C116" s="4">
        <f t="shared" si="11"/>
        <v>0.58823529411764708</v>
      </c>
      <c r="D116">
        <f t="shared" si="12"/>
        <v>0.44843049327354262</v>
      </c>
      <c r="E116">
        <f t="shared" si="13"/>
        <v>3.6665787391189752E-2</v>
      </c>
      <c r="F116">
        <f t="shared" si="14"/>
        <v>-0.22711685571089413</v>
      </c>
      <c r="G116">
        <v>0</v>
      </c>
      <c r="H116">
        <f t="shared" si="15"/>
        <v>0.26378264310208388</v>
      </c>
      <c r="I116">
        <f t="shared" si="16"/>
        <v>-1.0777013435226062</v>
      </c>
      <c r="J116">
        <f t="shared" si="17"/>
        <v>1.0777013435226062</v>
      </c>
      <c r="K116">
        <f t="shared" si="18"/>
        <v>0.56999838344723819</v>
      </c>
      <c r="L116">
        <f t="shared" si="19"/>
        <v>0.43000161655276159</v>
      </c>
      <c r="M116">
        <f t="shared" si="20"/>
        <v>1.7543909404658247</v>
      </c>
      <c r="N116">
        <f t="shared" si="21"/>
        <v>2.3255726525328053</v>
      </c>
    </row>
    <row r="117" spans="1:14" x14ac:dyDescent="0.25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2.04</v>
      </c>
      <c r="C117" s="4">
        <f t="shared" si="11"/>
        <v>0.54347826086956519</v>
      </c>
      <c r="D117">
        <f t="shared" si="12"/>
        <v>0.49019607843137253</v>
      </c>
      <c r="E117">
        <f t="shared" si="13"/>
        <v>3.3674339300937772E-2</v>
      </c>
      <c r="F117">
        <f t="shared" si="14"/>
        <v>-0.23273657289002547</v>
      </c>
      <c r="G117">
        <v>0</v>
      </c>
      <c r="H117">
        <f t="shared" si="15"/>
        <v>0.2664109121909633</v>
      </c>
      <c r="I117">
        <f t="shared" si="16"/>
        <v>-1.0699012312772824</v>
      </c>
      <c r="J117">
        <f t="shared" si="17"/>
        <v>1.0699012312772824</v>
      </c>
      <c r="K117">
        <f t="shared" si="18"/>
        <v>0.52667142178083093</v>
      </c>
      <c r="L117">
        <f t="shared" si="19"/>
        <v>0.47332857821916891</v>
      </c>
      <c r="M117">
        <f t="shared" si="20"/>
        <v>1.8987170342729172</v>
      </c>
      <c r="N117">
        <f t="shared" si="21"/>
        <v>2.1126972805283741</v>
      </c>
    </row>
    <row r="118" spans="1:14" x14ac:dyDescent="0.25">
      <c r="A118" s="4">
        <f>IF('True_Odds_Calculator_2-way'!A119="","",'True_Odds_Calculator_2-way'!A119)</f>
        <v>1.73</v>
      </c>
      <c r="B118" s="4">
        <f>IF('True_Odds_Calculator_2-way'!B119="","",'True_Odds_Calculator_2-way'!B119)</f>
        <v>2.17</v>
      </c>
      <c r="C118" s="4">
        <f t="shared" si="11"/>
        <v>0.5780346820809249</v>
      </c>
      <c r="D118">
        <f t="shared" si="12"/>
        <v>0.46082949308755761</v>
      </c>
      <c r="E118">
        <f t="shared" si="13"/>
        <v>3.8864175168482618E-2</v>
      </c>
      <c r="F118">
        <f t="shared" si="14"/>
        <v>-0.22751125436189756</v>
      </c>
      <c r="G118">
        <v>0</v>
      </c>
      <c r="H118">
        <f t="shared" si="15"/>
        <v>0.26637542953038013</v>
      </c>
      <c r="I118">
        <f t="shared" si="16"/>
        <v>-1.0820457886019927</v>
      </c>
      <c r="J118">
        <f t="shared" si="17"/>
        <v>1.0820457886019927</v>
      </c>
      <c r="K118">
        <f t="shared" si="18"/>
        <v>0.55869248171599584</v>
      </c>
      <c r="L118">
        <f t="shared" si="19"/>
        <v>0.44130751828400394</v>
      </c>
      <c r="M118">
        <f t="shared" si="20"/>
        <v>1.789893425679455</v>
      </c>
      <c r="N118">
        <f t="shared" si="21"/>
        <v>2.2659935726643319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</v>
      </c>
      <c r="C119" s="4">
        <f t="shared" si="11"/>
        <v>0.5376344086021505</v>
      </c>
      <c r="D119">
        <f t="shared" si="12"/>
        <v>0.49504950495049505</v>
      </c>
      <c r="E119">
        <f t="shared" si="13"/>
        <v>3.2683913552645549E-2</v>
      </c>
      <c r="F119">
        <f t="shared" si="14"/>
        <v>-0.23347173427020129</v>
      </c>
      <c r="G119">
        <v>0</v>
      </c>
      <c r="H119">
        <f t="shared" si="15"/>
        <v>0.26615564782284679</v>
      </c>
      <c r="I119">
        <f t="shared" si="16"/>
        <v>-1.0677035543974549</v>
      </c>
      <c r="J119">
        <f t="shared" si="17"/>
        <v>1.0677035543974549</v>
      </c>
      <c r="K119">
        <f t="shared" si="18"/>
        <v>0.52131526301595232</v>
      </c>
      <c r="L119">
        <f t="shared" si="19"/>
        <v>0.47868473698404773</v>
      </c>
      <c r="M119">
        <f t="shared" si="20"/>
        <v>1.9182250567818113</v>
      </c>
      <c r="N119">
        <f t="shared" si="21"/>
        <v>2.0890576254854043</v>
      </c>
    </row>
    <row r="120" spans="1:14" x14ac:dyDescent="0.25">
      <c r="A120" s="4">
        <f>IF('True_Odds_Calculator_2-way'!A121="","",'True_Odds_Calculator_2-way'!A121)</f>
        <v>2.2200000000000002</v>
      </c>
      <c r="B120" s="4">
        <f>IF('True_Odds_Calculator_2-way'!B121="","",'True_Odds_Calculator_2-way'!B121)</f>
        <v>1.7</v>
      </c>
      <c r="C120" s="4">
        <f t="shared" si="11"/>
        <v>0.4504504504504504</v>
      </c>
      <c r="D120">
        <f t="shared" si="12"/>
        <v>0.58823529411764708</v>
      </c>
      <c r="E120">
        <f t="shared" si="13"/>
        <v>3.868574456809748E-2</v>
      </c>
      <c r="F120">
        <f t="shared" si="14"/>
        <v>-0.22628510863804985</v>
      </c>
      <c r="G120">
        <v>0</v>
      </c>
      <c r="H120">
        <f t="shared" si="15"/>
        <v>0.26497085320614733</v>
      </c>
      <c r="I120">
        <f t="shared" si="16"/>
        <v>-1.0821091383745125</v>
      </c>
      <c r="J120">
        <f t="shared" si="17"/>
        <v>1.0821091383745125</v>
      </c>
      <c r="K120">
        <f t="shared" si="18"/>
        <v>0.43100231571506481</v>
      </c>
      <c r="L120">
        <f t="shared" si="19"/>
        <v>0.56899768428493536</v>
      </c>
      <c r="M120">
        <f t="shared" si="20"/>
        <v>2.3201731488169055</v>
      </c>
      <c r="N120">
        <f t="shared" si="21"/>
        <v>1.7574763968621581</v>
      </c>
    </row>
    <row r="121" spans="1:14" x14ac:dyDescent="0.25">
      <c r="A121" s="4">
        <f>IF('True_Odds_Calculator_2-way'!A122="","",'True_Odds_Calculator_2-way'!A122)</f>
        <v>1.75</v>
      </c>
      <c r="B121" s="4">
        <f>IF('True_Odds_Calculator_2-way'!B122="","",'True_Odds_Calculator_2-way'!B122)</f>
        <v>2.1</v>
      </c>
      <c r="C121" s="4">
        <f t="shared" si="11"/>
        <v>0.5714285714285714</v>
      </c>
      <c r="D121">
        <f t="shared" si="12"/>
        <v>0.47619047619047616</v>
      </c>
      <c r="E121">
        <f t="shared" si="13"/>
        <v>4.761904761904745E-2</v>
      </c>
      <c r="F121">
        <f t="shared" si="14"/>
        <v>-0.22448979591836749</v>
      </c>
      <c r="G121">
        <v>0</v>
      </c>
      <c r="H121">
        <f t="shared" si="15"/>
        <v>0.27210884353741494</v>
      </c>
      <c r="I121">
        <f t="shared" si="16"/>
        <v>-1.1009637651263602</v>
      </c>
      <c r="J121">
        <f t="shared" si="17"/>
        <v>1.1009637651263602</v>
      </c>
      <c r="K121">
        <f t="shared" si="18"/>
        <v>0.54772826791643581</v>
      </c>
      <c r="L121">
        <f t="shared" si="19"/>
        <v>0.4522717320835643</v>
      </c>
      <c r="M121">
        <f t="shared" si="20"/>
        <v>1.8257228238447702</v>
      </c>
      <c r="N121">
        <f t="shared" si="21"/>
        <v>2.2110601416389968</v>
      </c>
    </row>
    <row r="122" spans="1:14" x14ac:dyDescent="0.25">
      <c r="A122" s="4">
        <f>IF('True_Odds_Calculator_2-way'!A123="","",'True_Odds_Calculator_2-way'!A123)</f>
        <v>1.96</v>
      </c>
      <c r="B122" s="4">
        <f>IF('True_Odds_Calculator_2-way'!B123="","",'True_Odds_Calculator_2-way'!B123)</f>
        <v>1.88</v>
      </c>
      <c r="C122" s="4">
        <f t="shared" si="11"/>
        <v>0.51020408163265307</v>
      </c>
      <c r="D122">
        <f t="shared" si="12"/>
        <v>0.53191489361702127</v>
      </c>
      <c r="E122">
        <f t="shared" si="13"/>
        <v>4.2118975249674229E-2</v>
      </c>
      <c r="F122">
        <f t="shared" si="14"/>
        <v>-0.22926617455492848</v>
      </c>
      <c r="G122">
        <v>0</v>
      </c>
      <c r="H122">
        <f t="shared" si="15"/>
        <v>0.27138514980460271</v>
      </c>
      <c r="I122">
        <f t="shared" si="16"/>
        <v>-1.0879853497231111</v>
      </c>
      <c r="J122">
        <f t="shared" si="17"/>
        <v>1.0879853497231111</v>
      </c>
      <c r="K122">
        <f t="shared" si="18"/>
        <v>0.48912529307605751</v>
      </c>
      <c r="L122">
        <f t="shared" si="19"/>
        <v>0.51087470692394266</v>
      </c>
      <c r="M122">
        <f t="shared" si="20"/>
        <v>2.0444659357341863</v>
      </c>
      <c r="N122">
        <f t="shared" si="21"/>
        <v>1.9574271077563381</v>
      </c>
    </row>
    <row r="123" spans="1:14" x14ac:dyDescent="0.25">
      <c r="A123" s="4">
        <f>IF('True_Odds_Calculator_2-way'!A124="","",'True_Odds_Calculator_2-way'!A124)</f>
        <v>2.08</v>
      </c>
      <c r="B123" s="4">
        <f>IF('True_Odds_Calculator_2-way'!B124="","",'True_Odds_Calculator_2-way'!B124)</f>
        <v>1.76</v>
      </c>
      <c r="C123" s="4">
        <f t="shared" si="11"/>
        <v>0.48076923076923073</v>
      </c>
      <c r="D123">
        <f t="shared" si="12"/>
        <v>0.56818181818181823</v>
      </c>
      <c r="E123">
        <f t="shared" si="13"/>
        <v>4.8951048951048959E-2</v>
      </c>
      <c r="F123">
        <f t="shared" si="14"/>
        <v>-0.22421328671328666</v>
      </c>
      <c r="G123">
        <v>0</v>
      </c>
      <c r="H123">
        <f t="shared" si="15"/>
        <v>0.27316433566433568</v>
      </c>
      <c r="I123">
        <f t="shared" si="16"/>
        <v>-1.1037769642208699</v>
      </c>
      <c r="J123">
        <f t="shared" si="17"/>
        <v>1.1037769642208699</v>
      </c>
      <c r="K123">
        <f t="shared" si="18"/>
        <v>0.45618791322653113</v>
      </c>
      <c r="L123">
        <f t="shared" si="19"/>
        <v>0.54381208677346893</v>
      </c>
      <c r="M123">
        <f t="shared" si="20"/>
        <v>2.1920791213585393</v>
      </c>
      <c r="N123">
        <f t="shared" si="21"/>
        <v>1.838870492807861</v>
      </c>
    </row>
    <row r="124" spans="1:14" x14ac:dyDescent="0.25">
      <c r="A124" s="4">
        <f>IF('True_Odds_Calculator_2-way'!A125="","",'True_Odds_Calculator_2-way'!A125)</f>
        <v>1.64</v>
      </c>
      <c r="B124" s="4">
        <f>IF('True_Odds_Calculator_2-way'!B125="","",'True_Odds_Calculator_2-way'!B125)</f>
        <v>2.2799999999999998</v>
      </c>
      <c r="C124" s="4">
        <f t="shared" si="11"/>
        <v>0.6097560975609756</v>
      </c>
      <c r="D124">
        <f t="shared" si="12"/>
        <v>0.43859649122807021</v>
      </c>
      <c r="E124">
        <f t="shared" si="13"/>
        <v>4.8352588789045914E-2</v>
      </c>
      <c r="F124">
        <f t="shared" si="14"/>
        <v>-0.21908429610611879</v>
      </c>
      <c r="G124">
        <v>0</v>
      </c>
      <c r="H124">
        <f t="shared" si="15"/>
        <v>0.26743688489516476</v>
      </c>
      <c r="I124">
        <f t="shared" si="16"/>
        <v>-1.104854345603981</v>
      </c>
      <c r="J124">
        <f t="shared" si="17"/>
        <v>1.104854345603981</v>
      </c>
      <c r="K124">
        <f t="shared" si="18"/>
        <v>0.58578643762690474</v>
      </c>
      <c r="L124">
        <f t="shared" si="19"/>
        <v>0.41421356237309498</v>
      </c>
      <c r="M124">
        <f t="shared" si="20"/>
        <v>1.7071067811865481</v>
      </c>
      <c r="N124">
        <f t="shared" si="21"/>
        <v>2.4142135623730954</v>
      </c>
    </row>
    <row r="125" spans="1:14" x14ac:dyDescent="0.25">
      <c r="A125" s="4">
        <f>IF('True_Odds_Calculator_2-way'!A126="","",'True_Odds_Calculator_2-way'!A126)</f>
        <v>2.12</v>
      </c>
      <c r="B125" s="4">
        <f>IF('True_Odds_Calculator_2-way'!B126="","",'True_Odds_Calculator_2-way'!B126)</f>
        <v>1.74</v>
      </c>
      <c r="C125" s="4">
        <f t="shared" si="11"/>
        <v>0.47169811320754712</v>
      </c>
      <c r="D125">
        <f t="shared" si="12"/>
        <v>0.57471264367816088</v>
      </c>
      <c r="E125">
        <f t="shared" si="13"/>
        <v>4.6410756885707949E-2</v>
      </c>
      <c r="F125">
        <f t="shared" si="14"/>
        <v>-0.22468011277380184</v>
      </c>
      <c r="G125">
        <v>0</v>
      </c>
      <c r="H125">
        <f t="shared" si="15"/>
        <v>0.27109086965950985</v>
      </c>
      <c r="I125">
        <f t="shared" si="16"/>
        <v>-1.0984369379093668</v>
      </c>
      <c r="J125">
        <f t="shared" si="17"/>
        <v>1.0984369379093668</v>
      </c>
      <c r="K125">
        <f t="shared" si="18"/>
        <v>0.44838035299811413</v>
      </c>
      <c r="L125">
        <f t="shared" si="19"/>
        <v>0.55161964700188582</v>
      </c>
      <c r="M125">
        <f t="shared" si="20"/>
        <v>2.2302493704584911</v>
      </c>
      <c r="N125">
        <f t="shared" si="21"/>
        <v>1.8128433340529317</v>
      </c>
    </row>
    <row r="126" spans="1:14" x14ac:dyDescent="0.25">
      <c r="A126" s="4">
        <f>IF('True_Odds_Calculator_2-way'!A127="","",'True_Odds_Calculator_2-way'!A127)</f>
        <v>2.0099999999999998</v>
      </c>
      <c r="B126" s="4">
        <f>IF('True_Odds_Calculator_2-way'!B127="","",'True_Odds_Calculator_2-way'!B127)</f>
        <v>1.9</v>
      </c>
      <c r="C126" s="4">
        <f t="shared" si="11"/>
        <v>0.49751243781094534</v>
      </c>
      <c r="D126">
        <f t="shared" si="12"/>
        <v>0.52631578947368418</v>
      </c>
      <c r="E126">
        <f t="shared" si="13"/>
        <v>2.3828227284629522E-2</v>
      </c>
      <c r="F126">
        <f t="shared" si="14"/>
        <v>-0.23802042419481539</v>
      </c>
      <c r="G126">
        <v>0</v>
      </c>
      <c r="H126">
        <f t="shared" si="15"/>
        <v>0.26184865147944492</v>
      </c>
      <c r="I126">
        <f t="shared" si="16"/>
        <v>-1.0488612925459211</v>
      </c>
      <c r="J126">
        <f t="shared" si="17"/>
        <v>1.0488612925459211</v>
      </c>
      <c r="K126">
        <f t="shared" si="18"/>
        <v>0.48559013567492909</v>
      </c>
      <c r="L126">
        <f t="shared" si="19"/>
        <v>0.51440986432507074</v>
      </c>
      <c r="M126">
        <f t="shared" si="20"/>
        <v>2.0593499054713802</v>
      </c>
      <c r="N126">
        <f t="shared" si="21"/>
        <v>1.9439751632913294</v>
      </c>
    </row>
    <row r="127" spans="1:14" x14ac:dyDescent="0.25">
      <c r="A127" s="4">
        <f>IF('True_Odds_Calculator_2-way'!A128="","",'True_Odds_Calculator_2-way'!A128)</f>
        <v>1.68</v>
      </c>
      <c r="B127" s="4">
        <f>IF('True_Odds_Calculator_2-way'!B128="","",'True_Odds_Calculator_2-way'!B128)</f>
        <v>2.27</v>
      </c>
      <c r="C127" s="4">
        <f t="shared" si="11"/>
        <v>0.59523809523809523</v>
      </c>
      <c r="D127">
        <f t="shared" si="12"/>
        <v>0.44052863436123346</v>
      </c>
      <c r="E127">
        <f t="shared" si="13"/>
        <v>3.5766729599328695E-2</v>
      </c>
      <c r="F127">
        <f t="shared" si="14"/>
        <v>-0.22645269561569115</v>
      </c>
      <c r="G127">
        <v>0</v>
      </c>
      <c r="H127">
        <f t="shared" si="15"/>
        <v>0.2622194252150199</v>
      </c>
      <c r="I127">
        <f t="shared" si="16"/>
        <v>-1.0760778282064791</v>
      </c>
      <c r="J127">
        <f t="shared" si="17"/>
        <v>1.0760778282064791</v>
      </c>
      <c r="K127">
        <f t="shared" si="18"/>
        <v>0.57745625010319412</v>
      </c>
      <c r="L127">
        <f t="shared" si="19"/>
        <v>0.42254374989680582</v>
      </c>
      <c r="M127">
        <f t="shared" si="20"/>
        <v>1.7317329231804059</v>
      </c>
      <c r="N127">
        <f t="shared" si="21"/>
        <v>2.3666188418222287</v>
      </c>
    </row>
    <row r="128" spans="1:14" x14ac:dyDescent="0.25">
      <c r="A128" s="4">
        <f>IF('True_Odds_Calculator_2-way'!A129="","",'True_Odds_Calculator_2-way'!A129)</f>
        <v>1.87</v>
      </c>
      <c r="B128" s="4">
        <f>IF('True_Odds_Calculator_2-way'!B129="","",'True_Odds_Calculator_2-way'!B129)</f>
        <v>1.96</v>
      </c>
      <c r="C128" s="4">
        <f t="shared" si="11"/>
        <v>0.53475935828876997</v>
      </c>
      <c r="D128">
        <f t="shared" si="12"/>
        <v>0.51020408163265307</v>
      </c>
      <c r="E128">
        <f t="shared" si="13"/>
        <v>4.4963439921422932E-2</v>
      </c>
      <c r="F128">
        <f t="shared" si="14"/>
        <v>-0.22787296736876583</v>
      </c>
      <c r="G128">
        <v>0</v>
      </c>
      <c r="H128">
        <f t="shared" si="15"/>
        <v>0.27283640729018876</v>
      </c>
      <c r="I128">
        <f t="shared" si="16"/>
        <v>-1.0942202738310209</v>
      </c>
      <c r="J128">
        <f t="shared" si="17"/>
        <v>1.0942202738310209</v>
      </c>
      <c r="K128">
        <f t="shared" si="18"/>
        <v>0.51230252551478894</v>
      </c>
      <c r="L128">
        <f t="shared" si="19"/>
        <v>0.48769747448521117</v>
      </c>
      <c r="M128">
        <f t="shared" si="20"/>
        <v>1.9519716382329886</v>
      </c>
      <c r="N128">
        <f t="shared" si="21"/>
        <v>2.0504514628777799</v>
      </c>
    </row>
    <row r="129" spans="1:14" x14ac:dyDescent="0.25">
      <c r="A129" s="4">
        <f>IF('True_Odds_Calculator_2-way'!A130="","",'True_Odds_Calculator_2-way'!A130)</f>
        <v>2.44</v>
      </c>
      <c r="B129" s="4">
        <f>IF('True_Odds_Calculator_2-way'!B130="","",'True_Odds_Calculator_2-way'!B130)</f>
        <v>1.55</v>
      </c>
      <c r="C129" s="4">
        <f t="shared" si="11"/>
        <v>0.4098360655737705</v>
      </c>
      <c r="D129">
        <f t="shared" si="12"/>
        <v>0.64516129032258063</v>
      </c>
      <c r="E129">
        <f t="shared" si="13"/>
        <v>5.4997355896351241E-2</v>
      </c>
      <c r="F129">
        <f t="shared" si="14"/>
        <v>-0.2094130089899523</v>
      </c>
      <c r="G129">
        <v>0</v>
      </c>
      <c r="H129">
        <f t="shared" si="15"/>
        <v>0.26441036488630354</v>
      </c>
      <c r="I129">
        <f t="shared" si="16"/>
        <v>-1.1236664374387371</v>
      </c>
      <c r="J129">
        <f t="shared" si="17"/>
        <v>1.1236664374387371</v>
      </c>
      <c r="K129">
        <f t="shared" si="18"/>
        <v>0.38195934657469605</v>
      </c>
      <c r="L129">
        <f t="shared" si="19"/>
        <v>0.61804065342530379</v>
      </c>
      <c r="M129">
        <f t="shared" si="20"/>
        <v>2.6180796699117814</v>
      </c>
      <c r="N129">
        <f t="shared" si="21"/>
        <v>1.6180165405913054</v>
      </c>
    </row>
    <row r="130" spans="1:14" x14ac:dyDescent="0.25">
      <c r="A130" s="4">
        <f>IF('True_Odds_Calculator_2-way'!A131="","",'True_Odds_Calculator_2-way'!A131)</f>
        <v>1.69</v>
      </c>
      <c r="B130" s="4">
        <f>IF('True_Odds_Calculator_2-way'!B131="","",'True_Odds_Calculator_2-way'!B131)</f>
        <v>2.15</v>
      </c>
      <c r="C130" s="4">
        <f t="shared" si="11"/>
        <v>0.59171597633136097</v>
      </c>
      <c r="D130">
        <f t="shared" si="12"/>
        <v>0.46511627906976744</v>
      </c>
      <c r="E130">
        <f t="shared" si="13"/>
        <v>5.6832255401128462E-2</v>
      </c>
      <c r="F130">
        <f t="shared" si="14"/>
        <v>-0.2183844777762487</v>
      </c>
      <c r="G130">
        <v>0</v>
      </c>
      <c r="H130">
        <f t="shared" si="15"/>
        <v>0.27521673317737722</v>
      </c>
      <c r="I130">
        <f t="shared" si="16"/>
        <v>-1.1226038684659183</v>
      </c>
      <c r="J130">
        <f t="shared" si="17"/>
        <v>1.1226038684659183</v>
      </c>
      <c r="K130">
        <f t="shared" si="18"/>
        <v>0.56350832689629138</v>
      </c>
      <c r="L130">
        <f t="shared" si="19"/>
        <v>0.4364916731037084</v>
      </c>
      <c r="M130">
        <f t="shared" si="20"/>
        <v>1.7745966692414838</v>
      </c>
      <c r="N130">
        <f t="shared" si="21"/>
        <v>2.2909944487358058</v>
      </c>
    </row>
    <row r="131" spans="1:14" x14ac:dyDescent="0.25">
      <c r="A131" s="4">
        <f>IF('True_Odds_Calculator_2-way'!A132="","",'True_Odds_Calculator_2-way'!A132)</f>
        <v>2.04</v>
      </c>
      <c r="B131" s="4">
        <f>IF('True_Odds_Calculator_2-way'!B132="","",'True_Odds_Calculator_2-way'!B132)</f>
        <v>1.86</v>
      </c>
      <c r="C131" s="4">
        <f t="shared" ref="C131:C194" si="22">1/A131</f>
        <v>0.49019607843137253</v>
      </c>
      <c r="D131">
        <f t="shared" ref="D131:D194" si="23">1/B131</f>
        <v>0.5376344086021505</v>
      </c>
      <c r="E131">
        <f t="shared" ref="E131:E194" si="24">C131+D131-1</f>
        <v>2.7830487033523088E-2</v>
      </c>
      <c r="F131">
        <f t="shared" ref="F131:F194" si="25">C131+D131-(C131*D131)-1</f>
        <v>-0.23571579169302126</v>
      </c>
      <c r="G131">
        <v>0</v>
      </c>
      <c r="H131">
        <f t="shared" ref="H131:H194" si="26">C131*D131</f>
        <v>0.26354627872654435</v>
      </c>
      <c r="I131">
        <f t="shared" ref="I131:I194" si="27">((-4*F131*H131)^0.5)/(2*F131)</f>
        <v>-1.0573873360945338</v>
      </c>
      <c r="J131">
        <f t="shared" ref="J131:J194" si="28">(-((-4*F131*H131)^0.5))/(2*F131)</f>
        <v>1.0573873360945338</v>
      </c>
      <c r="K131">
        <f t="shared" ref="K131:K194" si="29">IF(A131="","",(C131/($J131+C131-($J131*C131))))</f>
        <v>0.47626240779417284</v>
      </c>
      <c r="L131">
        <f t="shared" ref="L131:L194" si="30">IF(B131="","",(D131/($J131+D131-($J131*D131))))</f>
        <v>0.52373759220582705</v>
      </c>
      <c r="M131">
        <f t="shared" ref="M131:M194" si="31">IF(A131="","",1/K131)</f>
        <v>2.0996828295383159</v>
      </c>
      <c r="N131">
        <f t="shared" ref="N131:N194" si="32">IF(B131="","",1/L131)</f>
        <v>1.9093531090412992</v>
      </c>
    </row>
    <row r="132" spans="1:14" x14ac:dyDescent="0.25">
      <c r="A132" s="4">
        <f>IF('True_Odds_Calculator_2-way'!A133="","",'True_Odds_Calculator_2-way'!A133)</f>
        <v>1.77</v>
      </c>
      <c r="B132" s="4">
        <f>IF('True_Odds_Calculator_2-way'!B133="","",'True_Odds_Calculator_2-way'!B133)</f>
        <v>2.14</v>
      </c>
      <c r="C132" s="4">
        <f t="shared" si="22"/>
        <v>0.56497175141242939</v>
      </c>
      <c r="D132">
        <f t="shared" si="23"/>
        <v>0.46728971962616822</v>
      </c>
      <c r="E132">
        <f t="shared" si="24"/>
        <v>3.2261471038597556E-2</v>
      </c>
      <c r="F132">
        <f t="shared" si="25"/>
        <v>-0.2317440202756218</v>
      </c>
      <c r="G132">
        <v>0</v>
      </c>
      <c r="H132">
        <f t="shared" si="26"/>
        <v>0.26400549131421935</v>
      </c>
      <c r="I132">
        <f t="shared" si="27"/>
        <v>-1.0673385899176768</v>
      </c>
      <c r="J132">
        <f t="shared" si="28"/>
        <v>1.0673385899176768</v>
      </c>
      <c r="K132">
        <f t="shared" si="29"/>
        <v>0.54889239397368417</v>
      </c>
      <c r="L132">
        <f t="shared" si="30"/>
        <v>0.45110760602631583</v>
      </c>
      <c r="M132">
        <f t="shared" si="31"/>
        <v>1.8218507142366114</v>
      </c>
      <c r="N132">
        <f t="shared" si="32"/>
        <v>2.2167659925061516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1.83</v>
      </c>
      <c r="C133" s="4">
        <f t="shared" si="22"/>
        <v>0.4854368932038835</v>
      </c>
      <c r="D133">
        <f t="shared" si="23"/>
        <v>0.54644808743169393</v>
      </c>
      <c r="E133">
        <f t="shared" si="24"/>
        <v>3.1884980635577431E-2</v>
      </c>
      <c r="F133">
        <f t="shared" si="25"/>
        <v>-0.2333810812244681</v>
      </c>
      <c r="G133">
        <v>0</v>
      </c>
      <c r="H133">
        <f t="shared" si="26"/>
        <v>0.26526606186004559</v>
      </c>
      <c r="I133">
        <f t="shared" si="27"/>
        <v>-1.0661247392009334</v>
      </c>
      <c r="J133">
        <f t="shared" si="28"/>
        <v>1.0661247392009334</v>
      </c>
      <c r="K133">
        <f t="shared" si="29"/>
        <v>0.46946324151730962</v>
      </c>
      <c r="L133">
        <f t="shared" si="30"/>
        <v>0.53053675848269044</v>
      </c>
      <c r="M133">
        <f t="shared" si="31"/>
        <v>2.1300922235529893</v>
      </c>
      <c r="N133">
        <f t="shared" si="32"/>
        <v>1.8848835335367746</v>
      </c>
    </row>
    <row r="134" spans="1:14" x14ac:dyDescent="0.25">
      <c r="A134" s="4">
        <f>IF('True_Odds_Calculator_2-way'!A135="","",'True_Odds_Calculator_2-way'!A135)</f>
        <v>1.74</v>
      </c>
      <c r="B134" s="4">
        <f>IF('True_Odds_Calculator_2-way'!B135="","",'True_Odds_Calculator_2-way'!B135)</f>
        <v>2.16</v>
      </c>
      <c r="C134" s="4">
        <f t="shared" si="22"/>
        <v>0.57471264367816088</v>
      </c>
      <c r="D134">
        <f t="shared" si="23"/>
        <v>0.46296296296296291</v>
      </c>
      <c r="E134">
        <f t="shared" si="24"/>
        <v>3.7675606641123682E-2</v>
      </c>
      <c r="F134">
        <f t="shared" si="25"/>
        <v>-0.22839506172839519</v>
      </c>
      <c r="G134">
        <v>0</v>
      </c>
      <c r="H134">
        <f t="shared" si="26"/>
        <v>0.26607066836951887</v>
      </c>
      <c r="I134">
        <f t="shared" si="27"/>
        <v>-1.0793322294408634</v>
      </c>
      <c r="J134">
        <f t="shared" si="28"/>
        <v>1.0793322294408634</v>
      </c>
      <c r="K134">
        <f t="shared" si="29"/>
        <v>0.55595527201895822</v>
      </c>
      <c r="L134">
        <f t="shared" si="30"/>
        <v>0.44404472798104189</v>
      </c>
      <c r="M134">
        <f t="shared" si="31"/>
        <v>1.7987058497862392</v>
      </c>
      <c r="N134">
        <f t="shared" si="32"/>
        <v>2.2520253861514017</v>
      </c>
    </row>
    <row r="135" spans="1:14" x14ac:dyDescent="0.25">
      <c r="A135" s="4">
        <f>IF('True_Odds_Calculator_2-way'!A136="","",'True_Odds_Calculator_2-way'!A136)</f>
        <v>1.43</v>
      </c>
      <c r="B135" s="4">
        <f>IF('True_Odds_Calculator_2-way'!B136="","",'True_Odds_Calculator_2-way'!B136)</f>
        <v>2.99</v>
      </c>
      <c r="C135" s="4">
        <f t="shared" si="22"/>
        <v>0.69930069930069938</v>
      </c>
      <c r="D135">
        <f t="shared" si="23"/>
        <v>0.33444816053511706</v>
      </c>
      <c r="E135">
        <f t="shared" si="24"/>
        <v>3.3748859835816436E-2</v>
      </c>
      <c r="F135">
        <f t="shared" si="25"/>
        <v>-0.20013097270622349</v>
      </c>
      <c r="G135">
        <v>0</v>
      </c>
      <c r="H135">
        <f t="shared" si="26"/>
        <v>0.23387983254203992</v>
      </c>
      <c r="I135">
        <f t="shared" si="27"/>
        <v>-1.0810337029942527</v>
      </c>
      <c r="J135">
        <f t="shared" si="28"/>
        <v>1.0810337029942527</v>
      </c>
      <c r="K135">
        <f t="shared" si="29"/>
        <v>0.68266632073578082</v>
      </c>
      <c r="L135">
        <f t="shared" si="30"/>
        <v>0.31733367926421918</v>
      </c>
      <c r="M135">
        <f t="shared" si="31"/>
        <v>1.4648444922875286</v>
      </c>
      <c r="N135">
        <f t="shared" si="32"/>
        <v>3.1512570689585626</v>
      </c>
    </row>
    <row r="136" spans="1:14" x14ac:dyDescent="0.25">
      <c r="A136" s="4">
        <f>IF('True_Odds_Calculator_2-way'!A137="","",'True_Odds_Calculator_2-way'!A137)</f>
        <v>1.94</v>
      </c>
      <c r="B136" s="4">
        <f>IF('True_Odds_Calculator_2-way'!B137="","",'True_Odds_Calculator_2-way'!B137)</f>
        <v>1.94</v>
      </c>
      <c r="C136" s="4">
        <f t="shared" si="22"/>
        <v>0.51546391752577325</v>
      </c>
      <c r="D136">
        <f t="shared" si="23"/>
        <v>0.51546391752577325</v>
      </c>
      <c r="E136">
        <f t="shared" si="24"/>
        <v>3.0927835051546504E-2</v>
      </c>
      <c r="F136">
        <f t="shared" si="25"/>
        <v>-0.23477521521947065</v>
      </c>
      <c r="G136">
        <v>0</v>
      </c>
      <c r="H136">
        <f t="shared" si="26"/>
        <v>0.26570305027101715</v>
      </c>
      <c r="I136">
        <f t="shared" si="27"/>
        <v>-1.0638297872340428</v>
      </c>
      <c r="J136">
        <f t="shared" si="28"/>
        <v>1.0638297872340428</v>
      </c>
      <c r="K136">
        <f t="shared" si="29"/>
        <v>0.49999999999999989</v>
      </c>
      <c r="L136">
        <f t="shared" si="30"/>
        <v>0.49999999999999989</v>
      </c>
      <c r="M136">
        <f t="shared" si="31"/>
        <v>2.0000000000000004</v>
      </c>
      <c r="N136">
        <f t="shared" si="32"/>
        <v>2.0000000000000004</v>
      </c>
    </row>
    <row r="137" spans="1:14" x14ac:dyDescent="0.25">
      <c r="A137" s="4">
        <f>IF('True_Odds_Calculator_2-way'!A138="","",'True_Odds_Calculator_2-way'!A138)</f>
        <v>1.97</v>
      </c>
      <c r="B137" s="4">
        <f>IF('True_Odds_Calculator_2-way'!B138="","",'True_Odds_Calculator_2-way'!B138)</f>
        <v>1.92</v>
      </c>
      <c r="C137" s="4">
        <f t="shared" si="22"/>
        <v>0.50761421319796951</v>
      </c>
      <c r="D137">
        <f t="shared" si="23"/>
        <v>0.52083333333333337</v>
      </c>
      <c r="E137">
        <f t="shared" si="24"/>
        <v>2.844754653130277E-2</v>
      </c>
      <c r="F137">
        <f t="shared" si="25"/>
        <v>-0.2359348561759731</v>
      </c>
      <c r="G137">
        <v>0</v>
      </c>
      <c r="H137">
        <f t="shared" si="26"/>
        <v>0.26438240270727581</v>
      </c>
      <c r="I137">
        <f t="shared" si="27"/>
        <v>-1.0585715534396718</v>
      </c>
      <c r="J137">
        <f t="shared" si="28"/>
        <v>1.0585715534396718</v>
      </c>
      <c r="K137">
        <f t="shared" si="29"/>
        <v>0.49338508579127022</v>
      </c>
      <c r="L137">
        <f t="shared" si="30"/>
        <v>0.50661491420873006</v>
      </c>
      <c r="M137">
        <f t="shared" si="31"/>
        <v>2.0268144068364817</v>
      </c>
      <c r="N137">
        <f t="shared" si="32"/>
        <v>1.9738858291644976</v>
      </c>
    </row>
    <row r="138" spans="1:14" x14ac:dyDescent="0.25">
      <c r="A138" s="4">
        <f>IF('True_Odds_Calculator_2-way'!A139="","",'True_Odds_Calculator_2-way'!A139)</f>
        <v>2.2400000000000002</v>
      </c>
      <c r="B138" s="4">
        <f>IF('True_Odds_Calculator_2-way'!B139="","",'True_Odds_Calculator_2-way'!B139)</f>
        <v>1.72</v>
      </c>
      <c r="C138" s="4">
        <f t="shared" si="22"/>
        <v>0.4464285714285714</v>
      </c>
      <c r="D138">
        <f t="shared" si="23"/>
        <v>0.58139534883720934</v>
      </c>
      <c r="E138">
        <f t="shared" si="24"/>
        <v>2.7823920265780622E-2</v>
      </c>
      <c r="F138">
        <f t="shared" si="25"/>
        <v>-0.23172757475083072</v>
      </c>
      <c r="G138">
        <v>0</v>
      </c>
      <c r="H138">
        <f t="shared" si="26"/>
        <v>0.25955149501661129</v>
      </c>
      <c r="I138">
        <f t="shared" si="27"/>
        <v>-1.0583343916682537</v>
      </c>
      <c r="J138">
        <f t="shared" si="28"/>
        <v>1.0583343916682537</v>
      </c>
      <c r="K138">
        <f t="shared" si="29"/>
        <v>0.43246335554118726</v>
      </c>
      <c r="L138">
        <f t="shared" si="30"/>
        <v>0.56753664445881302</v>
      </c>
      <c r="M138">
        <f t="shared" si="31"/>
        <v>2.3123346456686344</v>
      </c>
      <c r="N138">
        <f t="shared" si="32"/>
        <v>1.7620007620011424</v>
      </c>
    </row>
    <row r="139" spans="1:14" x14ac:dyDescent="0.25">
      <c r="A139" s="4">
        <f>IF('True_Odds_Calculator_2-way'!A140="","",'True_Odds_Calculator_2-way'!A140)</f>
        <v>2.14</v>
      </c>
      <c r="B139" s="4">
        <f>IF('True_Odds_Calculator_2-way'!B140="","",'True_Odds_Calculator_2-way'!B140)</f>
        <v>1.78</v>
      </c>
      <c r="C139" s="4">
        <f t="shared" si="22"/>
        <v>0.46728971962616822</v>
      </c>
      <c r="D139">
        <f t="shared" si="23"/>
        <v>0.5617977528089888</v>
      </c>
      <c r="E139">
        <f t="shared" si="24"/>
        <v>2.908747243515708E-2</v>
      </c>
      <c r="F139">
        <f t="shared" si="25"/>
        <v>-0.23343484196156661</v>
      </c>
      <c r="G139">
        <v>0</v>
      </c>
      <c r="H139">
        <f t="shared" si="26"/>
        <v>0.26252231439672374</v>
      </c>
      <c r="I139">
        <f t="shared" si="27"/>
        <v>-1.0604746049596299</v>
      </c>
      <c r="J139">
        <f t="shared" si="28"/>
        <v>1.0604746049596299</v>
      </c>
      <c r="K139">
        <f t="shared" si="29"/>
        <v>0.45270560758361844</v>
      </c>
      <c r="L139">
        <f t="shared" si="30"/>
        <v>0.54729439241638145</v>
      </c>
      <c r="M139">
        <f t="shared" si="31"/>
        <v>2.2089410496539781</v>
      </c>
      <c r="N139">
        <f t="shared" si="32"/>
        <v>1.8271701918685113</v>
      </c>
    </row>
    <row r="140" spans="1:14" x14ac:dyDescent="0.25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1.97</v>
      </c>
      <c r="C140" s="4">
        <f t="shared" si="22"/>
        <v>0.52356020942408377</v>
      </c>
      <c r="D140">
        <f t="shared" si="23"/>
        <v>0.50761421319796951</v>
      </c>
      <c r="E140">
        <f t="shared" si="24"/>
        <v>3.1174422622053388E-2</v>
      </c>
      <c r="F140">
        <f t="shared" si="25"/>
        <v>-0.23459218114651703</v>
      </c>
      <c r="G140">
        <v>0</v>
      </c>
      <c r="H140">
        <f t="shared" si="26"/>
        <v>0.26576660376857042</v>
      </c>
      <c r="I140">
        <f t="shared" si="27"/>
        <v>-1.0643719889333219</v>
      </c>
      <c r="J140">
        <f t="shared" si="28"/>
        <v>1.0643719889333219</v>
      </c>
      <c r="K140">
        <f t="shared" si="29"/>
        <v>0.50798075614261506</v>
      </c>
      <c r="L140">
        <f t="shared" si="30"/>
        <v>0.49201924385738482</v>
      </c>
      <c r="M140">
        <f t="shared" si="31"/>
        <v>1.9685785099293232</v>
      </c>
      <c r="N140">
        <f t="shared" si="32"/>
        <v>2.032440829265322</v>
      </c>
    </row>
    <row r="141" spans="1:14" x14ac:dyDescent="0.25">
      <c r="A141" s="4">
        <f>IF('True_Odds_Calculator_2-way'!A142="","",'True_Odds_Calculator_2-way'!A142)</f>
        <v>2.08</v>
      </c>
      <c r="B141" s="4">
        <f>IF('True_Odds_Calculator_2-way'!B142="","",'True_Odds_Calculator_2-way'!B142)</f>
        <v>1.77</v>
      </c>
      <c r="C141" s="4">
        <f t="shared" si="22"/>
        <v>0.48076923076923073</v>
      </c>
      <c r="D141">
        <f t="shared" si="23"/>
        <v>0.56497175141242939</v>
      </c>
      <c r="E141">
        <f t="shared" si="24"/>
        <v>4.5740982181660117E-2</v>
      </c>
      <c r="F141">
        <f t="shared" si="25"/>
        <v>-0.22588005215123863</v>
      </c>
      <c r="G141">
        <v>0</v>
      </c>
      <c r="H141">
        <f t="shared" si="26"/>
        <v>0.27162103433289875</v>
      </c>
      <c r="I141">
        <f t="shared" si="27"/>
        <v>-1.0965861582662815</v>
      </c>
      <c r="J141">
        <f t="shared" si="28"/>
        <v>1.0965861582662815</v>
      </c>
      <c r="K141">
        <f t="shared" si="29"/>
        <v>0.45780983617496723</v>
      </c>
      <c r="L141">
        <f t="shared" si="30"/>
        <v>0.54219016382503293</v>
      </c>
      <c r="M141">
        <f t="shared" si="31"/>
        <v>2.1843130509275839</v>
      </c>
      <c r="N141">
        <f t="shared" si="32"/>
        <v>1.8443713418650365</v>
      </c>
    </row>
    <row r="142" spans="1:14" x14ac:dyDescent="0.25">
      <c r="A142" s="4">
        <f>IF('True_Odds_Calculator_2-way'!A143="","",'True_Odds_Calculator_2-way'!A143)</f>
        <v>2.31</v>
      </c>
      <c r="B142" s="4">
        <f>IF('True_Odds_Calculator_2-way'!B143="","",'True_Odds_Calculator_2-way'!B143)</f>
        <v>1.63</v>
      </c>
      <c r="C142" s="4">
        <f t="shared" si="22"/>
        <v>0.4329004329004329</v>
      </c>
      <c r="D142">
        <f t="shared" si="23"/>
        <v>0.61349693251533743</v>
      </c>
      <c r="E142">
        <f t="shared" si="24"/>
        <v>4.6397365415770331E-2</v>
      </c>
      <c r="F142">
        <f t="shared" si="25"/>
        <v>-0.21918572225320698</v>
      </c>
      <c r="G142">
        <v>0</v>
      </c>
      <c r="H142">
        <f t="shared" si="26"/>
        <v>0.26558308766897726</v>
      </c>
      <c r="I142">
        <f t="shared" si="27"/>
        <v>-1.1007636444730438</v>
      </c>
      <c r="J142">
        <f t="shared" si="28"/>
        <v>1.1007636444730438</v>
      </c>
      <c r="K142">
        <f t="shared" si="29"/>
        <v>0.4095003467405931</v>
      </c>
      <c r="L142">
        <f t="shared" si="30"/>
        <v>0.59049965325940701</v>
      </c>
      <c r="M142">
        <f t="shared" si="31"/>
        <v>2.442000374259687</v>
      </c>
      <c r="N142">
        <f t="shared" si="32"/>
        <v>1.6934810960180178</v>
      </c>
    </row>
    <row r="143" spans="1:14" x14ac:dyDescent="0.25">
      <c r="A143" s="4">
        <f>IF('True_Odds_Calculator_2-way'!A144="","",'True_Odds_Calculator_2-way'!A144)</f>
        <v>1.54</v>
      </c>
      <c r="B143" s="4">
        <f>IF('True_Odds_Calculator_2-way'!B144="","",'True_Odds_Calculator_2-way'!B144)</f>
        <v>2.59</v>
      </c>
      <c r="C143" s="4">
        <f t="shared" si="22"/>
        <v>0.64935064935064934</v>
      </c>
      <c r="D143">
        <f t="shared" si="23"/>
        <v>0.38610038610038611</v>
      </c>
      <c r="E143">
        <f t="shared" si="24"/>
        <v>3.5451035451035562E-2</v>
      </c>
      <c r="F143">
        <f t="shared" si="25"/>
        <v>-0.21526350097778657</v>
      </c>
      <c r="G143">
        <v>0</v>
      </c>
      <c r="H143">
        <f t="shared" si="26"/>
        <v>0.25071453642882213</v>
      </c>
      <c r="I143">
        <f t="shared" si="27"/>
        <v>-1.0792065137302937</v>
      </c>
      <c r="J143">
        <f t="shared" si="28"/>
        <v>1.0792065137302937</v>
      </c>
      <c r="K143">
        <f t="shared" si="29"/>
        <v>0.6318031307725428</v>
      </c>
      <c r="L143">
        <f t="shared" si="30"/>
        <v>0.36819686922745715</v>
      </c>
      <c r="M143">
        <f t="shared" si="31"/>
        <v>1.5827715174143586</v>
      </c>
      <c r="N143">
        <f t="shared" si="32"/>
        <v>2.7159383568311668</v>
      </c>
    </row>
    <row r="144" spans="1:14" x14ac:dyDescent="0.25">
      <c r="A144" s="4">
        <f>IF('True_Odds_Calculator_2-way'!A145="","",'True_Odds_Calculator_2-way'!A145)</f>
        <v>2.04</v>
      </c>
      <c r="B144" s="4">
        <f>IF('True_Odds_Calculator_2-way'!B145="","",'True_Odds_Calculator_2-way'!B145)</f>
        <v>1.85</v>
      </c>
      <c r="C144" s="4">
        <f t="shared" si="22"/>
        <v>0.49019607843137253</v>
      </c>
      <c r="D144">
        <f t="shared" si="23"/>
        <v>0.54054054054054046</v>
      </c>
      <c r="E144">
        <f t="shared" si="24"/>
        <v>3.0736618971912932E-2</v>
      </c>
      <c r="F144">
        <f t="shared" si="25"/>
        <v>-0.23423423423423428</v>
      </c>
      <c r="G144">
        <v>0</v>
      </c>
      <c r="H144">
        <f t="shared" si="26"/>
        <v>0.26497085320614727</v>
      </c>
      <c r="I144">
        <f t="shared" si="27"/>
        <v>-1.0635890745287924</v>
      </c>
      <c r="J144">
        <f t="shared" si="28"/>
        <v>1.0635890745287924</v>
      </c>
      <c r="K144">
        <f t="shared" si="29"/>
        <v>0.47480390464975097</v>
      </c>
      <c r="L144">
        <f t="shared" si="30"/>
        <v>0.52519609535024903</v>
      </c>
      <c r="M144">
        <f t="shared" si="31"/>
        <v>2.1061326375099441</v>
      </c>
      <c r="N144">
        <f t="shared" si="32"/>
        <v>1.904050713349474</v>
      </c>
    </row>
    <row r="145" spans="1:14" x14ac:dyDescent="0.25">
      <c r="A145" s="4">
        <f>IF('True_Odds_Calculator_2-way'!A146="","",'True_Odds_Calculator_2-way'!A146)</f>
        <v>1.55</v>
      </c>
      <c r="B145" s="4">
        <f>IF('True_Odds_Calculator_2-way'!B146="","",'True_Odds_Calculator_2-way'!B146)</f>
        <v>2.48</v>
      </c>
      <c r="C145" s="4">
        <f t="shared" si="22"/>
        <v>0.64516129032258063</v>
      </c>
      <c r="D145">
        <f t="shared" si="23"/>
        <v>0.40322580645161293</v>
      </c>
      <c r="E145">
        <f t="shared" si="24"/>
        <v>4.8387096774193505E-2</v>
      </c>
      <c r="F145">
        <f t="shared" si="25"/>
        <v>-0.21175858480749232</v>
      </c>
      <c r="G145">
        <v>0</v>
      </c>
      <c r="H145">
        <f t="shared" si="26"/>
        <v>0.26014568158168577</v>
      </c>
      <c r="I145">
        <f t="shared" si="27"/>
        <v>-1.1083777463036815</v>
      </c>
      <c r="J145">
        <f t="shared" si="28"/>
        <v>1.1083777463036815</v>
      </c>
      <c r="K145">
        <f t="shared" si="29"/>
        <v>0.62126937043957342</v>
      </c>
      <c r="L145">
        <f t="shared" si="30"/>
        <v>0.3787306295604268</v>
      </c>
      <c r="M145">
        <f t="shared" si="31"/>
        <v>1.6096077604670245</v>
      </c>
      <c r="N145">
        <f t="shared" si="32"/>
        <v>2.6403990645294484</v>
      </c>
    </row>
    <row r="146" spans="1:14" x14ac:dyDescent="0.25">
      <c r="A146" s="4">
        <f>IF('True_Odds_Calculator_2-way'!A147="","",'True_Odds_Calculator_2-way'!A147)</f>
        <v>1.58</v>
      </c>
      <c r="B146" s="4">
        <f>IF('True_Odds_Calculator_2-way'!B147="","",'True_Odds_Calculator_2-way'!B147)</f>
        <v>2.41</v>
      </c>
      <c r="C146" s="4">
        <f t="shared" si="22"/>
        <v>0.63291139240506322</v>
      </c>
      <c r="D146">
        <f t="shared" si="23"/>
        <v>0.41493775933609955</v>
      </c>
      <c r="E146">
        <f t="shared" si="24"/>
        <v>4.7849151741162776E-2</v>
      </c>
      <c r="F146">
        <f t="shared" si="25"/>
        <v>-0.214769683281685</v>
      </c>
      <c r="G146">
        <v>0</v>
      </c>
      <c r="H146">
        <f t="shared" si="26"/>
        <v>0.26261883502284777</v>
      </c>
      <c r="I146">
        <f t="shared" si="27"/>
        <v>-1.1057996468120721</v>
      </c>
      <c r="J146">
        <f t="shared" si="28"/>
        <v>1.1057996468120721</v>
      </c>
      <c r="K146">
        <f t="shared" si="29"/>
        <v>0.60924945643022566</v>
      </c>
      <c r="L146">
        <f t="shared" si="30"/>
        <v>0.39075054356977457</v>
      </c>
      <c r="M146">
        <f t="shared" si="31"/>
        <v>1.6413637951510016</v>
      </c>
      <c r="N146">
        <f t="shared" si="32"/>
        <v>2.5591775020050216</v>
      </c>
    </row>
    <row r="147" spans="1:14" x14ac:dyDescent="0.25">
      <c r="A147" s="4">
        <f>IF('True_Odds_Calculator_2-way'!A148="","",'True_Odds_Calculator_2-way'!A148)</f>
        <v>1.56</v>
      </c>
      <c r="B147" s="4">
        <f>IF('True_Odds_Calculator_2-way'!B148="","",'True_Odds_Calculator_2-way'!B148)</f>
        <v>2.4700000000000002</v>
      </c>
      <c r="C147" s="4">
        <f t="shared" si="22"/>
        <v>0.64102564102564097</v>
      </c>
      <c r="D147">
        <f t="shared" si="23"/>
        <v>0.40485829959514169</v>
      </c>
      <c r="E147">
        <f t="shared" si="24"/>
        <v>4.5883940620782715E-2</v>
      </c>
      <c r="F147">
        <f t="shared" si="25"/>
        <v>-0.21364061040174398</v>
      </c>
      <c r="G147">
        <v>0</v>
      </c>
      <c r="H147">
        <f t="shared" si="26"/>
        <v>0.25952455102252669</v>
      </c>
      <c r="I147">
        <f t="shared" si="27"/>
        <v>-1.1021667854435135</v>
      </c>
      <c r="J147">
        <f t="shared" si="28"/>
        <v>1.1021667854435135</v>
      </c>
      <c r="K147">
        <f t="shared" si="29"/>
        <v>0.61834758486032915</v>
      </c>
      <c r="L147">
        <f t="shared" si="30"/>
        <v>0.3816524151396708</v>
      </c>
      <c r="M147">
        <f t="shared" si="31"/>
        <v>1.6172133998483678</v>
      </c>
      <c r="N147">
        <f t="shared" si="32"/>
        <v>2.6201851746019651</v>
      </c>
    </row>
    <row r="148" spans="1:14" x14ac:dyDescent="0.25">
      <c r="A148" s="4">
        <f>IF('True_Odds_Calculator_2-way'!A149="","",'True_Odds_Calculator_2-way'!A149)</f>
        <v>1.3</v>
      </c>
      <c r="B148" s="4">
        <f>IF('True_Odds_Calculator_2-way'!B149="","",'True_Odds_Calculator_2-way'!B149)</f>
        <v>3.5</v>
      </c>
      <c r="C148" s="4">
        <f t="shared" si="22"/>
        <v>0.76923076923076916</v>
      </c>
      <c r="D148">
        <f t="shared" si="23"/>
        <v>0.2857142857142857</v>
      </c>
      <c r="E148">
        <f t="shared" si="24"/>
        <v>5.494505494505475E-2</v>
      </c>
      <c r="F148">
        <f t="shared" si="25"/>
        <v>-0.16483516483516503</v>
      </c>
      <c r="G148">
        <v>0</v>
      </c>
      <c r="H148">
        <f t="shared" si="26"/>
        <v>0.21978021978021975</v>
      </c>
      <c r="I148">
        <f t="shared" si="27"/>
        <v>-1.1547005383792508</v>
      </c>
      <c r="J148">
        <f t="shared" si="28"/>
        <v>1.1547005383792508</v>
      </c>
      <c r="K148">
        <f t="shared" si="29"/>
        <v>0.74271572555252796</v>
      </c>
      <c r="L148">
        <f t="shared" si="30"/>
        <v>0.25728427444747215</v>
      </c>
      <c r="M148">
        <f t="shared" si="31"/>
        <v>1.3464101615137753</v>
      </c>
      <c r="N148">
        <f t="shared" si="32"/>
        <v>3.8867513459481282</v>
      </c>
    </row>
    <row r="149" spans="1:14" x14ac:dyDescent="0.25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</v>
      </c>
      <c r="C149" s="4">
        <f t="shared" si="22"/>
        <v>0.50761421319796951</v>
      </c>
      <c r="D149">
        <f t="shared" si="23"/>
        <v>0.52631578947368418</v>
      </c>
      <c r="E149">
        <f t="shared" si="24"/>
        <v>3.3930002671653803E-2</v>
      </c>
      <c r="F149">
        <f t="shared" si="25"/>
        <v>-0.23323537269569861</v>
      </c>
      <c r="G149">
        <v>0</v>
      </c>
      <c r="H149">
        <f t="shared" si="26"/>
        <v>0.26716537536735235</v>
      </c>
      <c r="I149">
        <f t="shared" si="27"/>
        <v>-1.0702688317798925</v>
      </c>
      <c r="J149">
        <f t="shared" si="28"/>
        <v>1.0702688317798925</v>
      </c>
      <c r="K149">
        <f t="shared" si="29"/>
        <v>0.49063843062637452</v>
      </c>
      <c r="L149">
        <f t="shared" si="30"/>
        <v>0.50936156937362553</v>
      </c>
      <c r="M149">
        <f t="shared" si="31"/>
        <v>2.0381607668264961</v>
      </c>
      <c r="N149">
        <f t="shared" si="32"/>
        <v>1.963241948601903</v>
      </c>
    </row>
    <row r="150" spans="1:14" x14ac:dyDescent="0.25">
      <c r="A150" s="4">
        <f>IF('True_Odds_Calculator_2-way'!A151="","",'True_Odds_Calculator_2-way'!A151)</f>
        <v>1.6</v>
      </c>
      <c r="B150" s="4">
        <f>IF('True_Odds_Calculator_2-way'!B151="","",'True_Odds_Calculator_2-way'!B151)</f>
        <v>2.41</v>
      </c>
      <c r="C150" s="4">
        <f t="shared" si="22"/>
        <v>0.625</v>
      </c>
      <c r="D150">
        <f t="shared" si="23"/>
        <v>0.41493775933609955</v>
      </c>
      <c r="E150">
        <f t="shared" si="24"/>
        <v>3.9937759336099443E-2</v>
      </c>
      <c r="F150">
        <f t="shared" si="25"/>
        <v>-0.21939834024896276</v>
      </c>
      <c r="G150">
        <v>0</v>
      </c>
      <c r="H150">
        <f t="shared" si="26"/>
        <v>0.25933609958506221</v>
      </c>
      <c r="I150">
        <f t="shared" si="27"/>
        <v>-1.08721345508907</v>
      </c>
      <c r="J150">
        <f t="shared" si="28"/>
        <v>1.08721345508907</v>
      </c>
      <c r="K150">
        <f t="shared" si="29"/>
        <v>0.60520668764771179</v>
      </c>
      <c r="L150">
        <f t="shared" si="30"/>
        <v>0.39479331235228826</v>
      </c>
      <c r="M150">
        <f t="shared" si="31"/>
        <v>1.652328073053442</v>
      </c>
      <c r="N150">
        <f t="shared" si="32"/>
        <v>2.532970971675589</v>
      </c>
    </row>
    <row r="151" spans="1:14" x14ac:dyDescent="0.25">
      <c r="A151" s="4">
        <f>IF('True_Odds_Calculator_2-way'!A152="","",'True_Odds_Calculator_2-way'!A152)</f>
        <v>1.76</v>
      </c>
      <c r="B151" s="4">
        <f>IF('True_Odds_Calculator_2-way'!B152="","",'True_Odds_Calculator_2-way'!B152)</f>
        <v>2.12</v>
      </c>
      <c r="C151" s="4">
        <f t="shared" si="22"/>
        <v>0.56818181818181823</v>
      </c>
      <c r="D151">
        <f t="shared" si="23"/>
        <v>0.47169811320754712</v>
      </c>
      <c r="E151">
        <f t="shared" si="24"/>
        <v>3.9879931389365408E-2</v>
      </c>
      <c r="F151">
        <f t="shared" si="25"/>
        <v>-0.22813036020583177</v>
      </c>
      <c r="G151">
        <v>0</v>
      </c>
      <c r="H151">
        <f t="shared" si="26"/>
        <v>0.26801029159519724</v>
      </c>
      <c r="I151">
        <f t="shared" si="27"/>
        <v>-1.0838874619051502</v>
      </c>
      <c r="J151">
        <f t="shared" si="28"/>
        <v>1.0838874619051502</v>
      </c>
      <c r="K151">
        <f t="shared" si="29"/>
        <v>0.54831942340648987</v>
      </c>
      <c r="L151">
        <f t="shared" si="30"/>
        <v>0.45168057659351019</v>
      </c>
      <c r="M151">
        <f t="shared" si="31"/>
        <v>1.8237544710479137</v>
      </c>
      <c r="N151">
        <f t="shared" si="32"/>
        <v>2.2139539573337679</v>
      </c>
    </row>
    <row r="152" spans="1:14" x14ac:dyDescent="0.25">
      <c r="A152" s="4">
        <f>IF('True_Odds_Calculator_2-way'!A153="","",'True_Odds_Calculator_2-way'!A153)</f>
        <v>2.02</v>
      </c>
      <c r="B152" s="4">
        <f>IF('True_Odds_Calculator_2-way'!B153="","",'True_Odds_Calculator_2-way'!B153)</f>
        <v>1.86</v>
      </c>
      <c r="C152" s="4">
        <f t="shared" si="22"/>
        <v>0.49504950495049505</v>
      </c>
      <c r="D152">
        <f t="shared" si="23"/>
        <v>0.5376344086021505</v>
      </c>
      <c r="E152">
        <f t="shared" si="24"/>
        <v>3.2683913552645549E-2</v>
      </c>
      <c r="F152">
        <f t="shared" si="25"/>
        <v>-0.23347173427020129</v>
      </c>
      <c r="G152">
        <v>0</v>
      </c>
      <c r="H152">
        <f t="shared" si="26"/>
        <v>0.26615564782284679</v>
      </c>
      <c r="I152">
        <f t="shared" si="27"/>
        <v>-1.0677035543974549</v>
      </c>
      <c r="J152">
        <f t="shared" si="28"/>
        <v>1.0677035543974549</v>
      </c>
      <c r="K152">
        <f t="shared" si="29"/>
        <v>0.47868473698404773</v>
      </c>
      <c r="L152">
        <f t="shared" si="30"/>
        <v>0.52131526301595232</v>
      </c>
      <c r="M152">
        <f t="shared" si="31"/>
        <v>2.0890576254854043</v>
      </c>
      <c r="N152">
        <f t="shared" si="32"/>
        <v>1.9182250567818113</v>
      </c>
    </row>
    <row r="153" spans="1:14" x14ac:dyDescent="0.25">
      <c r="A153" s="4">
        <f>IF('True_Odds_Calculator_2-way'!A154="","",'True_Odds_Calculator_2-way'!A154)</f>
        <v>1.49</v>
      </c>
      <c r="B153" s="4">
        <f>IF('True_Odds_Calculator_2-way'!B154="","",'True_Odds_Calculator_2-way'!B154)</f>
        <v>2.68</v>
      </c>
      <c r="C153" s="4">
        <f t="shared" si="22"/>
        <v>0.67114093959731547</v>
      </c>
      <c r="D153">
        <f t="shared" si="23"/>
        <v>0.37313432835820892</v>
      </c>
      <c r="E153">
        <f t="shared" si="24"/>
        <v>4.4275267955524278E-2</v>
      </c>
      <c r="F153">
        <f t="shared" si="25"/>
        <v>-0.20615045577481728</v>
      </c>
      <c r="G153">
        <v>0</v>
      </c>
      <c r="H153">
        <f t="shared" si="26"/>
        <v>0.25042572373034155</v>
      </c>
      <c r="I153">
        <f t="shared" si="27"/>
        <v>-1.1021667854435135</v>
      </c>
      <c r="J153">
        <f t="shared" si="28"/>
        <v>1.1021667854435135</v>
      </c>
      <c r="K153">
        <f t="shared" si="29"/>
        <v>0.64932462371672228</v>
      </c>
      <c r="L153">
        <f t="shared" si="30"/>
        <v>0.35067537628327761</v>
      </c>
      <c r="M153">
        <f t="shared" si="31"/>
        <v>1.5400617248673218</v>
      </c>
      <c r="N153">
        <f t="shared" si="32"/>
        <v>2.8516401995451033</v>
      </c>
    </row>
    <row r="154" spans="1:14" x14ac:dyDescent="0.25">
      <c r="A154" s="4">
        <f>IF('True_Odds_Calculator_2-way'!A155="","",'True_Odds_Calculator_2-way'!A155)</f>
        <v>1.75</v>
      </c>
      <c r="B154" s="4">
        <f>IF('True_Odds_Calculator_2-way'!B155="","",'True_Odds_Calculator_2-way'!B155)</f>
        <v>2.16</v>
      </c>
      <c r="C154" s="4">
        <f t="shared" si="22"/>
        <v>0.5714285714285714</v>
      </c>
      <c r="D154">
        <f t="shared" si="23"/>
        <v>0.46296296296296291</v>
      </c>
      <c r="E154">
        <f t="shared" si="24"/>
        <v>3.4391534391534417E-2</v>
      </c>
      <c r="F154">
        <f t="shared" si="25"/>
        <v>-0.23015873015873001</v>
      </c>
      <c r="G154">
        <v>0</v>
      </c>
      <c r="H154">
        <f t="shared" si="26"/>
        <v>0.26455026455026448</v>
      </c>
      <c r="I154">
        <f t="shared" si="27"/>
        <v>-1.0721125348377951</v>
      </c>
      <c r="J154">
        <f t="shared" si="28"/>
        <v>1.0721125348377951</v>
      </c>
      <c r="K154">
        <f t="shared" si="29"/>
        <v>0.55429779192955719</v>
      </c>
      <c r="L154">
        <f t="shared" si="30"/>
        <v>0.44570220807044264</v>
      </c>
      <c r="M154">
        <f t="shared" si="31"/>
        <v>1.8040844011283466</v>
      </c>
      <c r="N154">
        <f t="shared" si="32"/>
        <v>2.2436505404118421</v>
      </c>
    </row>
    <row r="155" spans="1:14" x14ac:dyDescent="0.25">
      <c r="A155" s="4">
        <f>IF('True_Odds_Calculator_2-way'!A156="","",'True_Odds_Calculator_2-way'!A156)</f>
        <v>1.57</v>
      </c>
      <c r="B155" s="4">
        <f>IF('True_Odds_Calculator_2-way'!B156="","",'True_Odds_Calculator_2-way'!B156)</f>
        <v>2.5299999999999998</v>
      </c>
      <c r="C155" s="4">
        <f t="shared" si="22"/>
        <v>0.63694267515923564</v>
      </c>
      <c r="D155">
        <f t="shared" si="23"/>
        <v>0.39525691699604748</v>
      </c>
      <c r="E155">
        <f t="shared" si="24"/>
        <v>3.2199592155283119E-2</v>
      </c>
      <c r="F155">
        <f t="shared" si="25"/>
        <v>-0.21955640593137127</v>
      </c>
      <c r="G155">
        <v>0</v>
      </c>
      <c r="H155">
        <f t="shared" si="26"/>
        <v>0.25175599808665444</v>
      </c>
      <c r="I155">
        <f t="shared" si="27"/>
        <v>-1.0708209436720593</v>
      </c>
      <c r="J155">
        <f t="shared" si="28"/>
        <v>1.0708209436720593</v>
      </c>
      <c r="K155">
        <f t="shared" si="29"/>
        <v>0.62097609898291362</v>
      </c>
      <c r="L155">
        <f t="shared" si="30"/>
        <v>0.37902390101708633</v>
      </c>
      <c r="M155">
        <f t="shared" si="31"/>
        <v>1.610367937893074</v>
      </c>
      <c r="N155">
        <f t="shared" si="32"/>
        <v>2.6383560438182503</v>
      </c>
    </row>
    <row r="156" spans="1:14" x14ac:dyDescent="0.25">
      <c r="A156" s="4">
        <f>IF('True_Odds_Calculator_2-way'!A157="","",'True_Odds_Calculator_2-way'!A157)</f>
        <v>1.68</v>
      </c>
      <c r="B156" s="4">
        <f>IF('True_Odds_Calculator_2-way'!B157="","",'True_Odds_Calculator_2-way'!B157)</f>
        <v>2.29</v>
      </c>
      <c r="C156" s="4">
        <f t="shared" si="22"/>
        <v>0.59523809523809523</v>
      </c>
      <c r="D156">
        <f t="shared" si="23"/>
        <v>0.4366812227074236</v>
      </c>
      <c r="E156">
        <f t="shared" si="24"/>
        <v>3.1919317945518833E-2</v>
      </c>
      <c r="F156">
        <f t="shared" si="25"/>
        <v>-0.22800998128509042</v>
      </c>
      <c r="G156">
        <v>0</v>
      </c>
      <c r="H156">
        <f t="shared" si="26"/>
        <v>0.25992929923060926</v>
      </c>
      <c r="I156">
        <f t="shared" si="27"/>
        <v>-1.0677035543974551</v>
      </c>
      <c r="J156">
        <f t="shared" si="28"/>
        <v>1.0677035543974551</v>
      </c>
      <c r="K156">
        <f t="shared" si="29"/>
        <v>0.57936138046320074</v>
      </c>
      <c r="L156">
        <f t="shared" si="30"/>
        <v>0.42063861953679943</v>
      </c>
      <c r="M156">
        <f t="shared" si="31"/>
        <v>1.7260384169902692</v>
      </c>
      <c r="N156">
        <f t="shared" si="32"/>
        <v>2.3773375851727168</v>
      </c>
    </row>
    <row r="157" spans="1:14" x14ac:dyDescent="0.25">
      <c r="A157" s="4">
        <f>IF('True_Odds_Calculator_2-way'!A158="","",'True_Odds_Calculator_2-way'!A158)</f>
        <v>1.62</v>
      </c>
      <c r="B157" s="4">
        <f>IF('True_Odds_Calculator_2-way'!B158="","",'True_Odds_Calculator_2-way'!B158)</f>
        <v>2.4</v>
      </c>
      <c r="C157" s="4">
        <f t="shared" si="22"/>
        <v>0.61728395061728392</v>
      </c>
      <c r="D157">
        <f t="shared" si="23"/>
        <v>0.41666666666666669</v>
      </c>
      <c r="E157">
        <f t="shared" si="24"/>
        <v>3.3950617283950546E-2</v>
      </c>
      <c r="F157">
        <f t="shared" si="25"/>
        <v>-0.22325102880658443</v>
      </c>
      <c r="G157">
        <v>0</v>
      </c>
      <c r="H157">
        <f t="shared" si="26"/>
        <v>0.25720164609053497</v>
      </c>
      <c r="I157">
        <f t="shared" si="27"/>
        <v>-1.0733469768527295</v>
      </c>
      <c r="J157">
        <f t="shared" si="28"/>
        <v>1.0733469768527295</v>
      </c>
      <c r="K157">
        <f t="shared" si="29"/>
        <v>0.60042926165619326</v>
      </c>
      <c r="L157">
        <f t="shared" si="30"/>
        <v>0.3995707383438068</v>
      </c>
      <c r="M157">
        <f t="shared" si="31"/>
        <v>1.6654751256486924</v>
      </c>
      <c r="N157">
        <f t="shared" si="32"/>
        <v>2.502685767593821</v>
      </c>
    </row>
    <row r="158" spans="1:14" x14ac:dyDescent="0.25">
      <c r="A158" s="4">
        <f>IF('True_Odds_Calculator_2-way'!A159="","",'True_Odds_Calculator_2-way'!A159)</f>
        <v>1.86</v>
      </c>
      <c r="B158" s="4">
        <f>IF('True_Odds_Calculator_2-way'!B159="","",'True_Odds_Calculator_2-way'!B159)</f>
        <v>2.0099999999999998</v>
      </c>
      <c r="C158" s="4">
        <f t="shared" si="22"/>
        <v>0.5376344086021505</v>
      </c>
      <c r="D158">
        <f t="shared" si="23"/>
        <v>0.49751243781094534</v>
      </c>
      <c r="E158">
        <f t="shared" si="24"/>
        <v>3.5146846413095734E-2</v>
      </c>
      <c r="F158">
        <f t="shared" si="25"/>
        <v>-0.2323329588616061</v>
      </c>
      <c r="G158">
        <v>0</v>
      </c>
      <c r="H158">
        <f t="shared" si="26"/>
        <v>0.26747980527470178</v>
      </c>
      <c r="I158">
        <f t="shared" si="27"/>
        <v>-1.0729761966090035</v>
      </c>
      <c r="J158">
        <f t="shared" si="28"/>
        <v>1.0729761966090035</v>
      </c>
      <c r="K158">
        <f t="shared" si="29"/>
        <v>0.52008583750279591</v>
      </c>
      <c r="L158">
        <f t="shared" si="30"/>
        <v>0.47991416249720437</v>
      </c>
      <c r="M158">
        <f t="shared" si="31"/>
        <v>1.9227595290837431</v>
      </c>
      <c r="N158">
        <f t="shared" si="32"/>
        <v>2.0837059585750928</v>
      </c>
    </row>
    <row r="159" spans="1:14" x14ac:dyDescent="0.25">
      <c r="A159" s="4">
        <f>IF('True_Odds_Calculator_2-way'!A160="","",'True_Odds_Calculator_2-way'!A160)</f>
        <v>1.78</v>
      </c>
      <c r="B159" s="4">
        <f>IF('True_Odds_Calculator_2-way'!B160="","",'True_Odds_Calculator_2-way'!B160)</f>
        <v>2.1</v>
      </c>
      <c r="C159" s="4">
        <f t="shared" si="22"/>
        <v>0.5617977528089888</v>
      </c>
      <c r="D159">
        <f t="shared" si="23"/>
        <v>0.47619047619047616</v>
      </c>
      <c r="E159">
        <f t="shared" si="24"/>
        <v>3.7988228999465079E-2</v>
      </c>
      <c r="F159">
        <f t="shared" si="25"/>
        <v>-0.2295345104333868</v>
      </c>
      <c r="G159">
        <v>0</v>
      </c>
      <c r="H159">
        <f t="shared" si="26"/>
        <v>0.26752273943285182</v>
      </c>
      <c r="I159">
        <f t="shared" si="27"/>
        <v>-1.0795837927188263</v>
      </c>
      <c r="J159">
        <f t="shared" si="28"/>
        <v>1.0795837927188263</v>
      </c>
      <c r="K159">
        <f t="shared" si="29"/>
        <v>0.54286595577264729</v>
      </c>
      <c r="L159">
        <f t="shared" si="30"/>
        <v>0.45713404422735271</v>
      </c>
      <c r="M159">
        <f t="shared" si="31"/>
        <v>1.8420753583206844</v>
      </c>
      <c r="N159">
        <f t="shared" si="32"/>
        <v>2.1875421719907089</v>
      </c>
    </row>
    <row r="160" spans="1:14" x14ac:dyDescent="0.25">
      <c r="A160" s="4">
        <f>IF('True_Odds_Calculator_2-way'!A161="","",'True_Odds_Calculator_2-way'!A161)</f>
        <v>2.11</v>
      </c>
      <c r="B160" s="4">
        <f>IF('True_Odds_Calculator_2-way'!B161="","",'True_Odds_Calculator_2-way'!B161)</f>
        <v>1.78</v>
      </c>
      <c r="C160" s="4">
        <f t="shared" si="22"/>
        <v>0.47393364928909953</v>
      </c>
      <c r="D160">
        <f t="shared" si="23"/>
        <v>0.5617977528089888</v>
      </c>
      <c r="E160">
        <f t="shared" si="24"/>
        <v>3.5731402098088338E-2</v>
      </c>
      <c r="F160">
        <f t="shared" si="25"/>
        <v>-0.23052345705309119</v>
      </c>
      <c r="G160">
        <v>0</v>
      </c>
      <c r="H160">
        <f t="shared" si="26"/>
        <v>0.26625485915117952</v>
      </c>
      <c r="I160">
        <f t="shared" si="27"/>
        <v>-1.0747098003652684</v>
      </c>
      <c r="J160">
        <f t="shared" si="28"/>
        <v>1.0747098003652684</v>
      </c>
      <c r="K160">
        <f t="shared" si="29"/>
        <v>0.45601134895833134</v>
      </c>
      <c r="L160">
        <f t="shared" si="30"/>
        <v>0.54398865104166871</v>
      </c>
      <c r="M160">
        <f t="shared" si="31"/>
        <v>2.192927878405448</v>
      </c>
      <c r="N160">
        <f t="shared" si="32"/>
        <v>1.838273644284909</v>
      </c>
    </row>
    <row r="161" spans="1:14" x14ac:dyDescent="0.25">
      <c r="A161" s="4">
        <f>IF('True_Odds_Calculator_2-way'!A162="","",'True_Odds_Calculator_2-way'!A162)</f>
        <v>2.4300000000000002</v>
      </c>
      <c r="B161" s="4">
        <f>IF('True_Odds_Calculator_2-way'!B162="","",'True_Odds_Calculator_2-way'!B162)</f>
        <v>1.6</v>
      </c>
      <c r="C161" s="4">
        <f t="shared" si="22"/>
        <v>0.41152263374485593</v>
      </c>
      <c r="D161">
        <f t="shared" si="23"/>
        <v>0.625</v>
      </c>
      <c r="E161">
        <f t="shared" si="24"/>
        <v>3.652263374485587E-2</v>
      </c>
      <c r="F161">
        <f t="shared" si="25"/>
        <v>-0.2206790123456791</v>
      </c>
      <c r="G161">
        <v>0</v>
      </c>
      <c r="H161">
        <f t="shared" si="26"/>
        <v>0.25720164609053497</v>
      </c>
      <c r="I161">
        <f t="shared" si="27"/>
        <v>-1.0795837927188259</v>
      </c>
      <c r="J161">
        <f t="shared" si="28"/>
        <v>1.0795837927188259</v>
      </c>
      <c r="K161">
        <f t="shared" si="29"/>
        <v>0.39311192066596734</v>
      </c>
      <c r="L161">
        <f t="shared" si="30"/>
        <v>0.60688807933403277</v>
      </c>
      <c r="M161">
        <f t="shared" si="31"/>
        <v>2.5438048235879216</v>
      </c>
      <c r="N161">
        <f t="shared" si="32"/>
        <v>1.6477502756312954</v>
      </c>
    </row>
    <row r="162" spans="1:14" x14ac:dyDescent="0.25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1.94</v>
      </c>
      <c r="C162" s="4">
        <f t="shared" si="22"/>
        <v>0.5181347150259068</v>
      </c>
      <c r="D162">
        <f t="shared" si="23"/>
        <v>0.51546391752577325</v>
      </c>
      <c r="E162">
        <f t="shared" si="24"/>
        <v>3.3598632551679941E-2</v>
      </c>
      <c r="F162">
        <f t="shared" si="25"/>
        <v>-0.2334811174616741</v>
      </c>
      <c r="G162">
        <v>0</v>
      </c>
      <c r="H162">
        <f t="shared" si="26"/>
        <v>0.26707975001335404</v>
      </c>
      <c r="I162">
        <f t="shared" si="27"/>
        <v>-1.0695340092890231</v>
      </c>
      <c r="J162">
        <f t="shared" si="28"/>
        <v>1.0695340092890231</v>
      </c>
      <c r="K162">
        <f t="shared" si="29"/>
        <v>0.50133690795359842</v>
      </c>
      <c r="L162">
        <f t="shared" si="30"/>
        <v>0.49866309204640175</v>
      </c>
      <c r="M162">
        <f t="shared" si="31"/>
        <v>1.9946666286387909</v>
      </c>
      <c r="N162">
        <f t="shared" si="32"/>
        <v>2.0053619687316817</v>
      </c>
    </row>
    <row r="163" spans="1:14" x14ac:dyDescent="0.25">
      <c r="A163" s="4">
        <f>IF('True_Odds_Calculator_2-way'!A164="","",'True_Odds_Calculator_2-way'!A164)</f>
        <v>2.1</v>
      </c>
      <c r="B163" s="4">
        <f>IF('True_Odds_Calculator_2-way'!B164="","",'True_Odds_Calculator_2-way'!B164)</f>
        <v>1.79</v>
      </c>
      <c r="C163" s="4">
        <f t="shared" si="22"/>
        <v>0.47619047619047616</v>
      </c>
      <c r="D163">
        <f t="shared" si="23"/>
        <v>0.55865921787709494</v>
      </c>
      <c r="E163">
        <f t="shared" si="24"/>
        <v>3.4849694067571102E-2</v>
      </c>
      <c r="F163">
        <f t="shared" si="25"/>
        <v>-0.2311785049215217</v>
      </c>
      <c r="G163">
        <v>0</v>
      </c>
      <c r="H163">
        <f t="shared" si="26"/>
        <v>0.2660281989890928</v>
      </c>
      <c r="I163">
        <f t="shared" si="27"/>
        <v>-1.072729223145815</v>
      </c>
      <c r="J163">
        <f t="shared" si="28"/>
        <v>1.072729223145815</v>
      </c>
      <c r="K163">
        <f t="shared" si="29"/>
        <v>0.4587151448829464</v>
      </c>
      <c r="L163">
        <f t="shared" si="30"/>
        <v>0.5412848551170536</v>
      </c>
      <c r="M163">
        <f t="shared" si="31"/>
        <v>2.1800021454603971</v>
      </c>
      <c r="N163">
        <f t="shared" si="32"/>
        <v>1.8474560862851939</v>
      </c>
    </row>
    <row r="164" spans="1:14" x14ac:dyDescent="0.25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</v>
      </c>
      <c r="C164" s="4">
        <f t="shared" si="22"/>
        <v>0.47846889952153115</v>
      </c>
      <c r="D164">
        <f t="shared" si="23"/>
        <v>0.55555555555555558</v>
      </c>
      <c r="E164">
        <f t="shared" si="24"/>
        <v>3.4024455077086735E-2</v>
      </c>
      <c r="F164">
        <f t="shared" si="25"/>
        <v>-0.23179160021265277</v>
      </c>
      <c r="G164">
        <v>0</v>
      </c>
      <c r="H164">
        <f t="shared" si="26"/>
        <v>0.26581605528973956</v>
      </c>
      <c r="I164">
        <f t="shared" si="27"/>
        <v>-1.0708823421952987</v>
      </c>
      <c r="J164">
        <f t="shared" si="28"/>
        <v>1.0708823421952987</v>
      </c>
      <c r="K164">
        <f t="shared" si="29"/>
        <v>0.46141173239413841</v>
      </c>
      <c r="L164">
        <f t="shared" si="30"/>
        <v>0.53858826760586154</v>
      </c>
      <c r="M164">
        <f t="shared" si="31"/>
        <v>2.1672617529928755</v>
      </c>
      <c r="N164">
        <f t="shared" si="32"/>
        <v>1.8567058737562385</v>
      </c>
    </row>
    <row r="165" spans="1:14" x14ac:dyDescent="0.25">
      <c r="A165" s="4">
        <f>IF('True_Odds_Calculator_2-way'!A166="","",'True_Odds_Calculator_2-way'!A166)</f>
        <v>2.4300000000000002</v>
      </c>
      <c r="B165" s="4">
        <f>IF('True_Odds_Calculator_2-way'!B166="","",'True_Odds_Calculator_2-way'!B166)</f>
        <v>1.61</v>
      </c>
      <c r="C165" s="4">
        <f t="shared" si="22"/>
        <v>0.41152263374485593</v>
      </c>
      <c r="D165">
        <f t="shared" si="23"/>
        <v>0.6211180124223602</v>
      </c>
      <c r="E165">
        <f t="shared" si="24"/>
        <v>3.2640646167216181E-2</v>
      </c>
      <c r="F165">
        <f t="shared" si="25"/>
        <v>-0.22296347417120366</v>
      </c>
      <c r="G165">
        <v>0</v>
      </c>
      <c r="H165">
        <f t="shared" si="26"/>
        <v>0.25560412033841978</v>
      </c>
      <c r="I165">
        <f t="shared" si="27"/>
        <v>-1.0706981783012146</v>
      </c>
      <c r="J165">
        <f t="shared" si="28"/>
        <v>1.0706981783012146</v>
      </c>
      <c r="K165">
        <f t="shared" si="29"/>
        <v>0.39508539138067028</v>
      </c>
      <c r="L165">
        <f t="shared" si="30"/>
        <v>0.60491460861932955</v>
      </c>
      <c r="M165">
        <f t="shared" si="31"/>
        <v>2.5310983949707371</v>
      </c>
      <c r="N165">
        <f t="shared" si="32"/>
        <v>1.6531258887637414</v>
      </c>
    </row>
    <row r="166" spans="1:14" x14ac:dyDescent="0.25">
      <c r="A166" s="4">
        <f>IF('True_Odds_Calculator_2-way'!A167="","",'True_Odds_Calculator_2-way'!A167)</f>
        <v>1.58</v>
      </c>
      <c r="B166" s="4">
        <f>IF('True_Odds_Calculator_2-way'!B167="","",'True_Odds_Calculator_2-way'!B167)</f>
        <v>2.4700000000000002</v>
      </c>
      <c r="C166" s="4">
        <f t="shared" si="22"/>
        <v>0.63291139240506322</v>
      </c>
      <c r="D166">
        <f t="shared" si="23"/>
        <v>0.40485829959514169</v>
      </c>
      <c r="E166">
        <f t="shared" si="24"/>
        <v>3.7769692000204858E-2</v>
      </c>
      <c r="F166">
        <f t="shared" si="25"/>
        <v>-0.2184697381233025</v>
      </c>
      <c r="G166">
        <v>0</v>
      </c>
      <c r="H166">
        <f t="shared" si="26"/>
        <v>0.25623943012350736</v>
      </c>
      <c r="I166">
        <f t="shared" si="27"/>
        <v>-1.0829972051127188</v>
      </c>
      <c r="J166">
        <f t="shared" si="28"/>
        <v>1.0829972051127188</v>
      </c>
      <c r="K166">
        <f t="shared" si="29"/>
        <v>0.61419840777628731</v>
      </c>
      <c r="L166">
        <f t="shared" si="30"/>
        <v>0.3858015922237128</v>
      </c>
      <c r="M166">
        <f t="shared" si="31"/>
        <v>1.6281383789653769</v>
      </c>
      <c r="N166">
        <f t="shared" si="32"/>
        <v>2.5920058915156967</v>
      </c>
    </row>
    <row r="167" spans="1:14" x14ac:dyDescent="0.25">
      <c r="A167" s="4">
        <f>IF('True_Odds_Calculator_2-way'!A168="","",'True_Odds_Calculator_2-way'!A168)</f>
        <v>2.33</v>
      </c>
      <c r="B167" s="4">
        <f>IF('True_Odds_Calculator_2-way'!B168="","",'True_Odds_Calculator_2-way'!B168)</f>
        <v>1.65</v>
      </c>
      <c r="C167" s="4">
        <f t="shared" si="22"/>
        <v>0.42918454935622319</v>
      </c>
      <c r="D167">
        <f t="shared" si="23"/>
        <v>0.60606060606060608</v>
      </c>
      <c r="E167">
        <f t="shared" si="24"/>
        <v>3.5245155416829377E-2</v>
      </c>
      <c r="F167">
        <f t="shared" si="25"/>
        <v>-0.22486669267785131</v>
      </c>
      <c r="G167">
        <v>0</v>
      </c>
      <c r="H167">
        <f t="shared" si="26"/>
        <v>0.26011184809468074</v>
      </c>
      <c r="I167">
        <f t="shared" si="27"/>
        <v>-1.0755175492958089</v>
      </c>
      <c r="J167">
        <f t="shared" si="28"/>
        <v>1.0755175492958089</v>
      </c>
      <c r="K167">
        <f t="shared" si="29"/>
        <v>0.41144841377386249</v>
      </c>
      <c r="L167">
        <f t="shared" si="30"/>
        <v>0.58855158622613757</v>
      </c>
      <c r="M167">
        <f t="shared" si="31"/>
        <v>2.4304383405634256</v>
      </c>
      <c r="N167">
        <f t="shared" si="32"/>
        <v>1.6990864070422753</v>
      </c>
    </row>
    <row r="168" spans="1:14" x14ac:dyDescent="0.25">
      <c r="A168" s="4">
        <f>IF('True_Odds_Calculator_2-way'!A169="","",'True_Odds_Calculator_2-way'!A169)</f>
        <v>1.9</v>
      </c>
      <c r="B168" s="4">
        <f>IF('True_Odds_Calculator_2-way'!B169="","",'True_Odds_Calculator_2-way'!B169)</f>
        <v>1.99</v>
      </c>
      <c r="C168" s="4">
        <f t="shared" si="22"/>
        <v>0.52631578947368418</v>
      </c>
      <c r="D168">
        <f t="shared" si="23"/>
        <v>0.50251256281407031</v>
      </c>
      <c r="E168">
        <f t="shared" si="24"/>
        <v>2.8828352287754377E-2</v>
      </c>
      <c r="F168">
        <f t="shared" si="25"/>
        <v>-0.23565194393017741</v>
      </c>
      <c r="G168">
        <v>0</v>
      </c>
      <c r="H168">
        <f t="shared" si="26"/>
        <v>0.26448029621793173</v>
      </c>
      <c r="I168">
        <f t="shared" si="27"/>
        <v>-1.0594028769395465</v>
      </c>
      <c r="J168">
        <f t="shared" si="28"/>
        <v>1.0594028769395465</v>
      </c>
      <c r="K168">
        <f t="shared" si="29"/>
        <v>0.51191151829848447</v>
      </c>
      <c r="L168">
        <f t="shared" si="30"/>
        <v>0.48808848170151553</v>
      </c>
      <c r="M168">
        <f t="shared" si="31"/>
        <v>1.9534625892455926</v>
      </c>
      <c r="N168">
        <f t="shared" si="32"/>
        <v>2.0488088481701512</v>
      </c>
    </row>
    <row r="169" spans="1:14" x14ac:dyDescent="0.25">
      <c r="A169" s="4">
        <f>IF('True_Odds_Calculator_2-way'!A170="","",'True_Odds_Calculator_2-way'!A170)</f>
        <v>2.4300000000000002</v>
      </c>
      <c r="B169" s="4">
        <f>IF('True_Odds_Calculator_2-way'!B170="","",'True_Odds_Calculator_2-way'!B170)</f>
        <v>1.61</v>
      </c>
      <c r="C169" s="4">
        <f t="shared" si="22"/>
        <v>0.41152263374485593</v>
      </c>
      <c r="D169">
        <f t="shared" si="23"/>
        <v>0.6211180124223602</v>
      </c>
      <c r="E169">
        <f t="shared" si="24"/>
        <v>3.2640646167216181E-2</v>
      </c>
      <c r="F169">
        <f t="shared" si="25"/>
        <v>-0.22296347417120366</v>
      </c>
      <c r="G169">
        <v>0</v>
      </c>
      <c r="H169">
        <f t="shared" si="26"/>
        <v>0.25560412033841978</v>
      </c>
      <c r="I169">
        <f t="shared" si="27"/>
        <v>-1.0706981783012146</v>
      </c>
      <c r="J169">
        <f t="shared" si="28"/>
        <v>1.0706981783012146</v>
      </c>
      <c r="K169">
        <f t="shared" si="29"/>
        <v>0.39508539138067028</v>
      </c>
      <c r="L169">
        <f t="shared" si="30"/>
        <v>0.60491460861932955</v>
      </c>
      <c r="M169">
        <f t="shared" si="31"/>
        <v>2.5310983949707371</v>
      </c>
      <c r="N169">
        <f t="shared" si="32"/>
        <v>1.6531258887637414</v>
      </c>
    </row>
    <row r="170" spans="1:14" x14ac:dyDescent="0.25">
      <c r="A170" s="4">
        <f>IF('True_Odds_Calculator_2-way'!A171="","",'True_Odds_Calculator_2-way'!A171)</f>
        <v>2.0699999999999998</v>
      </c>
      <c r="B170" s="4">
        <f>IF('True_Odds_Calculator_2-way'!B171="","",'True_Odds_Calculator_2-way'!B171)</f>
        <v>1.83</v>
      </c>
      <c r="C170" s="4">
        <f t="shared" si="22"/>
        <v>0.48309178743961356</v>
      </c>
      <c r="D170">
        <f t="shared" si="23"/>
        <v>0.54644808743169393</v>
      </c>
      <c r="E170">
        <f t="shared" si="24"/>
        <v>2.9539874871307603E-2</v>
      </c>
      <c r="F170">
        <f t="shared" si="25"/>
        <v>-0.23444470842902765</v>
      </c>
      <c r="G170">
        <v>0</v>
      </c>
      <c r="H170">
        <f t="shared" si="26"/>
        <v>0.26398458330033525</v>
      </c>
      <c r="I170">
        <f t="shared" si="27"/>
        <v>-1.0611311532512866</v>
      </c>
      <c r="J170">
        <f t="shared" si="28"/>
        <v>1.0611311532512866</v>
      </c>
      <c r="K170">
        <f t="shared" si="29"/>
        <v>0.46829407167694814</v>
      </c>
      <c r="L170">
        <f t="shared" si="30"/>
        <v>0.53170592832305175</v>
      </c>
      <c r="M170">
        <f t="shared" si="31"/>
        <v>2.1354103339788768</v>
      </c>
      <c r="N170">
        <f t="shared" si="32"/>
        <v>1.8807388571985679</v>
      </c>
    </row>
    <row r="171" spans="1:14" x14ac:dyDescent="0.25">
      <c r="A171" s="4">
        <f>IF('True_Odds_Calculator_2-way'!A172="","",'True_Odds_Calculator_2-way'!A172)</f>
        <v>2.33</v>
      </c>
      <c r="B171" s="4">
        <f>IF('True_Odds_Calculator_2-way'!B172="","",'True_Odds_Calculator_2-way'!B172)</f>
        <v>1.66</v>
      </c>
      <c r="C171" s="4">
        <f t="shared" si="22"/>
        <v>0.42918454935622319</v>
      </c>
      <c r="D171">
        <f t="shared" si="23"/>
        <v>0.60240963855421692</v>
      </c>
      <c r="E171">
        <f t="shared" si="24"/>
        <v>3.1594187910440219E-2</v>
      </c>
      <c r="F171">
        <f t="shared" si="25"/>
        <v>-0.22695072134029659</v>
      </c>
      <c r="G171">
        <v>0</v>
      </c>
      <c r="H171">
        <f t="shared" si="26"/>
        <v>0.25854490925073687</v>
      </c>
      <c r="I171">
        <f t="shared" si="27"/>
        <v>-1.0673385899176775</v>
      </c>
      <c r="J171">
        <f t="shared" si="28"/>
        <v>1.0673385899176775</v>
      </c>
      <c r="K171">
        <f t="shared" si="29"/>
        <v>0.41329823019363698</v>
      </c>
      <c r="L171">
        <f t="shared" si="30"/>
        <v>0.58670176980636279</v>
      </c>
      <c r="M171">
        <f t="shared" si="31"/>
        <v>2.4195603245905111</v>
      </c>
      <c r="N171">
        <f t="shared" si="32"/>
        <v>1.7044434693456672</v>
      </c>
    </row>
    <row r="172" spans="1:14" x14ac:dyDescent="0.25">
      <c r="A172" s="4">
        <f>IF('True_Odds_Calculator_2-way'!A173="","",'True_Odds_Calculator_2-way'!A173)</f>
        <v>2.09</v>
      </c>
      <c r="B172" s="4">
        <f>IF('True_Odds_Calculator_2-way'!B173="","",'True_Odds_Calculator_2-way'!B173)</f>
        <v>1.8</v>
      </c>
      <c r="C172" s="4">
        <f t="shared" si="22"/>
        <v>0.47846889952153115</v>
      </c>
      <c r="D172">
        <f t="shared" si="23"/>
        <v>0.55555555555555558</v>
      </c>
      <c r="E172">
        <f t="shared" si="24"/>
        <v>3.4024455077086735E-2</v>
      </c>
      <c r="F172">
        <f t="shared" si="25"/>
        <v>-0.23179160021265277</v>
      </c>
      <c r="G172">
        <v>0</v>
      </c>
      <c r="H172">
        <f t="shared" si="26"/>
        <v>0.26581605528973956</v>
      </c>
      <c r="I172">
        <f t="shared" si="27"/>
        <v>-1.0708823421952987</v>
      </c>
      <c r="J172">
        <f t="shared" si="28"/>
        <v>1.0708823421952987</v>
      </c>
      <c r="K172">
        <f t="shared" si="29"/>
        <v>0.46141173239413841</v>
      </c>
      <c r="L172">
        <f t="shared" si="30"/>
        <v>0.53858826760586154</v>
      </c>
      <c r="M172">
        <f t="shared" si="31"/>
        <v>2.1672617529928755</v>
      </c>
      <c r="N172">
        <f t="shared" si="32"/>
        <v>1.8567058737562385</v>
      </c>
    </row>
    <row r="173" spans="1:14" x14ac:dyDescent="0.25">
      <c r="A173" s="4">
        <f>IF('True_Odds_Calculator_2-way'!A174="","",'True_Odds_Calculator_2-way'!A174)</f>
        <v>1.78</v>
      </c>
      <c r="B173" s="4">
        <f>IF('True_Odds_Calculator_2-way'!B174="","",'True_Odds_Calculator_2-way'!B174)</f>
        <v>2.0699999999999998</v>
      </c>
      <c r="C173" s="4">
        <f t="shared" si="22"/>
        <v>0.5617977528089888</v>
      </c>
      <c r="D173">
        <f t="shared" si="23"/>
        <v>0.48309178743961356</v>
      </c>
      <c r="E173">
        <f t="shared" si="24"/>
        <v>4.4889540248602255E-2</v>
      </c>
      <c r="F173">
        <f t="shared" si="25"/>
        <v>-0.22651034033545026</v>
      </c>
      <c r="G173">
        <v>0</v>
      </c>
      <c r="H173">
        <f t="shared" si="26"/>
        <v>0.27139988058405257</v>
      </c>
      <c r="I173">
        <f t="shared" si="27"/>
        <v>-1.0946135246159836</v>
      </c>
      <c r="J173">
        <f t="shared" si="28"/>
        <v>1.0946135246159836</v>
      </c>
      <c r="K173">
        <f t="shared" si="29"/>
        <v>0.53943293915689727</v>
      </c>
      <c r="L173">
        <f t="shared" si="30"/>
        <v>0.46056706084310273</v>
      </c>
      <c r="M173">
        <f t="shared" si="31"/>
        <v>1.8537985492004672</v>
      </c>
      <c r="N173">
        <f t="shared" si="32"/>
        <v>2.1712364713391024</v>
      </c>
    </row>
    <row r="174" spans="1:14" x14ac:dyDescent="0.25">
      <c r="A174" s="4">
        <f>IF('True_Odds_Calculator_2-way'!A175="","",'True_Odds_Calculator_2-way'!A175)</f>
        <v>1.81</v>
      </c>
      <c r="B174" s="4">
        <f>IF('True_Odds_Calculator_2-way'!B175="","",'True_Odds_Calculator_2-way'!B175)</f>
        <v>2.0299999999999998</v>
      </c>
      <c r="C174" s="4">
        <f t="shared" si="22"/>
        <v>0.5524861878453039</v>
      </c>
      <c r="D174">
        <f t="shared" si="23"/>
        <v>0.49261083743842371</v>
      </c>
      <c r="E174">
        <f t="shared" si="24"/>
        <v>4.5097025283727721E-2</v>
      </c>
      <c r="F174">
        <f t="shared" si="25"/>
        <v>-0.22706365838390963</v>
      </c>
      <c r="G174">
        <v>0</v>
      </c>
      <c r="H174">
        <f t="shared" si="26"/>
        <v>0.2721606836676374</v>
      </c>
      <c r="I174">
        <f t="shared" si="27"/>
        <v>-1.0948103090714374</v>
      </c>
      <c r="J174">
        <f t="shared" si="28"/>
        <v>1.0948103090714374</v>
      </c>
      <c r="K174">
        <f t="shared" si="29"/>
        <v>0.52999890518954651</v>
      </c>
      <c r="L174">
        <f t="shared" si="30"/>
        <v>0.47000109481045338</v>
      </c>
      <c r="M174">
        <f t="shared" si="31"/>
        <v>1.8867963503478642</v>
      </c>
      <c r="N174">
        <f t="shared" si="32"/>
        <v>2.1276546183435801</v>
      </c>
    </row>
    <row r="175" spans="1:14" x14ac:dyDescent="0.25">
      <c r="A175" s="4">
        <f>IF('True_Odds_Calculator_2-way'!A176="","",'True_Odds_Calculator_2-way'!A176)</f>
        <v>1.98</v>
      </c>
      <c r="B175" s="4">
        <f>IF('True_Odds_Calculator_2-way'!B176="","",'True_Odds_Calculator_2-way'!B176)</f>
        <v>1.85</v>
      </c>
      <c r="C175" s="4">
        <f t="shared" si="22"/>
        <v>0.50505050505050508</v>
      </c>
      <c r="D175">
        <f t="shared" si="23"/>
        <v>0.54054054054054046</v>
      </c>
      <c r="E175">
        <f t="shared" si="24"/>
        <v>4.5591045591045543E-2</v>
      </c>
      <c r="F175">
        <f t="shared" si="25"/>
        <v>-0.22740922740922742</v>
      </c>
      <c r="G175">
        <v>0</v>
      </c>
      <c r="H175">
        <f t="shared" si="26"/>
        <v>0.27300027300027296</v>
      </c>
      <c r="I175">
        <f t="shared" si="27"/>
        <v>-1.0956642697819576</v>
      </c>
      <c r="J175">
        <f t="shared" si="28"/>
        <v>1.0956642697819576</v>
      </c>
      <c r="K175">
        <f t="shared" si="29"/>
        <v>0.48221797483362183</v>
      </c>
      <c r="L175">
        <f t="shared" si="30"/>
        <v>0.51778202516637828</v>
      </c>
      <c r="M175">
        <f t="shared" si="31"/>
        <v>2.0737509843863182</v>
      </c>
      <c r="N175">
        <f t="shared" si="32"/>
        <v>1.9313146293146641</v>
      </c>
    </row>
    <row r="176" spans="1:14" x14ac:dyDescent="0.25">
      <c r="A176" s="4">
        <f>IF('True_Odds_Calculator_2-way'!A177="","",'True_Odds_Calculator_2-way'!A177)</f>
        <v>2.04</v>
      </c>
      <c r="B176" s="4">
        <f>IF('True_Odds_Calculator_2-way'!B177="","",'True_Odds_Calculator_2-way'!B177)</f>
        <v>1.81</v>
      </c>
      <c r="C176" s="4">
        <f t="shared" si="22"/>
        <v>0.49019607843137253</v>
      </c>
      <c r="D176">
        <f t="shared" si="23"/>
        <v>0.5524861878453039</v>
      </c>
      <c r="E176">
        <f t="shared" si="24"/>
        <v>4.2682266276676373E-2</v>
      </c>
      <c r="F176">
        <f t="shared" si="25"/>
        <v>-0.22814429639259015</v>
      </c>
      <c r="G176">
        <v>0</v>
      </c>
      <c r="H176">
        <f t="shared" si="26"/>
        <v>0.27082656266926658</v>
      </c>
      <c r="I176">
        <f t="shared" si="27"/>
        <v>-1.0895340841010224</v>
      </c>
      <c r="J176">
        <f t="shared" si="28"/>
        <v>1.0895340841010224</v>
      </c>
      <c r="K176">
        <f t="shared" si="29"/>
        <v>0.46879788020304902</v>
      </c>
      <c r="L176">
        <f t="shared" si="30"/>
        <v>0.53120211979695098</v>
      </c>
      <c r="M176">
        <f t="shared" si="31"/>
        <v>2.1331154474650633</v>
      </c>
      <c r="N176">
        <f t="shared" si="32"/>
        <v>1.8825226081218283</v>
      </c>
    </row>
    <row r="177" spans="1:14" x14ac:dyDescent="0.25">
      <c r="A177" s="4">
        <f>IF('True_Odds_Calculator_2-way'!A178="","",'True_Odds_Calculator_2-way'!A178)</f>
        <v>2.09</v>
      </c>
      <c r="B177" s="4">
        <f>IF('True_Odds_Calculator_2-way'!B178="","",'True_Odds_Calculator_2-way'!B178)</f>
        <v>1.76</v>
      </c>
      <c r="C177" s="4">
        <f t="shared" si="22"/>
        <v>0.47846889952153115</v>
      </c>
      <c r="D177">
        <f t="shared" si="23"/>
        <v>0.56818181818181823</v>
      </c>
      <c r="E177">
        <f t="shared" si="24"/>
        <v>4.6650717703349276E-2</v>
      </c>
      <c r="F177">
        <f t="shared" si="25"/>
        <v>-0.22520661157024802</v>
      </c>
      <c r="G177">
        <v>0</v>
      </c>
      <c r="H177">
        <f t="shared" si="26"/>
        <v>0.27185732927359729</v>
      </c>
      <c r="I177">
        <f t="shared" si="27"/>
        <v>-1.0987021007226223</v>
      </c>
      <c r="J177">
        <f t="shared" si="28"/>
        <v>1.0987021007226223</v>
      </c>
      <c r="K177">
        <f t="shared" si="29"/>
        <v>0.45504490981400092</v>
      </c>
      <c r="L177">
        <f t="shared" si="30"/>
        <v>0.54495509018599919</v>
      </c>
      <c r="M177">
        <f t="shared" si="31"/>
        <v>2.197585289787658</v>
      </c>
      <c r="N177">
        <f t="shared" si="32"/>
        <v>1.8350135965491927</v>
      </c>
    </row>
    <row r="178" spans="1:14" x14ac:dyDescent="0.25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2.0699999999999998</v>
      </c>
      <c r="C178" s="4">
        <f t="shared" si="22"/>
        <v>0.56497175141242939</v>
      </c>
      <c r="D178">
        <f t="shared" si="23"/>
        <v>0.48309178743961356</v>
      </c>
      <c r="E178">
        <f t="shared" si="24"/>
        <v>4.8063538852042953E-2</v>
      </c>
      <c r="F178">
        <f t="shared" si="25"/>
        <v>-0.22486967439067662</v>
      </c>
      <c r="G178">
        <v>0</v>
      </c>
      <c r="H178">
        <f t="shared" si="26"/>
        <v>0.27293321324271952</v>
      </c>
      <c r="I178">
        <f t="shared" si="27"/>
        <v>-1.1016984757621029</v>
      </c>
      <c r="J178">
        <f t="shared" si="28"/>
        <v>1.1016984757621029</v>
      </c>
      <c r="K178">
        <f t="shared" si="29"/>
        <v>0.54103541939867805</v>
      </c>
      <c r="L178">
        <f t="shared" si="30"/>
        <v>0.45896458060132206</v>
      </c>
      <c r="M178">
        <f t="shared" si="31"/>
        <v>1.8483078263368193</v>
      </c>
      <c r="N178">
        <f t="shared" si="32"/>
        <v>2.1788173690654498</v>
      </c>
    </row>
    <row r="179" spans="1:14" x14ac:dyDescent="0.25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1.99</v>
      </c>
      <c r="C179" s="4">
        <f t="shared" si="22"/>
        <v>0.54054054054054046</v>
      </c>
      <c r="D179">
        <f t="shared" si="23"/>
        <v>0.50251256281407031</v>
      </c>
      <c r="E179">
        <f t="shared" si="24"/>
        <v>4.3053103354610656E-2</v>
      </c>
      <c r="F179">
        <f t="shared" si="25"/>
        <v>-0.22857530897731926</v>
      </c>
      <c r="G179">
        <v>0</v>
      </c>
      <c r="H179">
        <f t="shared" si="26"/>
        <v>0.27162841233192986</v>
      </c>
      <c r="I179">
        <f t="shared" si="27"/>
        <v>-1.0901165669462136</v>
      </c>
      <c r="J179">
        <f t="shared" si="28"/>
        <v>1.0901165669462136</v>
      </c>
      <c r="K179">
        <f t="shared" si="29"/>
        <v>0.51904934939114777</v>
      </c>
      <c r="L179">
        <f t="shared" si="30"/>
        <v>0.48095065060885256</v>
      </c>
      <c r="M179">
        <f t="shared" si="31"/>
        <v>1.9265990819042815</v>
      </c>
      <c r="N179">
        <f t="shared" si="32"/>
        <v>2.0792154012767514</v>
      </c>
    </row>
    <row r="180" spans="1:14" x14ac:dyDescent="0.25">
      <c r="A180" s="4">
        <f>IF('True_Odds_Calculator_2-way'!A181="","",'True_Odds_Calculator_2-way'!A181)</f>
        <v>1.96</v>
      </c>
      <c r="B180" s="4">
        <f>IF('True_Odds_Calculator_2-way'!B181="","",'True_Odds_Calculator_2-way'!B181)</f>
        <v>1.87</v>
      </c>
      <c r="C180" s="4">
        <f t="shared" si="22"/>
        <v>0.51020408163265307</v>
      </c>
      <c r="D180">
        <f t="shared" si="23"/>
        <v>0.53475935828876997</v>
      </c>
      <c r="E180">
        <f t="shared" si="24"/>
        <v>4.4963439921422932E-2</v>
      </c>
      <c r="F180">
        <f t="shared" si="25"/>
        <v>-0.22787296736876583</v>
      </c>
      <c r="G180">
        <v>0</v>
      </c>
      <c r="H180">
        <f t="shared" si="26"/>
        <v>0.27283640729018876</v>
      </c>
      <c r="I180">
        <f t="shared" si="27"/>
        <v>-1.0942202738310209</v>
      </c>
      <c r="J180">
        <f t="shared" si="28"/>
        <v>1.0942202738310209</v>
      </c>
      <c r="K180">
        <f t="shared" si="29"/>
        <v>0.48769747448521117</v>
      </c>
      <c r="L180">
        <f t="shared" si="30"/>
        <v>0.51230252551478894</v>
      </c>
      <c r="M180">
        <f t="shared" si="31"/>
        <v>2.0504514628777799</v>
      </c>
      <c r="N180">
        <f t="shared" si="32"/>
        <v>1.9519716382329886</v>
      </c>
    </row>
    <row r="181" spans="1:14" x14ac:dyDescent="0.25">
      <c r="A181" s="4">
        <f>IF('True_Odds_Calculator_2-way'!A182="","",'True_Odds_Calculator_2-way'!A182)</f>
        <v>1.94</v>
      </c>
      <c r="B181" s="4">
        <f>IF('True_Odds_Calculator_2-way'!B182="","",'True_Odds_Calculator_2-way'!B182)</f>
        <v>1.89</v>
      </c>
      <c r="C181" s="4">
        <f t="shared" si="22"/>
        <v>0.51546391752577325</v>
      </c>
      <c r="D181">
        <f t="shared" si="23"/>
        <v>0.52910052910052918</v>
      </c>
      <c r="E181">
        <f t="shared" si="24"/>
        <v>4.4564446626302434E-2</v>
      </c>
      <c r="F181">
        <f t="shared" si="25"/>
        <v>-0.22816778486881573</v>
      </c>
      <c r="G181">
        <v>0</v>
      </c>
      <c r="H181">
        <f t="shared" si="26"/>
        <v>0.27273223149511816</v>
      </c>
      <c r="I181">
        <f t="shared" si="27"/>
        <v>-1.093304334427839</v>
      </c>
      <c r="J181">
        <f t="shared" si="28"/>
        <v>1.093304334427839</v>
      </c>
      <c r="K181">
        <f t="shared" si="29"/>
        <v>0.49316812364659818</v>
      </c>
      <c r="L181">
        <f t="shared" si="30"/>
        <v>0.50683187635340188</v>
      </c>
      <c r="M181">
        <f t="shared" si="31"/>
        <v>2.0277060743621682</v>
      </c>
      <c r="N181">
        <f t="shared" si="32"/>
        <v>1.9730408576407765</v>
      </c>
    </row>
    <row r="182" spans="1:14" x14ac:dyDescent="0.25">
      <c r="A182" s="4">
        <f>IF('True_Odds_Calculator_2-way'!A183="","",'True_Odds_Calculator_2-way'!A183)</f>
        <v>2</v>
      </c>
      <c r="B182" s="4">
        <f>IF('True_Odds_Calculator_2-way'!B183="","",'True_Odds_Calculator_2-way'!B183)</f>
        <v>1.85</v>
      </c>
      <c r="C182" s="4">
        <f t="shared" si="22"/>
        <v>0.5</v>
      </c>
      <c r="D182">
        <f t="shared" si="23"/>
        <v>0.54054054054054046</v>
      </c>
      <c r="E182">
        <f t="shared" si="24"/>
        <v>4.0540540540540349E-2</v>
      </c>
      <c r="F182">
        <f t="shared" si="25"/>
        <v>-0.22972972972972983</v>
      </c>
      <c r="G182">
        <v>0</v>
      </c>
      <c r="H182">
        <f t="shared" si="26"/>
        <v>0.27027027027027023</v>
      </c>
      <c r="I182">
        <f t="shared" si="27"/>
        <v>-1.0846522890932806</v>
      </c>
      <c r="J182">
        <f t="shared" si="28"/>
        <v>1.0846522890932806</v>
      </c>
      <c r="K182">
        <f t="shared" si="29"/>
        <v>0.47969630486192494</v>
      </c>
      <c r="L182">
        <f t="shared" si="30"/>
        <v>0.52030369513807517</v>
      </c>
      <c r="M182">
        <f t="shared" si="31"/>
        <v>2.0846522890932806</v>
      </c>
      <c r="N182">
        <f t="shared" si="32"/>
        <v>1.9219544457292885</v>
      </c>
    </row>
    <row r="183" spans="1:14" x14ac:dyDescent="0.25">
      <c r="A183" s="4">
        <f>IF('True_Odds_Calculator_2-way'!A184="","",'True_Odds_Calculator_2-way'!A184)</f>
        <v>1.88</v>
      </c>
      <c r="B183" s="4">
        <f>IF('True_Odds_Calculator_2-way'!B184="","",'True_Odds_Calculator_2-way'!B184)</f>
        <v>1.95</v>
      </c>
      <c r="C183" s="4">
        <f t="shared" si="22"/>
        <v>0.53191489361702127</v>
      </c>
      <c r="D183">
        <f t="shared" si="23"/>
        <v>0.51282051282051289</v>
      </c>
      <c r="E183">
        <f t="shared" si="24"/>
        <v>4.4735406437534042E-2</v>
      </c>
      <c r="F183">
        <f t="shared" si="25"/>
        <v>-0.22804146208401543</v>
      </c>
      <c r="G183">
        <v>0</v>
      </c>
      <c r="H183">
        <f t="shared" si="26"/>
        <v>0.27277686852154942</v>
      </c>
      <c r="I183">
        <f t="shared" si="27"/>
        <v>-1.0936965981495175</v>
      </c>
      <c r="J183">
        <f t="shared" si="28"/>
        <v>1.0936965981495175</v>
      </c>
      <c r="K183">
        <f t="shared" si="29"/>
        <v>0.50956634210004492</v>
      </c>
      <c r="L183">
        <f t="shared" si="30"/>
        <v>0.49043365789995519</v>
      </c>
      <c r="M183">
        <f t="shared" si="31"/>
        <v>1.9624530063715757</v>
      </c>
      <c r="N183">
        <f t="shared" si="32"/>
        <v>2.0390117682420414</v>
      </c>
    </row>
    <row r="184" spans="1:14" x14ac:dyDescent="0.25">
      <c r="A184" s="4">
        <f>IF('True_Odds_Calculator_2-way'!A185="","",'True_Odds_Calculator_2-way'!A185)</f>
        <v>1.88</v>
      </c>
      <c r="B184" s="4">
        <f>IF('True_Odds_Calculator_2-way'!B185="","",'True_Odds_Calculator_2-way'!B185)</f>
        <v>1.95</v>
      </c>
      <c r="C184" s="4">
        <f t="shared" si="22"/>
        <v>0.53191489361702127</v>
      </c>
      <c r="D184">
        <f t="shared" si="23"/>
        <v>0.51282051282051289</v>
      </c>
      <c r="E184">
        <f t="shared" si="24"/>
        <v>4.4735406437534042E-2</v>
      </c>
      <c r="F184">
        <f t="shared" si="25"/>
        <v>-0.22804146208401543</v>
      </c>
      <c r="G184">
        <v>0</v>
      </c>
      <c r="H184">
        <f t="shared" si="26"/>
        <v>0.27277686852154942</v>
      </c>
      <c r="I184">
        <f t="shared" si="27"/>
        <v>-1.0936965981495175</v>
      </c>
      <c r="J184">
        <f t="shared" si="28"/>
        <v>1.0936965981495175</v>
      </c>
      <c r="K184">
        <f t="shared" si="29"/>
        <v>0.50956634210004492</v>
      </c>
      <c r="L184">
        <f t="shared" si="30"/>
        <v>0.49043365789995519</v>
      </c>
      <c r="M184">
        <f t="shared" si="31"/>
        <v>1.9624530063715757</v>
      </c>
      <c r="N184">
        <f t="shared" si="32"/>
        <v>2.0390117682420414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1.91</v>
      </c>
      <c r="C185" s="4">
        <f t="shared" si="22"/>
        <v>0.51020408163265307</v>
      </c>
      <c r="D185">
        <f t="shared" si="23"/>
        <v>0.52356020942408377</v>
      </c>
      <c r="E185">
        <f t="shared" si="24"/>
        <v>3.3764291056736839E-2</v>
      </c>
      <c r="F185">
        <f t="shared" si="25"/>
        <v>-0.23335826477187727</v>
      </c>
      <c r="G185">
        <v>0</v>
      </c>
      <c r="H185">
        <f t="shared" si="26"/>
        <v>0.26712255582861416</v>
      </c>
      <c r="I185">
        <f t="shared" si="27"/>
        <v>-1.0699012312772824</v>
      </c>
      <c r="J185">
        <f t="shared" si="28"/>
        <v>1.0699012312772824</v>
      </c>
      <c r="K185">
        <f t="shared" si="29"/>
        <v>0.49331431287667615</v>
      </c>
      <c r="L185">
        <f t="shared" si="30"/>
        <v>0.50668568712332396</v>
      </c>
      <c r="M185">
        <f t="shared" si="31"/>
        <v>2.0271051820261912</v>
      </c>
      <c r="N185">
        <f t="shared" si="32"/>
        <v>1.9736101204623264</v>
      </c>
    </row>
    <row r="186" spans="1:14" x14ac:dyDescent="0.25">
      <c r="A186" s="4">
        <f>IF('True_Odds_Calculator_2-way'!A187="","",'True_Odds_Calculator_2-way'!A187)</f>
        <v>2.15</v>
      </c>
      <c r="B186" s="4">
        <f>IF('True_Odds_Calculator_2-way'!B187="","",'True_Odds_Calculator_2-way'!B187)</f>
        <v>1.72</v>
      </c>
      <c r="C186" s="4">
        <f t="shared" si="22"/>
        <v>0.46511627906976744</v>
      </c>
      <c r="D186">
        <f t="shared" si="23"/>
        <v>0.58139534883720934</v>
      </c>
      <c r="E186">
        <f t="shared" si="24"/>
        <v>4.6511627906976827E-2</v>
      </c>
      <c r="F186">
        <f t="shared" si="25"/>
        <v>-0.22390481341265545</v>
      </c>
      <c r="G186">
        <v>0</v>
      </c>
      <c r="H186">
        <f t="shared" si="26"/>
        <v>0.27041644131963227</v>
      </c>
      <c r="I186">
        <f t="shared" si="27"/>
        <v>-1.0989674556596452</v>
      </c>
      <c r="J186">
        <f t="shared" si="28"/>
        <v>1.0989674556596452</v>
      </c>
      <c r="K186">
        <f t="shared" si="29"/>
        <v>0.44173268206089783</v>
      </c>
      <c r="L186">
        <f t="shared" si="30"/>
        <v>0.55826731793910211</v>
      </c>
      <c r="M186">
        <f t="shared" si="31"/>
        <v>2.2638125740085919</v>
      </c>
      <c r="N186">
        <f t="shared" si="32"/>
        <v>1.7912565680749446</v>
      </c>
    </row>
    <row r="187" spans="1:14" x14ac:dyDescent="0.25">
      <c r="A187" s="4">
        <f>IF('True_Odds_Calculator_2-way'!A188="","",'True_Odds_Calculator_2-way'!A188)</f>
        <v>2.06</v>
      </c>
      <c r="B187" s="4">
        <f>IF('True_Odds_Calculator_2-way'!B188="","",'True_Odds_Calculator_2-way'!B188)</f>
        <v>1.78</v>
      </c>
      <c r="C187" s="4">
        <f t="shared" si="22"/>
        <v>0.4854368932038835</v>
      </c>
      <c r="D187">
        <f t="shared" si="23"/>
        <v>0.5617977528089888</v>
      </c>
      <c r="E187">
        <f t="shared" si="24"/>
        <v>4.7234646012872306E-2</v>
      </c>
      <c r="F187">
        <f t="shared" si="25"/>
        <v>-0.22548270971964657</v>
      </c>
      <c r="G187">
        <v>0</v>
      </c>
      <c r="H187">
        <f t="shared" si="26"/>
        <v>0.27271735573251882</v>
      </c>
      <c r="I187">
        <f t="shared" si="27"/>
        <v>-1.0997646755364592</v>
      </c>
      <c r="J187">
        <f t="shared" si="28"/>
        <v>1.0997646755364592</v>
      </c>
      <c r="K187">
        <f t="shared" si="29"/>
        <v>0.46173369190551583</v>
      </c>
      <c r="L187">
        <f t="shared" si="30"/>
        <v>0.53826630809448417</v>
      </c>
      <c r="M187">
        <f t="shared" si="31"/>
        <v>2.1657505560686463</v>
      </c>
      <c r="N187">
        <f t="shared" si="32"/>
        <v>1.8578164469184384</v>
      </c>
    </row>
    <row r="188" spans="1:14" x14ac:dyDescent="0.25">
      <c r="A188" s="4">
        <f>IF('True_Odds_Calculator_2-way'!A189="","",'True_Odds_Calculator_2-way'!A189)</f>
        <v>2.11</v>
      </c>
      <c r="B188" s="4">
        <f>IF('True_Odds_Calculator_2-way'!B189="","",'True_Odds_Calculator_2-way'!B189)</f>
        <v>1.75</v>
      </c>
      <c r="C188" s="4">
        <f t="shared" si="22"/>
        <v>0.47393364928909953</v>
      </c>
      <c r="D188">
        <f t="shared" si="23"/>
        <v>0.5714285714285714</v>
      </c>
      <c r="E188">
        <f t="shared" si="24"/>
        <v>4.5362220717670931E-2</v>
      </c>
      <c r="F188">
        <f t="shared" si="25"/>
        <v>-0.22545700744752883</v>
      </c>
      <c r="G188">
        <v>0</v>
      </c>
      <c r="H188">
        <f t="shared" si="26"/>
        <v>0.27081922816519971</v>
      </c>
      <c r="I188">
        <f t="shared" si="27"/>
        <v>-1.0959932487023818</v>
      </c>
      <c r="J188">
        <f t="shared" si="28"/>
        <v>1.0959932487023818</v>
      </c>
      <c r="K188">
        <f t="shared" si="29"/>
        <v>0.45115105429092489</v>
      </c>
      <c r="L188">
        <f t="shared" si="30"/>
        <v>0.54884894570907516</v>
      </c>
      <c r="M188">
        <f t="shared" si="31"/>
        <v>2.216552506059644</v>
      </c>
      <c r="N188">
        <f t="shared" si="32"/>
        <v>1.8219949365267862</v>
      </c>
    </row>
    <row r="189" spans="1:14" x14ac:dyDescent="0.25">
      <c r="A189" s="4">
        <f>IF('True_Odds_Calculator_2-way'!A190="","",'True_Odds_Calculator_2-way'!A190)</f>
        <v>2.2999999999999998</v>
      </c>
      <c r="B189" s="4">
        <f>IF('True_Odds_Calculator_2-way'!B190="","",'True_Odds_Calculator_2-way'!B190)</f>
        <v>1.63</v>
      </c>
      <c r="C189" s="4">
        <f t="shared" si="22"/>
        <v>0.43478260869565222</v>
      </c>
      <c r="D189">
        <f t="shared" si="23"/>
        <v>0.61349693251533743</v>
      </c>
      <c r="E189">
        <f t="shared" si="24"/>
        <v>4.8279541210989763E-2</v>
      </c>
      <c r="F189">
        <f t="shared" si="25"/>
        <v>-0.21845825553480913</v>
      </c>
      <c r="G189">
        <v>0</v>
      </c>
      <c r="H189">
        <f t="shared" si="26"/>
        <v>0.26673779674579889</v>
      </c>
      <c r="I189">
        <f t="shared" si="27"/>
        <v>-1.1049892402196602</v>
      </c>
      <c r="J189">
        <f t="shared" si="28"/>
        <v>1.1049892402196602</v>
      </c>
      <c r="K189">
        <f t="shared" si="29"/>
        <v>0.41042714588044982</v>
      </c>
      <c r="L189">
        <f t="shared" si="30"/>
        <v>0.58957285411955018</v>
      </c>
      <c r="M189">
        <f t="shared" si="31"/>
        <v>2.4364860122855578</v>
      </c>
      <c r="N189">
        <f t="shared" si="32"/>
        <v>1.6961432213383858</v>
      </c>
    </row>
    <row r="190" spans="1:14" x14ac:dyDescent="0.25">
      <c r="A190" s="4">
        <f>IF('True_Odds_Calculator_2-way'!A191="","",'True_Odds_Calculator_2-way'!A191)</f>
        <v>1.89</v>
      </c>
      <c r="B190" s="4">
        <f>IF('True_Odds_Calculator_2-way'!B191="","",'True_Odds_Calculator_2-way'!B191)</f>
        <v>1.94</v>
      </c>
      <c r="C190" s="4">
        <f t="shared" si="22"/>
        <v>0.52910052910052918</v>
      </c>
      <c r="D190">
        <f t="shared" si="23"/>
        <v>0.51546391752577325</v>
      </c>
      <c r="E190">
        <f t="shared" si="24"/>
        <v>4.4564446626302434E-2</v>
      </c>
      <c r="F190">
        <f t="shared" si="25"/>
        <v>-0.22816778486881573</v>
      </c>
      <c r="G190">
        <v>0</v>
      </c>
      <c r="H190">
        <f t="shared" si="26"/>
        <v>0.27273223149511816</v>
      </c>
      <c r="I190">
        <f t="shared" si="27"/>
        <v>-1.093304334427839</v>
      </c>
      <c r="J190">
        <f t="shared" si="28"/>
        <v>1.093304334427839</v>
      </c>
      <c r="K190">
        <f t="shared" si="29"/>
        <v>0.50683187635340188</v>
      </c>
      <c r="L190">
        <f t="shared" si="30"/>
        <v>0.49316812364659818</v>
      </c>
      <c r="M190">
        <f t="shared" si="31"/>
        <v>1.9730408576407765</v>
      </c>
      <c r="N190">
        <f t="shared" si="32"/>
        <v>2.0277060743621682</v>
      </c>
    </row>
    <row r="191" spans="1:14" x14ac:dyDescent="0.25">
      <c r="A191" s="4">
        <f>IF('True_Odds_Calculator_2-way'!A192="","",'True_Odds_Calculator_2-way'!A192)</f>
        <v>2.21</v>
      </c>
      <c r="B191" s="4">
        <f>IF('True_Odds_Calculator_2-way'!B192="","",'True_Odds_Calculator_2-way'!B192)</f>
        <v>1.68</v>
      </c>
      <c r="C191" s="4">
        <f t="shared" si="22"/>
        <v>0.45248868778280543</v>
      </c>
      <c r="D191">
        <f t="shared" si="23"/>
        <v>0.59523809523809523</v>
      </c>
      <c r="E191">
        <f t="shared" si="24"/>
        <v>4.772678302090072E-2</v>
      </c>
      <c r="F191">
        <f t="shared" si="25"/>
        <v>-0.22161172161172149</v>
      </c>
      <c r="G191">
        <v>0</v>
      </c>
      <c r="H191">
        <f t="shared" si="26"/>
        <v>0.26933850463262227</v>
      </c>
      <c r="I191">
        <f t="shared" si="27"/>
        <v>-1.1024346592560592</v>
      </c>
      <c r="J191">
        <f t="shared" si="28"/>
        <v>1.1024346592560592</v>
      </c>
      <c r="K191">
        <f t="shared" si="29"/>
        <v>0.42845893893563264</v>
      </c>
      <c r="L191">
        <f t="shared" si="30"/>
        <v>0.57154106106436731</v>
      </c>
      <c r="M191">
        <f t="shared" si="31"/>
        <v>2.3339459376998315</v>
      </c>
      <c r="N191">
        <f t="shared" si="32"/>
        <v>1.7496555682941202</v>
      </c>
    </row>
    <row r="192" spans="1:14" x14ac:dyDescent="0.25">
      <c r="A192" s="4">
        <f>IF('True_Odds_Calculator_2-way'!A193="","",'True_Odds_Calculator_2-way'!A193)</f>
        <v>2.16</v>
      </c>
      <c r="B192" s="4">
        <f>IF('True_Odds_Calculator_2-way'!B193="","",'True_Odds_Calculator_2-way'!B193)</f>
        <v>1.71</v>
      </c>
      <c r="C192" s="4">
        <f t="shared" si="22"/>
        <v>0.46296296296296291</v>
      </c>
      <c r="D192">
        <f t="shared" si="23"/>
        <v>0.58479532163742687</v>
      </c>
      <c r="E192">
        <f t="shared" si="24"/>
        <v>4.7758284600389889E-2</v>
      </c>
      <c r="F192">
        <f t="shared" si="25"/>
        <v>-0.22298029023175214</v>
      </c>
      <c r="G192">
        <v>0</v>
      </c>
      <c r="H192">
        <f t="shared" si="26"/>
        <v>0.27073857483214203</v>
      </c>
      <c r="I192">
        <f t="shared" si="27"/>
        <v>-1.1018991068031498</v>
      </c>
      <c r="J192">
        <f t="shared" si="28"/>
        <v>1.1018991068031498</v>
      </c>
      <c r="K192">
        <f t="shared" si="29"/>
        <v>0.43894245414016486</v>
      </c>
      <c r="L192">
        <f t="shared" si="30"/>
        <v>0.56105754585983503</v>
      </c>
      <c r="M192">
        <f t="shared" si="31"/>
        <v>2.2782029638916539</v>
      </c>
      <c r="N192">
        <f t="shared" si="32"/>
        <v>1.7823483658302366</v>
      </c>
    </row>
    <row r="193" spans="1:14" x14ac:dyDescent="0.25">
      <c r="A193" s="4">
        <f>IF('True_Odds_Calculator_2-way'!A194="","",'True_Odds_Calculator_2-way'!A194)</f>
        <v>2.04</v>
      </c>
      <c r="B193" s="4">
        <f>IF('True_Odds_Calculator_2-way'!B194="","",'True_Odds_Calculator_2-way'!B194)</f>
        <v>1.81</v>
      </c>
      <c r="C193" s="4">
        <f t="shared" si="22"/>
        <v>0.49019607843137253</v>
      </c>
      <c r="D193">
        <f t="shared" si="23"/>
        <v>0.5524861878453039</v>
      </c>
      <c r="E193">
        <f t="shared" si="24"/>
        <v>4.2682266276676373E-2</v>
      </c>
      <c r="F193">
        <f t="shared" si="25"/>
        <v>-0.22814429639259015</v>
      </c>
      <c r="G193">
        <v>0</v>
      </c>
      <c r="H193">
        <f t="shared" si="26"/>
        <v>0.27082656266926658</v>
      </c>
      <c r="I193">
        <f t="shared" si="27"/>
        <v>-1.0895340841010224</v>
      </c>
      <c r="J193">
        <f t="shared" si="28"/>
        <v>1.0895340841010224</v>
      </c>
      <c r="K193">
        <f t="shared" si="29"/>
        <v>0.46879788020304902</v>
      </c>
      <c r="L193">
        <f t="shared" si="30"/>
        <v>0.53120211979695098</v>
      </c>
      <c r="M193">
        <f t="shared" si="31"/>
        <v>2.1331154474650633</v>
      </c>
      <c r="N193">
        <f t="shared" si="32"/>
        <v>1.8825226081218283</v>
      </c>
    </row>
    <row r="194" spans="1:14" x14ac:dyDescent="0.25">
      <c r="A194" s="4">
        <f>IF('True_Odds_Calculator_2-way'!A195="","",'True_Odds_Calculator_2-way'!A195)</f>
        <v>2.15</v>
      </c>
      <c r="B194" s="4">
        <f>IF('True_Odds_Calculator_2-way'!B195="","",'True_Odds_Calculator_2-way'!B195)</f>
        <v>1.71</v>
      </c>
      <c r="C194" s="4">
        <f t="shared" si="22"/>
        <v>0.46511627906976744</v>
      </c>
      <c r="D194">
        <f t="shared" si="23"/>
        <v>0.58479532163742687</v>
      </c>
      <c r="E194">
        <f t="shared" si="24"/>
        <v>4.9911600707194248E-2</v>
      </c>
      <c r="F194">
        <f t="shared" si="25"/>
        <v>-0.22208622331021366</v>
      </c>
      <c r="G194">
        <v>0</v>
      </c>
      <c r="H194">
        <f t="shared" si="26"/>
        <v>0.27199782401740785</v>
      </c>
      <c r="I194">
        <f t="shared" si="27"/>
        <v>-1.1066796025971803</v>
      </c>
      <c r="J194">
        <f t="shared" si="28"/>
        <v>1.1066796025971803</v>
      </c>
      <c r="K194">
        <f t="shared" si="29"/>
        <v>0.44000885345590496</v>
      </c>
      <c r="L194">
        <f t="shared" si="30"/>
        <v>0.55999114654409532</v>
      </c>
      <c r="M194">
        <f t="shared" si="31"/>
        <v>2.2726815429867573</v>
      </c>
      <c r="N194">
        <f t="shared" si="32"/>
        <v>1.7857425178439978</v>
      </c>
    </row>
    <row r="195" spans="1:14" x14ac:dyDescent="0.25">
      <c r="A195" s="4">
        <f>IF('True_Odds_Calculator_2-way'!A196="","",'True_Odds_Calculator_2-way'!A196)</f>
        <v>2.0299999999999998</v>
      </c>
      <c r="B195" s="4">
        <f>IF('True_Odds_Calculator_2-way'!B196="","",'True_Odds_Calculator_2-way'!B196)</f>
        <v>1.81</v>
      </c>
      <c r="C195" s="4">
        <f t="shared" ref="C195:C258" si="33">1/A195</f>
        <v>0.49261083743842371</v>
      </c>
      <c r="D195">
        <f t="shared" ref="D195:D258" si="34">1/B195</f>
        <v>0.5524861878453039</v>
      </c>
      <c r="E195">
        <f t="shared" ref="E195:E258" si="35">C195+D195-1</f>
        <v>4.5097025283727721E-2</v>
      </c>
      <c r="F195">
        <f t="shared" ref="F195:F258" si="36">C195+D195-(C195*D195)-1</f>
        <v>-0.22706365838390963</v>
      </c>
      <c r="G195">
        <v>0</v>
      </c>
      <c r="H195">
        <f t="shared" ref="H195:H258" si="37">C195*D195</f>
        <v>0.2721606836676374</v>
      </c>
      <c r="I195">
        <f t="shared" ref="I195:I258" si="38">((-4*F195*H195)^0.5)/(2*F195)</f>
        <v>-1.0948103090714374</v>
      </c>
      <c r="J195">
        <f t="shared" ref="J195:J258" si="39">(-((-4*F195*H195)^0.5))/(2*F195)</f>
        <v>1.0948103090714374</v>
      </c>
      <c r="K195">
        <f t="shared" ref="K195:K258" si="40">IF(A195="","",(C195/($J195+C195-($J195*C195))))</f>
        <v>0.47000109481045338</v>
      </c>
      <c r="L195">
        <f t="shared" ref="L195:L258" si="41">IF(B195="","",(D195/($J195+D195-($J195*D195))))</f>
        <v>0.52999890518954651</v>
      </c>
      <c r="M195">
        <f t="shared" ref="M195:M258" si="42">IF(A195="","",1/K195)</f>
        <v>2.1276546183435801</v>
      </c>
      <c r="N195">
        <f t="shared" ref="N195:N258" si="43">IF(B195="","",1/L195)</f>
        <v>1.8867963503478642</v>
      </c>
    </row>
    <row r="196" spans="1:14" x14ac:dyDescent="0.25">
      <c r="A196" s="4">
        <f>IF('True_Odds_Calculator_2-way'!A197="","",'True_Odds_Calculator_2-way'!A197)</f>
        <v>1.88</v>
      </c>
      <c r="B196" s="4">
        <f>IF('True_Odds_Calculator_2-way'!B197="","",'True_Odds_Calculator_2-way'!B197)</f>
        <v>1.92</v>
      </c>
      <c r="C196" s="4">
        <f t="shared" si="33"/>
        <v>0.53191489361702127</v>
      </c>
      <c r="D196">
        <f t="shared" si="34"/>
        <v>0.52083333333333337</v>
      </c>
      <c r="E196">
        <f t="shared" si="35"/>
        <v>5.2748226950354749E-2</v>
      </c>
      <c r="F196">
        <f t="shared" si="36"/>
        <v>-0.22429078014184389</v>
      </c>
      <c r="G196">
        <v>0</v>
      </c>
      <c r="H196">
        <f t="shared" si="37"/>
        <v>0.27703900709219859</v>
      </c>
      <c r="I196">
        <f t="shared" si="38"/>
        <v>-1.1113855611859678</v>
      </c>
      <c r="J196">
        <f t="shared" si="39"/>
        <v>1.1113855611859678</v>
      </c>
      <c r="K196">
        <f t="shared" si="40"/>
        <v>0.50555624159601487</v>
      </c>
      <c r="L196">
        <f t="shared" si="41"/>
        <v>0.49444375840398497</v>
      </c>
      <c r="M196">
        <f t="shared" si="42"/>
        <v>1.9780192938436518</v>
      </c>
      <c r="N196">
        <f t="shared" si="43"/>
        <v>2.0224747162910903</v>
      </c>
    </row>
    <row r="197" spans="1:14" x14ac:dyDescent="0.25">
      <c r="A197" s="4">
        <f>IF('True_Odds_Calculator_2-way'!A198="","",'True_Odds_Calculator_2-way'!A198)</f>
        <v>1.86</v>
      </c>
      <c r="B197" s="4">
        <f>IF('True_Odds_Calculator_2-way'!B198="","",'True_Odds_Calculator_2-way'!B198)</f>
        <v>1.94</v>
      </c>
      <c r="C197" s="4">
        <f t="shared" si="33"/>
        <v>0.5376344086021505</v>
      </c>
      <c r="D197">
        <f t="shared" si="34"/>
        <v>0.51546391752577325</v>
      </c>
      <c r="E197">
        <f t="shared" si="35"/>
        <v>5.3098326127923645E-2</v>
      </c>
      <c r="F197">
        <f t="shared" si="36"/>
        <v>-0.22403281232679317</v>
      </c>
      <c r="G197">
        <v>0</v>
      </c>
      <c r="H197">
        <f t="shared" si="37"/>
        <v>0.27713113845471676</v>
      </c>
      <c r="I197">
        <f t="shared" si="38"/>
        <v>-1.1122101332503223</v>
      </c>
      <c r="J197">
        <f t="shared" si="39"/>
        <v>1.1122101332503223</v>
      </c>
      <c r="K197">
        <f t="shared" si="40"/>
        <v>0.51111660350548893</v>
      </c>
      <c r="L197">
        <f t="shared" si="41"/>
        <v>0.48888339649451129</v>
      </c>
      <c r="M197">
        <f t="shared" si="42"/>
        <v>1.9565007145952771</v>
      </c>
      <c r="N197">
        <f t="shared" si="43"/>
        <v>2.0454775252553028</v>
      </c>
    </row>
    <row r="198" spans="1:14" x14ac:dyDescent="0.25">
      <c r="A198" s="4">
        <f>IF('True_Odds_Calculator_2-way'!A199="","",'True_Odds_Calculator_2-way'!A199)</f>
        <v>1.77</v>
      </c>
      <c r="B198" s="4">
        <f>IF('True_Odds_Calculator_2-way'!B199="","",'True_Odds_Calculator_2-way'!B199)</f>
        <v>2.04</v>
      </c>
      <c r="C198" s="4">
        <f t="shared" si="33"/>
        <v>0.56497175141242939</v>
      </c>
      <c r="D198">
        <f t="shared" si="34"/>
        <v>0.49019607843137253</v>
      </c>
      <c r="E198">
        <f t="shared" si="35"/>
        <v>5.5167829843801863E-2</v>
      </c>
      <c r="F198">
        <f t="shared" si="36"/>
        <v>-0.22177910712307525</v>
      </c>
      <c r="G198">
        <v>0</v>
      </c>
      <c r="H198">
        <f t="shared" si="37"/>
        <v>0.27694693696687717</v>
      </c>
      <c r="I198">
        <f t="shared" si="38"/>
        <v>-1.1174753906691854</v>
      </c>
      <c r="J198">
        <f t="shared" si="39"/>
        <v>1.1174753906691854</v>
      </c>
      <c r="K198">
        <f t="shared" si="40"/>
        <v>0.5375026190819121</v>
      </c>
      <c r="L198">
        <f t="shared" si="41"/>
        <v>0.46249738091808795</v>
      </c>
      <c r="M198">
        <f t="shared" si="42"/>
        <v>1.8604560508152725</v>
      </c>
      <c r="N198">
        <f t="shared" si="43"/>
        <v>2.1621744062959527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1.94</v>
      </c>
      <c r="C199" s="4">
        <f t="shared" si="33"/>
        <v>0.5181347150259068</v>
      </c>
      <c r="D199">
        <f t="shared" si="34"/>
        <v>0.51546391752577325</v>
      </c>
      <c r="E199">
        <f t="shared" si="35"/>
        <v>3.3598632551679941E-2</v>
      </c>
      <c r="F199">
        <f t="shared" si="36"/>
        <v>-0.2334811174616741</v>
      </c>
      <c r="G199">
        <v>0</v>
      </c>
      <c r="H199">
        <f t="shared" si="37"/>
        <v>0.26707975001335404</v>
      </c>
      <c r="I199">
        <f t="shared" si="38"/>
        <v>-1.0695340092890231</v>
      </c>
      <c r="J199">
        <f t="shared" si="39"/>
        <v>1.0695340092890231</v>
      </c>
      <c r="K199">
        <f t="shared" si="40"/>
        <v>0.50133690795359842</v>
      </c>
      <c r="L199">
        <f t="shared" si="41"/>
        <v>0.49866309204640175</v>
      </c>
      <c r="M199">
        <f t="shared" si="42"/>
        <v>1.9946666286387909</v>
      </c>
      <c r="N199">
        <f t="shared" si="43"/>
        <v>2.0053619687316817</v>
      </c>
    </row>
    <row r="200" spans="1:14" x14ac:dyDescent="0.25">
      <c r="A200" s="4">
        <f>IF('True_Odds_Calculator_2-way'!A201="","",'True_Odds_Calculator_2-way'!A201)</f>
        <v>1.38</v>
      </c>
      <c r="B200" s="4">
        <f>IF('True_Odds_Calculator_2-way'!B201="","",'True_Odds_Calculator_2-way'!B201)</f>
        <v>3.09</v>
      </c>
      <c r="C200" s="4">
        <f t="shared" si="33"/>
        <v>0.7246376811594204</v>
      </c>
      <c r="D200">
        <f t="shared" si="34"/>
        <v>0.3236245954692557</v>
      </c>
      <c r="E200">
        <f t="shared" si="35"/>
        <v>4.8262276628676215E-2</v>
      </c>
      <c r="F200">
        <f t="shared" si="36"/>
        <v>-0.18624829979832069</v>
      </c>
      <c r="G200">
        <v>0</v>
      </c>
      <c r="H200">
        <f t="shared" si="37"/>
        <v>0.23451057642699694</v>
      </c>
      <c r="I200">
        <f t="shared" si="38"/>
        <v>-1.1221090334505821</v>
      </c>
      <c r="J200">
        <f t="shared" si="39"/>
        <v>1.1221090334505821</v>
      </c>
      <c r="K200">
        <f t="shared" si="40"/>
        <v>0.70106491557517436</v>
      </c>
      <c r="L200">
        <f t="shared" si="41"/>
        <v>0.29893508442482541</v>
      </c>
      <c r="M200">
        <f t="shared" si="42"/>
        <v>1.4264014327112211</v>
      </c>
      <c r="N200">
        <f t="shared" si="43"/>
        <v>3.3452078799117158</v>
      </c>
    </row>
    <row r="201" spans="1:14" x14ac:dyDescent="0.25">
      <c r="A201" s="4">
        <f>IF('True_Odds_Calculator_2-way'!A202="","",'True_Odds_Calculator_2-way'!A202)</f>
        <v>2.2999999999999998</v>
      </c>
      <c r="B201" s="4">
        <f>IF('True_Odds_Calculator_2-way'!B202="","",'True_Odds_Calculator_2-way'!B202)</f>
        <v>1.63</v>
      </c>
      <c r="C201" s="4">
        <f t="shared" si="33"/>
        <v>0.43478260869565222</v>
      </c>
      <c r="D201">
        <f t="shared" si="34"/>
        <v>0.61349693251533743</v>
      </c>
      <c r="E201">
        <f t="shared" si="35"/>
        <v>4.8279541210989763E-2</v>
      </c>
      <c r="F201">
        <f t="shared" si="36"/>
        <v>-0.21845825553480913</v>
      </c>
      <c r="G201">
        <v>0</v>
      </c>
      <c r="H201">
        <f t="shared" si="37"/>
        <v>0.26673779674579889</v>
      </c>
      <c r="I201">
        <f t="shared" si="38"/>
        <v>-1.1049892402196602</v>
      </c>
      <c r="J201">
        <f t="shared" si="39"/>
        <v>1.1049892402196602</v>
      </c>
      <c r="K201">
        <f t="shared" si="40"/>
        <v>0.41042714588044982</v>
      </c>
      <c r="L201">
        <f t="shared" si="41"/>
        <v>0.58957285411955018</v>
      </c>
      <c r="M201">
        <f t="shared" si="42"/>
        <v>2.4364860122855578</v>
      </c>
      <c r="N201">
        <f t="shared" si="43"/>
        <v>1.6961432213383858</v>
      </c>
    </row>
    <row r="202" spans="1:14" x14ac:dyDescent="0.25">
      <c r="A202" s="4">
        <f>IF('True_Odds_Calculator_2-way'!A203="","",'True_Odds_Calculator_2-way'!A203)</f>
        <v>2.34</v>
      </c>
      <c r="B202" s="4">
        <f>IF('True_Odds_Calculator_2-way'!B203="","",'True_Odds_Calculator_2-way'!B203)</f>
        <v>1.61</v>
      </c>
      <c r="C202" s="4">
        <f t="shared" si="33"/>
        <v>0.42735042735042739</v>
      </c>
      <c r="D202">
        <f t="shared" si="34"/>
        <v>0.6211180124223602</v>
      </c>
      <c r="E202">
        <f t="shared" si="35"/>
        <v>4.8468439772787697E-2</v>
      </c>
      <c r="F202">
        <f t="shared" si="36"/>
        <v>-0.21696660827095604</v>
      </c>
      <c r="G202">
        <v>0</v>
      </c>
      <c r="H202">
        <f t="shared" si="37"/>
        <v>0.26543504804374368</v>
      </c>
      <c r="I202">
        <f t="shared" si="38"/>
        <v>-1.1060701788398051</v>
      </c>
      <c r="J202">
        <f t="shared" si="39"/>
        <v>1.1060701788398051</v>
      </c>
      <c r="K202">
        <f t="shared" si="40"/>
        <v>0.40287912901870748</v>
      </c>
      <c r="L202">
        <f t="shared" si="41"/>
        <v>0.59712087098129241</v>
      </c>
      <c r="M202">
        <f t="shared" si="42"/>
        <v>2.4821340396453389</v>
      </c>
      <c r="N202">
        <f t="shared" si="43"/>
        <v>1.6747028090922811</v>
      </c>
    </row>
    <row r="203" spans="1:14" x14ac:dyDescent="0.25">
      <c r="A203" s="4">
        <f>IF('True_Odds_Calculator_2-way'!A204="","",'True_Odds_Calculator_2-way'!A204)</f>
        <v>2.33</v>
      </c>
      <c r="B203" s="4">
        <f>IF('True_Odds_Calculator_2-way'!B204="","",'True_Odds_Calculator_2-way'!B204)</f>
        <v>1.62</v>
      </c>
      <c r="C203" s="4">
        <f t="shared" si="33"/>
        <v>0.42918454935622319</v>
      </c>
      <c r="D203">
        <f t="shared" si="34"/>
        <v>0.61728395061728392</v>
      </c>
      <c r="E203">
        <f t="shared" si="35"/>
        <v>4.6468499973506994E-2</v>
      </c>
      <c r="F203">
        <f t="shared" si="36"/>
        <v>-0.21846023419700111</v>
      </c>
      <c r="G203">
        <v>0</v>
      </c>
      <c r="H203">
        <f t="shared" si="37"/>
        <v>0.26492873417050811</v>
      </c>
      <c r="I203">
        <f t="shared" si="38"/>
        <v>-1.1012307625269453</v>
      </c>
      <c r="J203">
        <f t="shared" si="39"/>
        <v>1.1012307625269453</v>
      </c>
      <c r="K203">
        <f t="shared" si="40"/>
        <v>0.40573927715453428</v>
      </c>
      <c r="L203">
        <f t="shared" si="41"/>
        <v>0.59426072284546572</v>
      </c>
      <c r="M203">
        <f t="shared" si="42"/>
        <v>2.4646369141608373</v>
      </c>
      <c r="N203">
        <f t="shared" si="43"/>
        <v>1.6827630727667064</v>
      </c>
    </row>
    <row r="204" spans="1:14" x14ac:dyDescent="0.25">
      <c r="A204" s="4">
        <f>IF('True_Odds_Calculator_2-way'!A205="","",'True_Odds_Calculator_2-way'!A205)</f>
        <v>2.4500000000000002</v>
      </c>
      <c r="B204" s="4">
        <f>IF('True_Odds_Calculator_2-way'!B205="","",'True_Odds_Calculator_2-way'!B205)</f>
        <v>1.56</v>
      </c>
      <c r="C204" s="4">
        <f t="shared" si="33"/>
        <v>0.4081632653061224</v>
      </c>
      <c r="D204">
        <f t="shared" si="34"/>
        <v>0.64102564102564097</v>
      </c>
      <c r="E204">
        <f t="shared" si="35"/>
        <v>4.9188906331763427E-2</v>
      </c>
      <c r="F204">
        <f t="shared" si="36"/>
        <v>-0.21245421245421248</v>
      </c>
      <c r="G204">
        <v>0</v>
      </c>
      <c r="H204">
        <f t="shared" si="37"/>
        <v>0.2616431187859759</v>
      </c>
      <c r="I204">
        <f t="shared" si="38"/>
        <v>-1.109741904046188</v>
      </c>
      <c r="J204">
        <f t="shared" si="39"/>
        <v>1.109741904046188</v>
      </c>
      <c r="K204">
        <f t="shared" si="40"/>
        <v>0.3832701416691065</v>
      </c>
      <c r="L204">
        <f t="shared" si="41"/>
        <v>0.61672985833089344</v>
      </c>
      <c r="M204">
        <f t="shared" si="42"/>
        <v>2.6091257608669731</v>
      </c>
      <c r="N204">
        <f t="shared" si="43"/>
        <v>1.6214554662658656</v>
      </c>
    </row>
    <row r="205" spans="1:14" x14ac:dyDescent="0.25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</v>
      </c>
      <c r="C205" s="4">
        <f t="shared" si="33"/>
        <v>0.42194092827004215</v>
      </c>
      <c r="D205">
        <f t="shared" si="34"/>
        <v>0.625</v>
      </c>
      <c r="E205">
        <f t="shared" si="35"/>
        <v>4.6940928270042148E-2</v>
      </c>
      <c r="F205">
        <f t="shared" si="36"/>
        <v>-0.21677215189873422</v>
      </c>
      <c r="G205">
        <v>0</v>
      </c>
      <c r="H205">
        <f t="shared" si="37"/>
        <v>0.26371308016877637</v>
      </c>
      <c r="I205">
        <f t="shared" si="38"/>
        <v>-1.1029709933472638</v>
      </c>
      <c r="J205">
        <f t="shared" si="39"/>
        <v>1.1029709933472638</v>
      </c>
      <c r="K205">
        <f t="shared" si="40"/>
        <v>0.39823656692396225</v>
      </c>
      <c r="L205">
        <f t="shared" si="41"/>
        <v>0.60176343307603775</v>
      </c>
      <c r="M205">
        <f t="shared" si="42"/>
        <v>2.5110702608857518</v>
      </c>
      <c r="N205">
        <f t="shared" si="43"/>
        <v>1.6617825960083583</v>
      </c>
    </row>
    <row r="206" spans="1:14" x14ac:dyDescent="0.25">
      <c r="A206" s="4">
        <f>IF('True_Odds_Calculator_2-way'!A207="","",'True_Odds_Calculator_2-way'!A207)</f>
        <v>1.83</v>
      </c>
      <c r="B206" s="4">
        <f>IF('True_Odds_Calculator_2-way'!B207="","",'True_Odds_Calculator_2-way'!B207)</f>
        <v>2.02</v>
      </c>
      <c r="C206" s="4">
        <f t="shared" si="33"/>
        <v>0.54644808743169393</v>
      </c>
      <c r="D206">
        <f t="shared" si="34"/>
        <v>0.49504950495049505</v>
      </c>
      <c r="E206">
        <f t="shared" si="35"/>
        <v>4.1497592382188975E-2</v>
      </c>
      <c r="F206">
        <f t="shared" si="36"/>
        <v>-0.22902126278201596</v>
      </c>
      <c r="G206">
        <v>0</v>
      </c>
      <c r="H206">
        <f t="shared" si="37"/>
        <v>0.27051885516420493</v>
      </c>
      <c r="I206">
        <f t="shared" si="38"/>
        <v>-1.0868281233544477</v>
      </c>
      <c r="J206">
        <f t="shared" si="39"/>
        <v>1.0868281233544477</v>
      </c>
      <c r="K206">
        <f t="shared" si="40"/>
        <v>0.52574374088486586</v>
      </c>
      <c r="L206">
        <f t="shared" si="41"/>
        <v>0.47425625911513414</v>
      </c>
      <c r="M206">
        <f t="shared" si="42"/>
        <v>1.9020673423841918</v>
      </c>
      <c r="N206">
        <f t="shared" si="43"/>
        <v>2.1085646858215363</v>
      </c>
    </row>
    <row r="207" spans="1:14" x14ac:dyDescent="0.25">
      <c r="A207" s="4">
        <f>IF('True_Odds_Calculator_2-way'!A208="","",'True_Odds_Calculator_2-way'!A208)</f>
        <v>2.2400000000000002</v>
      </c>
      <c r="B207" s="4">
        <f>IF('True_Odds_Calculator_2-way'!B208="","",'True_Odds_Calculator_2-way'!B208)</f>
        <v>1.64</v>
      </c>
      <c r="C207" s="4">
        <f t="shared" si="33"/>
        <v>0.4464285714285714</v>
      </c>
      <c r="D207">
        <f t="shared" si="34"/>
        <v>0.6097560975609756</v>
      </c>
      <c r="E207">
        <f t="shared" si="35"/>
        <v>5.6184668989546882E-2</v>
      </c>
      <c r="F207">
        <f t="shared" si="36"/>
        <v>-0.21602787456446004</v>
      </c>
      <c r="G207">
        <v>0</v>
      </c>
      <c r="H207">
        <f t="shared" si="37"/>
        <v>0.27221254355400692</v>
      </c>
      <c r="I207">
        <f t="shared" si="38"/>
        <v>-1.1225331376673426</v>
      </c>
      <c r="J207">
        <f t="shared" si="39"/>
        <v>1.1225331376673426</v>
      </c>
      <c r="K207">
        <f t="shared" si="40"/>
        <v>0.41807049675467262</v>
      </c>
      <c r="L207">
        <f t="shared" si="41"/>
        <v>0.58192950324532755</v>
      </c>
      <c r="M207">
        <f t="shared" si="42"/>
        <v>2.3919410907075047</v>
      </c>
      <c r="N207">
        <f t="shared" si="43"/>
        <v>1.7184212081070993</v>
      </c>
    </row>
    <row r="208" spans="1:14" x14ac:dyDescent="0.25">
      <c r="A208" s="4">
        <f>IF('True_Odds_Calculator_2-way'!A209="","",'True_Odds_Calculator_2-way'!A209)</f>
        <v>2.46</v>
      </c>
      <c r="B208" s="4">
        <f>IF('True_Odds_Calculator_2-way'!B209="","",'True_Odds_Calculator_2-way'!B209)</f>
        <v>1.54</v>
      </c>
      <c r="C208" s="4">
        <f t="shared" si="33"/>
        <v>0.4065040650406504</v>
      </c>
      <c r="D208">
        <f t="shared" si="34"/>
        <v>0.64935064935064934</v>
      </c>
      <c r="E208">
        <f t="shared" si="35"/>
        <v>5.5854714391299742E-2</v>
      </c>
      <c r="F208">
        <f t="shared" si="36"/>
        <v>-0.20810896420652525</v>
      </c>
      <c r="G208">
        <v>0</v>
      </c>
      <c r="H208">
        <f t="shared" si="37"/>
        <v>0.26396367859782494</v>
      </c>
      <c r="I208">
        <f t="shared" si="38"/>
        <v>-1.126228963999143</v>
      </c>
      <c r="J208">
        <f t="shared" si="39"/>
        <v>1.126228963999143</v>
      </c>
      <c r="K208">
        <f t="shared" si="40"/>
        <v>0.37817273393143969</v>
      </c>
      <c r="L208">
        <f t="shared" si="41"/>
        <v>0.62182726606856031</v>
      </c>
      <c r="M208">
        <f t="shared" si="42"/>
        <v>2.6442942874387492</v>
      </c>
      <c r="N208">
        <f t="shared" si="43"/>
        <v>1.6081636405595374</v>
      </c>
    </row>
    <row r="209" spans="1:14" x14ac:dyDescent="0.25">
      <c r="A209" s="4">
        <f>IF('True_Odds_Calculator_2-way'!A210="","",'True_Odds_Calculator_2-way'!A210)</f>
        <v>2.46</v>
      </c>
      <c r="B209" s="4">
        <f>IF('True_Odds_Calculator_2-way'!B210="","",'True_Odds_Calculator_2-way'!B210)</f>
        <v>1.54</v>
      </c>
      <c r="C209" s="4">
        <f t="shared" si="33"/>
        <v>0.4065040650406504</v>
      </c>
      <c r="D209">
        <f t="shared" si="34"/>
        <v>0.64935064935064934</v>
      </c>
      <c r="E209">
        <f t="shared" si="35"/>
        <v>5.5854714391299742E-2</v>
      </c>
      <c r="F209">
        <f t="shared" si="36"/>
        <v>-0.20810896420652525</v>
      </c>
      <c r="G209">
        <v>0</v>
      </c>
      <c r="H209">
        <f t="shared" si="37"/>
        <v>0.26396367859782494</v>
      </c>
      <c r="I209">
        <f t="shared" si="38"/>
        <v>-1.126228963999143</v>
      </c>
      <c r="J209">
        <f t="shared" si="39"/>
        <v>1.126228963999143</v>
      </c>
      <c r="K209">
        <f t="shared" si="40"/>
        <v>0.37817273393143969</v>
      </c>
      <c r="L209">
        <f t="shared" si="41"/>
        <v>0.62182726606856031</v>
      </c>
      <c r="M209">
        <f t="shared" si="42"/>
        <v>2.6442942874387492</v>
      </c>
      <c r="N209">
        <f t="shared" si="43"/>
        <v>1.6081636405595374</v>
      </c>
    </row>
    <row r="210" spans="1:14" x14ac:dyDescent="0.25">
      <c r="A210" s="4">
        <f>IF('True_Odds_Calculator_2-way'!A211="","",'True_Odds_Calculator_2-way'!A211)</f>
        <v>1.94</v>
      </c>
      <c r="B210" s="4">
        <f>IF('True_Odds_Calculator_2-way'!B211="","",'True_Odds_Calculator_2-way'!B211)</f>
        <v>1.86</v>
      </c>
      <c r="C210" s="4">
        <f t="shared" si="33"/>
        <v>0.51546391752577325</v>
      </c>
      <c r="D210">
        <f t="shared" si="34"/>
        <v>0.5376344086021505</v>
      </c>
      <c r="E210">
        <f t="shared" si="35"/>
        <v>5.3098326127923645E-2</v>
      </c>
      <c r="F210">
        <f t="shared" si="36"/>
        <v>-0.22403281232679317</v>
      </c>
      <c r="G210">
        <v>0</v>
      </c>
      <c r="H210">
        <f t="shared" si="37"/>
        <v>0.27713113845471676</v>
      </c>
      <c r="I210">
        <f t="shared" si="38"/>
        <v>-1.1122101332503223</v>
      </c>
      <c r="J210">
        <f t="shared" si="39"/>
        <v>1.1122101332503223</v>
      </c>
      <c r="K210">
        <f t="shared" si="40"/>
        <v>0.48888339649451129</v>
      </c>
      <c r="L210">
        <f t="shared" si="41"/>
        <v>0.51111660350548893</v>
      </c>
      <c r="M210">
        <f t="shared" si="42"/>
        <v>2.0454775252553028</v>
      </c>
      <c r="N210">
        <f t="shared" si="43"/>
        <v>1.9565007145952771</v>
      </c>
    </row>
    <row r="211" spans="1:14" x14ac:dyDescent="0.25">
      <c r="A211" s="4">
        <f>IF('True_Odds_Calculator_2-way'!A212="","",'True_Odds_Calculator_2-way'!A212)</f>
        <v>2.02</v>
      </c>
      <c r="B211" s="4">
        <f>IF('True_Odds_Calculator_2-way'!B212="","",'True_Odds_Calculator_2-way'!B212)</f>
        <v>1.86</v>
      </c>
      <c r="C211" s="4">
        <f t="shared" si="33"/>
        <v>0.49504950495049505</v>
      </c>
      <c r="D211">
        <f t="shared" si="34"/>
        <v>0.5376344086021505</v>
      </c>
      <c r="E211">
        <f t="shared" si="35"/>
        <v>3.2683913552645549E-2</v>
      </c>
      <c r="F211">
        <f t="shared" si="36"/>
        <v>-0.23347173427020129</v>
      </c>
      <c r="G211">
        <v>0</v>
      </c>
      <c r="H211">
        <f t="shared" si="37"/>
        <v>0.26615564782284679</v>
      </c>
      <c r="I211">
        <f t="shared" si="38"/>
        <v>-1.0677035543974549</v>
      </c>
      <c r="J211">
        <f t="shared" si="39"/>
        <v>1.0677035543974549</v>
      </c>
      <c r="K211">
        <f t="shared" si="40"/>
        <v>0.47868473698404773</v>
      </c>
      <c r="L211">
        <f t="shared" si="41"/>
        <v>0.52131526301595232</v>
      </c>
      <c r="M211">
        <f t="shared" si="42"/>
        <v>2.0890576254854043</v>
      </c>
      <c r="N211">
        <f t="shared" si="43"/>
        <v>1.9182250567818113</v>
      </c>
    </row>
    <row r="212" spans="1:14" x14ac:dyDescent="0.25">
      <c r="A212" s="4">
        <f>IF('True_Odds_Calculator_2-way'!A213="","",'True_Odds_Calculator_2-way'!A213)</f>
        <v>1.68</v>
      </c>
      <c r="B212" s="4">
        <f>IF('True_Odds_Calculator_2-way'!B213="","",'True_Odds_Calculator_2-way'!B213)</f>
        <v>2.2599999999999998</v>
      </c>
      <c r="C212" s="4">
        <f t="shared" si="33"/>
        <v>0.59523809523809523</v>
      </c>
      <c r="D212">
        <f t="shared" si="34"/>
        <v>0.44247787610619471</v>
      </c>
      <c r="E212">
        <f t="shared" si="35"/>
        <v>3.7715971344289834E-2</v>
      </c>
      <c r="F212">
        <f t="shared" si="36"/>
        <v>-0.22566371681415942</v>
      </c>
      <c r="G212">
        <v>0</v>
      </c>
      <c r="H212">
        <f t="shared" si="37"/>
        <v>0.26337968815844925</v>
      </c>
      <c r="I212">
        <f t="shared" si="38"/>
        <v>-1.080339539253607</v>
      </c>
      <c r="J212">
        <f t="shared" si="39"/>
        <v>1.080339539253607</v>
      </c>
      <c r="K212">
        <f t="shared" si="40"/>
        <v>0.57649152201294696</v>
      </c>
      <c r="L212">
        <f t="shared" si="41"/>
        <v>0.4235084779870531</v>
      </c>
      <c r="M212">
        <f t="shared" si="42"/>
        <v>1.7346308866924531</v>
      </c>
      <c r="N212">
        <f t="shared" si="43"/>
        <v>2.3612278194595446</v>
      </c>
    </row>
    <row r="213" spans="1:14" x14ac:dyDescent="0.25">
      <c r="A213" s="4">
        <f>IF('True_Odds_Calculator_2-way'!A214="","",'True_Odds_Calculator_2-way'!A214)</f>
        <v>1.89</v>
      </c>
      <c r="B213" s="4">
        <f>IF('True_Odds_Calculator_2-way'!B214="","",'True_Odds_Calculator_2-way'!B214)</f>
        <v>1.97</v>
      </c>
      <c r="C213" s="4">
        <f t="shared" si="33"/>
        <v>0.52910052910052918</v>
      </c>
      <c r="D213">
        <f t="shared" si="34"/>
        <v>0.50761421319796951</v>
      </c>
      <c r="E213">
        <f t="shared" si="35"/>
        <v>3.6714742298498582E-2</v>
      </c>
      <c r="F213">
        <f t="shared" si="36"/>
        <v>-0.23186420648349593</v>
      </c>
      <c r="G213">
        <v>0</v>
      </c>
      <c r="H213">
        <f t="shared" si="37"/>
        <v>0.26857894878199451</v>
      </c>
      <c r="I213">
        <f t="shared" si="38"/>
        <v>-1.0762647825142235</v>
      </c>
      <c r="J213">
        <f t="shared" si="39"/>
        <v>1.0762647825142235</v>
      </c>
      <c r="K213">
        <f t="shared" si="40"/>
        <v>0.51075766569338388</v>
      </c>
      <c r="L213">
        <f t="shared" si="41"/>
        <v>0.48924233430661629</v>
      </c>
      <c r="M213">
        <f t="shared" si="42"/>
        <v>1.9578756564376583</v>
      </c>
      <c r="N213">
        <f t="shared" si="43"/>
        <v>2.0439768390387969</v>
      </c>
    </row>
    <row r="214" spans="1:14" x14ac:dyDescent="0.25">
      <c r="A214" s="4">
        <f>IF('True_Odds_Calculator_2-way'!A215="","",'True_Odds_Calculator_2-way'!A215)</f>
        <v>2.09</v>
      </c>
      <c r="B214" s="4">
        <f>IF('True_Odds_Calculator_2-way'!B215="","",'True_Odds_Calculator_2-way'!B215)</f>
        <v>1.76</v>
      </c>
      <c r="C214" s="4">
        <f t="shared" si="33"/>
        <v>0.47846889952153115</v>
      </c>
      <c r="D214">
        <f t="shared" si="34"/>
        <v>0.56818181818181823</v>
      </c>
      <c r="E214">
        <f t="shared" si="35"/>
        <v>4.6650717703349276E-2</v>
      </c>
      <c r="F214">
        <f t="shared" si="36"/>
        <v>-0.22520661157024802</v>
      </c>
      <c r="G214">
        <v>0</v>
      </c>
      <c r="H214">
        <f t="shared" si="37"/>
        <v>0.27185732927359729</v>
      </c>
      <c r="I214">
        <f t="shared" si="38"/>
        <v>-1.0987021007226223</v>
      </c>
      <c r="J214">
        <f t="shared" si="39"/>
        <v>1.0987021007226223</v>
      </c>
      <c r="K214">
        <f t="shared" si="40"/>
        <v>0.45504490981400092</v>
      </c>
      <c r="L214">
        <f t="shared" si="41"/>
        <v>0.54495509018599919</v>
      </c>
      <c r="M214">
        <f t="shared" si="42"/>
        <v>2.197585289787658</v>
      </c>
      <c r="N214">
        <f t="shared" si="43"/>
        <v>1.8350135965491927</v>
      </c>
    </row>
    <row r="215" spans="1:14" x14ac:dyDescent="0.25">
      <c r="A215" s="4">
        <f>IF('True_Odds_Calculator_2-way'!A216="","",'True_Odds_Calculator_2-way'!A216)</f>
        <v>2.08</v>
      </c>
      <c r="B215" s="4">
        <f>IF('True_Odds_Calculator_2-way'!B216="","",'True_Odds_Calculator_2-way'!B216)</f>
        <v>1.83</v>
      </c>
      <c r="C215" s="4">
        <f t="shared" si="33"/>
        <v>0.48076923076923073</v>
      </c>
      <c r="D215">
        <f t="shared" si="34"/>
        <v>0.54644808743169393</v>
      </c>
      <c r="E215">
        <f t="shared" si="35"/>
        <v>2.7217318200924545E-2</v>
      </c>
      <c r="F215">
        <f t="shared" si="36"/>
        <v>-0.23549810844892827</v>
      </c>
      <c r="G215">
        <v>0</v>
      </c>
      <c r="H215">
        <f t="shared" si="37"/>
        <v>0.26271542664985281</v>
      </c>
      <c r="I215">
        <f t="shared" si="38"/>
        <v>-1.0562070842074627</v>
      </c>
      <c r="J215">
        <f t="shared" si="39"/>
        <v>1.0562070842074627</v>
      </c>
      <c r="K215">
        <f t="shared" si="40"/>
        <v>0.46713612113428016</v>
      </c>
      <c r="L215">
        <f t="shared" si="41"/>
        <v>0.53286387886572006</v>
      </c>
      <c r="M215">
        <f t="shared" si="42"/>
        <v>2.1407036509440598</v>
      </c>
      <c r="N215">
        <f t="shared" si="43"/>
        <v>1.8766518798921943</v>
      </c>
    </row>
    <row r="216" spans="1:14" x14ac:dyDescent="0.25">
      <c r="A216" s="4">
        <f>IF('True_Odds_Calculator_2-way'!A217="","",'True_Odds_Calculator_2-way'!A217)</f>
        <v>2.0499999999999998</v>
      </c>
      <c r="B216" s="4">
        <f>IF('True_Odds_Calculator_2-way'!B217="","",'True_Odds_Calculator_2-way'!B217)</f>
        <v>1.85</v>
      </c>
      <c r="C216" s="4">
        <f t="shared" si="33"/>
        <v>0.48780487804878053</v>
      </c>
      <c r="D216">
        <f t="shared" si="34"/>
        <v>0.54054054054054046</v>
      </c>
      <c r="E216">
        <f t="shared" si="35"/>
        <v>2.8345418589321048E-2</v>
      </c>
      <c r="F216">
        <f t="shared" si="36"/>
        <v>-0.2353328938694792</v>
      </c>
      <c r="G216">
        <v>0</v>
      </c>
      <c r="H216">
        <f t="shared" si="37"/>
        <v>0.26367831245880025</v>
      </c>
      <c r="I216">
        <f t="shared" si="38"/>
        <v>-1.0585122480499263</v>
      </c>
      <c r="J216">
        <f t="shared" si="39"/>
        <v>1.0585122480499263</v>
      </c>
      <c r="K216">
        <f t="shared" si="40"/>
        <v>0.47361090692279612</v>
      </c>
      <c r="L216">
        <f t="shared" si="41"/>
        <v>0.52638909307720383</v>
      </c>
      <c r="M216">
        <f t="shared" si="42"/>
        <v>2.1114378604524222</v>
      </c>
      <c r="N216">
        <f t="shared" si="43"/>
        <v>1.8997354108424378</v>
      </c>
    </row>
    <row r="217" spans="1:14" x14ac:dyDescent="0.25">
      <c r="A217" s="4">
        <f>IF('True_Odds_Calculator_2-way'!A218="","",'True_Odds_Calculator_2-way'!A218)</f>
        <v>2.11</v>
      </c>
      <c r="B217" s="4">
        <f>IF('True_Odds_Calculator_2-way'!B218="","",'True_Odds_Calculator_2-way'!B218)</f>
        <v>1.79</v>
      </c>
      <c r="C217" s="4">
        <f t="shared" si="33"/>
        <v>0.47393364928909953</v>
      </c>
      <c r="D217">
        <f t="shared" si="34"/>
        <v>0.55865921787709494</v>
      </c>
      <c r="E217">
        <f t="shared" si="35"/>
        <v>3.2592867166194583E-2</v>
      </c>
      <c r="F217">
        <f t="shared" si="36"/>
        <v>-0.23217453467129112</v>
      </c>
      <c r="G217">
        <v>0</v>
      </c>
      <c r="H217">
        <f t="shared" si="37"/>
        <v>0.26476740183748576</v>
      </c>
      <c r="I217">
        <f t="shared" si="38"/>
        <v>-1.0678861770883312</v>
      </c>
      <c r="J217">
        <f t="shared" si="39"/>
        <v>1.0678861770883312</v>
      </c>
      <c r="K217">
        <f t="shared" si="40"/>
        <v>0.45759183965236705</v>
      </c>
      <c r="L217">
        <f t="shared" si="41"/>
        <v>0.54240816034763273</v>
      </c>
      <c r="M217">
        <f t="shared" si="42"/>
        <v>2.1853536565680476</v>
      </c>
      <c r="N217">
        <f t="shared" si="43"/>
        <v>1.8436300798997822</v>
      </c>
    </row>
    <row r="218" spans="1:14" x14ac:dyDescent="0.25">
      <c r="A218" s="4">
        <f>IF('True_Odds_Calculator_2-way'!A219="","",'True_Odds_Calculator_2-way'!A219)</f>
        <v>2.09</v>
      </c>
      <c r="B218" s="4">
        <f>IF('True_Odds_Calculator_2-way'!B219="","",'True_Odds_Calculator_2-way'!B219)</f>
        <v>1.82</v>
      </c>
      <c r="C218" s="4">
        <f t="shared" si="33"/>
        <v>0.47846889952153115</v>
      </c>
      <c r="D218">
        <f t="shared" si="34"/>
        <v>0.54945054945054939</v>
      </c>
      <c r="E218">
        <f t="shared" si="35"/>
        <v>2.7919448972080652E-2</v>
      </c>
      <c r="F218">
        <f t="shared" si="36"/>
        <v>-0.23497555076502441</v>
      </c>
      <c r="G218">
        <v>0</v>
      </c>
      <c r="H218">
        <f t="shared" si="37"/>
        <v>0.26289499973710501</v>
      </c>
      <c r="I218">
        <f t="shared" si="38"/>
        <v>-1.0577421839157299</v>
      </c>
      <c r="J218">
        <f t="shared" si="39"/>
        <v>1.0577421839157299</v>
      </c>
      <c r="K218">
        <f t="shared" si="40"/>
        <v>0.46448134808844194</v>
      </c>
      <c r="L218">
        <f t="shared" si="41"/>
        <v>0.53551865191155801</v>
      </c>
      <c r="M218">
        <f t="shared" si="42"/>
        <v>2.1529389804681456</v>
      </c>
      <c r="N218">
        <f t="shared" si="43"/>
        <v>1.8673485908108987</v>
      </c>
    </row>
    <row r="219" spans="1:14" x14ac:dyDescent="0.25">
      <c r="A219" s="4">
        <f>IF('True_Odds_Calculator_2-way'!A220="","",'True_Odds_Calculator_2-way'!A220)</f>
        <v>2.0499999999999998</v>
      </c>
      <c r="B219" s="4">
        <f>IF('True_Odds_Calculator_2-way'!B220="","",'True_Odds_Calculator_2-way'!B220)</f>
        <v>1.85</v>
      </c>
      <c r="C219" s="4">
        <f t="shared" si="33"/>
        <v>0.48780487804878053</v>
      </c>
      <c r="D219">
        <f t="shared" si="34"/>
        <v>0.54054054054054046</v>
      </c>
      <c r="E219">
        <f t="shared" si="35"/>
        <v>2.8345418589321048E-2</v>
      </c>
      <c r="F219">
        <f t="shared" si="36"/>
        <v>-0.2353328938694792</v>
      </c>
      <c r="G219">
        <v>0</v>
      </c>
      <c r="H219">
        <f t="shared" si="37"/>
        <v>0.26367831245880025</v>
      </c>
      <c r="I219">
        <f t="shared" si="38"/>
        <v>-1.0585122480499263</v>
      </c>
      <c r="J219">
        <f t="shared" si="39"/>
        <v>1.0585122480499263</v>
      </c>
      <c r="K219">
        <f t="shared" si="40"/>
        <v>0.47361090692279612</v>
      </c>
      <c r="L219">
        <f t="shared" si="41"/>
        <v>0.52638909307720383</v>
      </c>
      <c r="M219">
        <f t="shared" si="42"/>
        <v>2.1114378604524222</v>
      </c>
      <c r="N219">
        <f t="shared" si="43"/>
        <v>1.8997354108424378</v>
      </c>
    </row>
    <row r="220" spans="1:14" x14ac:dyDescent="0.25">
      <c r="A220" s="4">
        <f>IF('True_Odds_Calculator_2-way'!A221="","",'True_Odds_Calculator_2-way'!A221)</f>
        <v>1.63</v>
      </c>
      <c r="B220" s="4">
        <f>IF('True_Odds_Calculator_2-way'!B221="","",'True_Odds_Calculator_2-way'!B221)</f>
        <v>2.37</v>
      </c>
      <c r="C220" s="4">
        <f t="shared" si="33"/>
        <v>0.61349693251533743</v>
      </c>
      <c r="D220">
        <f t="shared" si="34"/>
        <v>0.42194092827004215</v>
      </c>
      <c r="E220">
        <f t="shared" si="35"/>
        <v>3.5437860785379582E-2</v>
      </c>
      <c r="F220">
        <f t="shared" si="36"/>
        <v>-0.22342160441096537</v>
      </c>
      <c r="G220">
        <v>0</v>
      </c>
      <c r="H220">
        <f t="shared" si="37"/>
        <v>0.2588594651963449</v>
      </c>
      <c r="I220">
        <f t="shared" si="38"/>
        <v>-1.0763894728677108</v>
      </c>
      <c r="J220">
        <f t="shared" si="39"/>
        <v>1.0763894728677108</v>
      </c>
      <c r="K220">
        <f t="shared" si="40"/>
        <v>0.59590303509172793</v>
      </c>
      <c r="L220">
        <f t="shared" si="41"/>
        <v>0.40409696490827207</v>
      </c>
      <c r="M220">
        <f t="shared" si="42"/>
        <v>1.6781253679066579</v>
      </c>
      <c r="N220">
        <f t="shared" si="43"/>
        <v>2.4746535778287639</v>
      </c>
    </row>
    <row r="221" spans="1:14" x14ac:dyDescent="0.25">
      <c r="A221" s="4">
        <f>IF('True_Odds_Calculator_2-way'!A222="","",'True_Odds_Calculator_2-way'!A222)</f>
        <v>1.99</v>
      </c>
      <c r="B221" s="4">
        <f>IF('True_Odds_Calculator_2-way'!B222="","",'True_Odds_Calculator_2-way'!B222)</f>
        <v>1.9</v>
      </c>
      <c r="C221" s="4">
        <f t="shared" si="33"/>
        <v>0.50251256281407031</v>
      </c>
      <c r="D221">
        <f t="shared" si="34"/>
        <v>0.52631578947368418</v>
      </c>
      <c r="E221">
        <f t="shared" si="35"/>
        <v>2.8828352287754377E-2</v>
      </c>
      <c r="F221">
        <f t="shared" si="36"/>
        <v>-0.23565194393017741</v>
      </c>
      <c r="G221">
        <v>0</v>
      </c>
      <c r="H221">
        <f t="shared" si="37"/>
        <v>0.26448029621793173</v>
      </c>
      <c r="I221">
        <f t="shared" si="38"/>
        <v>-1.0594028769395465</v>
      </c>
      <c r="J221">
        <f t="shared" si="39"/>
        <v>1.0594028769395465</v>
      </c>
      <c r="K221">
        <f t="shared" si="40"/>
        <v>0.48808848170151553</v>
      </c>
      <c r="L221">
        <f t="shared" si="41"/>
        <v>0.51191151829848447</v>
      </c>
      <c r="M221">
        <f t="shared" si="42"/>
        <v>2.0488088481701512</v>
      </c>
      <c r="N221">
        <f t="shared" si="43"/>
        <v>1.9534625892455926</v>
      </c>
    </row>
    <row r="222" spans="1:14" x14ac:dyDescent="0.25">
      <c r="A222" s="4">
        <f>IF('True_Odds_Calculator_2-way'!A223="","",'True_Odds_Calculator_2-way'!A223)</f>
        <v>2</v>
      </c>
      <c r="B222" s="4">
        <f>IF('True_Odds_Calculator_2-way'!B223="","",'True_Odds_Calculator_2-way'!B223)</f>
        <v>1.89</v>
      </c>
      <c r="C222" s="4">
        <f t="shared" si="33"/>
        <v>0.5</v>
      </c>
      <c r="D222">
        <f t="shared" si="34"/>
        <v>0.52910052910052918</v>
      </c>
      <c r="E222">
        <f t="shared" si="35"/>
        <v>2.9100529100529293E-2</v>
      </c>
      <c r="F222">
        <f t="shared" si="36"/>
        <v>-0.23544973544973535</v>
      </c>
      <c r="G222">
        <v>0</v>
      </c>
      <c r="H222">
        <f t="shared" si="37"/>
        <v>0.26455026455026459</v>
      </c>
      <c r="I222">
        <f t="shared" si="38"/>
        <v>-1.0599978800063603</v>
      </c>
      <c r="J222">
        <f t="shared" si="39"/>
        <v>1.0599978800063603</v>
      </c>
      <c r="K222">
        <f t="shared" si="40"/>
        <v>0.48543739277873066</v>
      </c>
      <c r="L222">
        <f t="shared" si="41"/>
        <v>0.51456260722126923</v>
      </c>
      <c r="M222">
        <f t="shared" si="42"/>
        <v>2.0599978800063603</v>
      </c>
      <c r="N222">
        <f t="shared" si="43"/>
        <v>1.9433981132056606</v>
      </c>
    </row>
    <row r="223" spans="1:14" x14ac:dyDescent="0.25">
      <c r="A223" s="4">
        <f>IF('True_Odds_Calculator_2-way'!A224="","",'True_Odds_Calculator_2-way'!A224)</f>
        <v>2.27</v>
      </c>
      <c r="B223" s="4">
        <f>IF('True_Odds_Calculator_2-way'!B224="","",'True_Odds_Calculator_2-way'!B224)</f>
        <v>1.69</v>
      </c>
      <c r="C223" s="4">
        <f t="shared" si="33"/>
        <v>0.44052863436123346</v>
      </c>
      <c r="D223">
        <f t="shared" si="34"/>
        <v>0.59171597633136097</v>
      </c>
      <c r="E223">
        <f t="shared" si="35"/>
        <v>3.2244610692594433E-2</v>
      </c>
      <c r="F223">
        <f t="shared" si="36"/>
        <v>-0.22842322029038398</v>
      </c>
      <c r="G223">
        <v>0</v>
      </c>
      <c r="H223">
        <f t="shared" si="37"/>
        <v>0.26066783098297841</v>
      </c>
      <c r="I223">
        <f t="shared" si="38"/>
        <v>-1.0682517037726924</v>
      </c>
      <c r="J223">
        <f t="shared" si="39"/>
        <v>1.0682517037726924</v>
      </c>
      <c r="K223">
        <f t="shared" si="40"/>
        <v>0.42432580692415584</v>
      </c>
      <c r="L223">
        <f t="shared" si="41"/>
        <v>0.57567419307584422</v>
      </c>
      <c r="M223">
        <f t="shared" si="42"/>
        <v>2.3566796637913199</v>
      </c>
      <c r="N223">
        <f t="shared" si="43"/>
        <v>1.7370936756031574</v>
      </c>
    </row>
    <row r="224" spans="1:14" x14ac:dyDescent="0.25">
      <c r="A224" s="4">
        <f>IF('True_Odds_Calculator_2-way'!A225="","",'True_Odds_Calculator_2-way'!A225)</f>
        <v>1.51</v>
      </c>
      <c r="B224" s="4">
        <f>IF('True_Odds_Calculator_2-way'!B225="","",'True_Odds_Calculator_2-way'!B225)</f>
        <v>2.65</v>
      </c>
      <c r="C224" s="4">
        <f t="shared" si="33"/>
        <v>0.66225165562913912</v>
      </c>
      <c r="D224">
        <f t="shared" si="34"/>
        <v>0.37735849056603776</v>
      </c>
      <c r="E224">
        <f t="shared" si="35"/>
        <v>3.9610146195176998E-2</v>
      </c>
      <c r="F224">
        <f t="shared" si="36"/>
        <v>-0.21029613894789434</v>
      </c>
      <c r="G224">
        <v>0</v>
      </c>
      <c r="H224">
        <f t="shared" si="37"/>
        <v>0.24990628514307139</v>
      </c>
      <c r="I224">
        <f t="shared" si="38"/>
        <v>-1.0901165669462149</v>
      </c>
      <c r="J224">
        <f t="shared" si="39"/>
        <v>1.0901165669462149</v>
      </c>
      <c r="K224">
        <f t="shared" si="40"/>
        <v>0.64269027097786013</v>
      </c>
      <c r="L224">
        <f t="shared" si="41"/>
        <v>0.35730972902213964</v>
      </c>
      <c r="M224">
        <f t="shared" si="42"/>
        <v>1.5559594491425695</v>
      </c>
      <c r="N224">
        <f t="shared" si="43"/>
        <v>2.7986923354612547</v>
      </c>
    </row>
    <row r="225" spans="1:14" x14ac:dyDescent="0.25">
      <c r="A225" s="4">
        <f>IF('True_Odds_Calculator_2-way'!A226="","",'True_Odds_Calculator_2-way'!A226)</f>
        <v>1.81</v>
      </c>
      <c r="B225" s="4">
        <f>IF('True_Odds_Calculator_2-way'!B226="","",'True_Odds_Calculator_2-way'!B226)</f>
        <v>2.08</v>
      </c>
      <c r="C225" s="4">
        <f t="shared" si="33"/>
        <v>0.5524861878453039</v>
      </c>
      <c r="D225">
        <f t="shared" si="34"/>
        <v>0.48076923076923073</v>
      </c>
      <c r="E225">
        <f t="shared" si="35"/>
        <v>3.3255418614534626E-2</v>
      </c>
      <c r="F225">
        <f t="shared" si="36"/>
        <v>-0.23236294092647691</v>
      </c>
      <c r="G225">
        <v>0</v>
      </c>
      <c r="H225">
        <f t="shared" si="37"/>
        <v>0.26561835954101148</v>
      </c>
      <c r="I225">
        <f t="shared" si="38"/>
        <v>-1.0691671651659735</v>
      </c>
      <c r="J225">
        <f t="shared" si="39"/>
        <v>1.0691671651659735</v>
      </c>
      <c r="K225">
        <f t="shared" si="40"/>
        <v>0.5358983848622455</v>
      </c>
      <c r="L225">
        <f t="shared" si="41"/>
        <v>0.4641016151377545</v>
      </c>
      <c r="M225">
        <f t="shared" si="42"/>
        <v>1.8660254037844384</v>
      </c>
      <c r="N225">
        <f t="shared" si="43"/>
        <v>2.1547005383792519</v>
      </c>
    </row>
    <row r="226" spans="1:14" x14ac:dyDescent="0.25">
      <c r="A226" s="4">
        <f>IF('True_Odds_Calculator_2-way'!A227="","",'True_Odds_Calculator_2-way'!A227)</f>
        <v>2.23</v>
      </c>
      <c r="B226" s="4">
        <f>IF('True_Odds_Calculator_2-way'!B227="","",'True_Odds_Calculator_2-way'!B227)</f>
        <v>1.64</v>
      </c>
      <c r="C226" s="4">
        <f t="shared" si="33"/>
        <v>0.44843049327354262</v>
      </c>
      <c r="D226">
        <f t="shared" si="34"/>
        <v>0.6097560975609756</v>
      </c>
      <c r="E226">
        <f t="shared" si="35"/>
        <v>5.818659083451827E-2</v>
      </c>
      <c r="F226">
        <f t="shared" si="36"/>
        <v>-0.2152466367713004</v>
      </c>
      <c r="G226">
        <v>0</v>
      </c>
      <c r="H226">
        <f t="shared" si="37"/>
        <v>0.27343322760581867</v>
      </c>
      <c r="I226">
        <f t="shared" si="38"/>
        <v>-1.1270870433342906</v>
      </c>
      <c r="J226">
        <f t="shared" si="39"/>
        <v>1.1270870433342906</v>
      </c>
      <c r="K226">
        <f t="shared" si="40"/>
        <v>0.41905579747924304</v>
      </c>
      <c r="L226">
        <f t="shared" si="41"/>
        <v>0.58094420252075707</v>
      </c>
      <c r="M226">
        <f t="shared" si="42"/>
        <v>2.3863170633011768</v>
      </c>
      <c r="N226">
        <f t="shared" si="43"/>
        <v>1.7213357077339455</v>
      </c>
    </row>
    <row r="227" spans="1:14" x14ac:dyDescent="0.25">
      <c r="A227" s="4">
        <f>IF('True_Odds_Calculator_2-way'!A228="","",'True_Odds_Calculator_2-way'!A228)</f>
        <v>2.08</v>
      </c>
      <c r="B227" s="4">
        <f>IF('True_Odds_Calculator_2-way'!B228="","",'True_Odds_Calculator_2-way'!B228)</f>
        <v>1.74</v>
      </c>
      <c r="C227" s="4">
        <f t="shared" si="33"/>
        <v>0.48076923076923073</v>
      </c>
      <c r="D227">
        <f t="shared" si="34"/>
        <v>0.57471264367816088</v>
      </c>
      <c r="E227">
        <f t="shared" si="35"/>
        <v>5.5481874447391721E-2</v>
      </c>
      <c r="F227">
        <f t="shared" si="36"/>
        <v>-0.22082228116710867</v>
      </c>
      <c r="G227">
        <v>0</v>
      </c>
      <c r="H227">
        <f t="shared" si="37"/>
        <v>0.27630415561450039</v>
      </c>
      <c r="I227">
        <f t="shared" si="38"/>
        <v>-1.1185934253567074</v>
      </c>
      <c r="J227">
        <f t="shared" si="39"/>
        <v>1.1185934253567074</v>
      </c>
      <c r="K227">
        <f t="shared" si="40"/>
        <v>0.4528819574855304</v>
      </c>
      <c r="L227">
        <f t="shared" si="41"/>
        <v>0.54711804251446938</v>
      </c>
      <c r="M227">
        <f t="shared" si="42"/>
        <v>2.2080808993852443</v>
      </c>
      <c r="N227">
        <f t="shared" si="43"/>
        <v>1.8277591347639637</v>
      </c>
    </row>
    <row r="228" spans="1:14" x14ac:dyDescent="0.25">
      <c r="A228" s="4">
        <f>IF('True_Odds_Calculator_2-way'!A229="","",'True_Odds_Calculator_2-way'!A229)</f>
        <v>1.95</v>
      </c>
      <c r="B228" s="4">
        <f>IF('True_Odds_Calculator_2-way'!B229="","",'True_Odds_Calculator_2-way'!B229)</f>
        <v>1.88</v>
      </c>
      <c r="C228" s="4">
        <f t="shared" si="33"/>
        <v>0.51282051282051289</v>
      </c>
      <c r="D228">
        <f t="shared" si="34"/>
        <v>0.53191489361702127</v>
      </c>
      <c r="E228">
        <f t="shared" si="35"/>
        <v>4.4735406437534042E-2</v>
      </c>
      <c r="F228">
        <f t="shared" si="36"/>
        <v>-0.22804146208401543</v>
      </c>
      <c r="G228">
        <v>0</v>
      </c>
      <c r="H228">
        <f t="shared" si="37"/>
        <v>0.27277686852154942</v>
      </c>
      <c r="I228">
        <f t="shared" si="38"/>
        <v>-1.0936965981495175</v>
      </c>
      <c r="J228">
        <f t="shared" si="39"/>
        <v>1.0936965981495175</v>
      </c>
      <c r="K228">
        <f t="shared" si="40"/>
        <v>0.49043365789995519</v>
      </c>
      <c r="L228">
        <f t="shared" si="41"/>
        <v>0.50956634210004492</v>
      </c>
      <c r="M228">
        <f t="shared" si="42"/>
        <v>2.0390117682420414</v>
      </c>
      <c r="N228">
        <f t="shared" si="43"/>
        <v>1.9624530063715757</v>
      </c>
    </row>
    <row r="229" spans="1:14" x14ac:dyDescent="0.25">
      <c r="A229" s="4">
        <f>IF('True_Odds_Calculator_2-way'!A230="","",'True_Odds_Calculator_2-way'!A230)</f>
        <v>2.16</v>
      </c>
      <c r="B229" s="4">
        <f>IF('True_Odds_Calculator_2-way'!B230="","",'True_Odds_Calculator_2-way'!B230)</f>
        <v>1.69</v>
      </c>
      <c r="C229" s="4">
        <f t="shared" si="33"/>
        <v>0.46296296296296291</v>
      </c>
      <c r="D229">
        <f t="shared" si="34"/>
        <v>0.59171597633136097</v>
      </c>
      <c r="E229">
        <f t="shared" si="35"/>
        <v>5.4678939294323881E-2</v>
      </c>
      <c r="F229">
        <f t="shared" si="36"/>
        <v>-0.21926364234056539</v>
      </c>
      <c r="G229">
        <v>0</v>
      </c>
      <c r="H229">
        <f t="shared" si="37"/>
        <v>0.27394258163488933</v>
      </c>
      <c r="I229">
        <f t="shared" si="38"/>
        <v>-1.1177545850247397</v>
      </c>
      <c r="J229">
        <f t="shared" si="39"/>
        <v>1.1177545850247397</v>
      </c>
      <c r="K229">
        <f t="shared" si="40"/>
        <v>0.43542716990170555</v>
      </c>
      <c r="L229">
        <f t="shared" si="41"/>
        <v>0.56457283009829429</v>
      </c>
      <c r="M229">
        <f t="shared" si="42"/>
        <v>2.2965953186286989</v>
      </c>
      <c r="N229">
        <f t="shared" si="43"/>
        <v>1.7712506636670706</v>
      </c>
    </row>
    <row r="230" spans="1:14" x14ac:dyDescent="0.25">
      <c r="A230" s="4">
        <f>IF('True_Odds_Calculator_2-way'!A231="","",'True_Odds_Calculator_2-way'!A231)</f>
        <v>1.76</v>
      </c>
      <c r="B230" s="4">
        <f>IF('True_Odds_Calculator_2-way'!B231="","",'True_Odds_Calculator_2-way'!B231)</f>
        <v>2.0499999999999998</v>
      </c>
      <c r="C230" s="4">
        <f t="shared" si="33"/>
        <v>0.56818181818181823</v>
      </c>
      <c r="D230">
        <f t="shared" si="34"/>
        <v>0.48780487804878053</v>
      </c>
      <c r="E230">
        <f t="shared" si="35"/>
        <v>5.598669623059882E-2</v>
      </c>
      <c r="F230">
        <f t="shared" si="36"/>
        <v>-0.22117516629711742</v>
      </c>
      <c r="G230">
        <v>0</v>
      </c>
      <c r="H230">
        <f t="shared" si="37"/>
        <v>0.27716186252771624</v>
      </c>
      <c r="I230">
        <f t="shared" si="38"/>
        <v>-1.1194341570991129</v>
      </c>
      <c r="J230">
        <f t="shared" si="39"/>
        <v>1.1194341570991129</v>
      </c>
      <c r="K230">
        <f t="shared" si="40"/>
        <v>0.54031566425830413</v>
      </c>
      <c r="L230">
        <f t="shared" si="41"/>
        <v>0.45968433574169576</v>
      </c>
      <c r="M230">
        <f t="shared" si="42"/>
        <v>1.8507699593953257</v>
      </c>
      <c r="N230">
        <f t="shared" si="43"/>
        <v>2.1754058649540684</v>
      </c>
    </row>
    <row r="231" spans="1:14" x14ac:dyDescent="0.25">
      <c r="A231" s="4">
        <f>IF('True_Odds_Calculator_2-way'!A232="","",'True_Odds_Calculator_2-way'!A232)</f>
        <v>1.85</v>
      </c>
      <c r="B231" s="4">
        <f>IF('True_Odds_Calculator_2-way'!B232="","",'True_Odds_Calculator_2-way'!B232)</f>
        <v>1.97</v>
      </c>
      <c r="C231" s="4">
        <f t="shared" si="33"/>
        <v>0.54054054054054046</v>
      </c>
      <c r="D231">
        <f t="shared" si="34"/>
        <v>0.50761421319796951</v>
      </c>
      <c r="E231">
        <f t="shared" si="35"/>
        <v>4.8154753738510081E-2</v>
      </c>
      <c r="F231">
        <f t="shared" si="36"/>
        <v>-0.22623130744958153</v>
      </c>
      <c r="G231">
        <v>0</v>
      </c>
      <c r="H231">
        <f t="shared" si="37"/>
        <v>0.27438606118809161</v>
      </c>
      <c r="I231">
        <f t="shared" si="38"/>
        <v>-1.1012975422342641</v>
      </c>
      <c r="J231">
        <f t="shared" si="39"/>
        <v>1.1012975422342641</v>
      </c>
      <c r="K231">
        <f t="shared" si="40"/>
        <v>0.51650147023207593</v>
      </c>
      <c r="L231">
        <f t="shared" si="41"/>
        <v>0.48349852976792396</v>
      </c>
      <c r="M231">
        <f t="shared" si="42"/>
        <v>1.936102910899125</v>
      </c>
      <c r="N231">
        <f t="shared" si="43"/>
        <v>2.0682586159672365</v>
      </c>
    </row>
    <row r="232" spans="1:14" x14ac:dyDescent="0.25">
      <c r="A232" s="4">
        <f>IF('True_Odds_Calculator_2-way'!A233="","",'True_Odds_Calculator_2-way'!A233)</f>
        <v>1.74</v>
      </c>
      <c r="B232" s="4">
        <f>IF('True_Odds_Calculator_2-way'!B233="","",'True_Odds_Calculator_2-way'!B233)</f>
        <v>2.0099999999999998</v>
      </c>
      <c r="C232" s="4">
        <f t="shared" si="33"/>
        <v>0.57471264367816088</v>
      </c>
      <c r="D232">
        <f t="shared" si="34"/>
        <v>0.49751243781094534</v>
      </c>
      <c r="E232">
        <f t="shared" si="35"/>
        <v>7.2225081489106113E-2</v>
      </c>
      <c r="F232">
        <f t="shared" si="36"/>
        <v>-0.21370160690798889</v>
      </c>
      <c r="G232">
        <v>0</v>
      </c>
      <c r="H232">
        <f t="shared" si="37"/>
        <v>0.28592668839709501</v>
      </c>
      <c r="I232">
        <f t="shared" si="38"/>
        <v>-1.1567072382419579</v>
      </c>
      <c r="J232">
        <f t="shared" si="39"/>
        <v>1.1567072382419579</v>
      </c>
      <c r="K232">
        <f t="shared" si="40"/>
        <v>0.5388037412517056</v>
      </c>
      <c r="L232">
        <f t="shared" si="41"/>
        <v>0.46119625874829434</v>
      </c>
      <c r="M232">
        <f t="shared" si="42"/>
        <v>1.8559633562990492</v>
      </c>
      <c r="N232">
        <f t="shared" si="43"/>
        <v>2.1682743106243776</v>
      </c>
    </row>
    <row r="233" spans="1:14" x14ac:dyDescent="0.25">
      <c r="A233" s="4">
        <f>IF('True_Odds_Calculator_2-way'!A234="","",'True_Odds_Calculator_2-way'!A234)</f>
        <v>1.87</v>
      </c>
      <c r="B233" s="4">
        <f>IF('True_Odds_Calculator_2-way'!B234="","",'True_Odds_Calculator_2-way'!B234)</f>
        <v>1.94</v>
      </c>
      <c r="C233" s="4">
        <f t="shared" si="33"/>
        <v>0.53475935828876997</v>
      </c>
      <c r="D233">
        <f t="shared" si="34"/>
        <v>0.51546391752577325</v>
      </c>
      <c r="E233">
        <f t="shared" si="35"/>
        <v>5.0223275814543111E-2</v>
      </c>
      <c r="F233">
        <f t="shared" si="36"/>
        <v>-0.22542587794255486</v>
      </c>
      <c r="G233">
        <v>0</v>
      </c>
      <c r="H233">
        <f t="shared" si="37"/>
        <v>0.27564915375709798</v>
      </c>
      <c r="I233">
        <f t="shared" si="38"/>
        <v>-1.1057996468120721</v>
      </c>
      <c r="J233">
        <f t="shared" si="39"/>
        <v>1.1057996468120721</v>
      </c>
      <c r="K233">
        <f t="shared" si="40"/>
        <v>0.50967212624410252</v>
      </c>
      <c r="L233">
        <f t="shared" si="41"/>
        <v>0.49032787375589754</v>
      </c>
      <c r="M233">
        <f t="shared" si="42"/>
        <v>1.9620456927265033</v>
      </c>
      <c r="N233">
        <f t="shared" si="43"/>
        <v>2.0394516680033474</v>
      </c>
    </row>
    <row r="234" spans="1:14" x14ac:dyDescent="0.25">
      <c r="A234" s="4">
        <f>IF('True_Odds_Calculator_2-way'!A235="","",'True_Odds_Calculator_2-way'!A235)</f>
        <v>1.76</v>
      </c>
      <c r="B234" s="4">
        <f>IF('True_Odds_Calculator_2-way'!B235="","",'True_Odds_Calculator_2-way'!B235)</f>
        <v>2.06</v>
      </c>
      <c r="C234" s="4">
        <f t="shared" si="33"/>
        <v>0.56818181818181823</v>
      </c>
      <c r="D234">
        <f t="shared" si="34"/>
        <v>0.4854368932038835</v>
      </c>
      <c r="E234">
        <f t="shared" si="35"/>
        <v>5.3618711385701623E-2</v>
      </c>
      <c r="F234">
        <f t="shared" si="36"/>
        <v>-0.222197705207414</v>
      </c>
      <c r="G234">
        <v>0</v>
      </c>
      <c r="H234">
        <f t="shared" si="37"/>
        <v>0.27581641659311568</v>
      </c>
      <c r="I234">
        <f t="shared" si="38"/>
        <v>-1.1141412945539659</v>
      </c>
      <c r="J234">
        <f t="shared" si="39"/>
        <v>1.1141412945539659</v>
      </c>
      <c r="K234">
        <f t="shared" si="40"/>
        <v>0.54149257702441678</v>
      </c>
      <c r="L234">
        <f t="shared" si="41"/>
        <v>0.45850742297558345</v>
      </c>
      <c r="M234">
        <f t="shared" si="42"/>
        <v>1.8467473838610133</v>
      </c>
      <c r="N234">
        <f t="shared" si="43"/>
        <v>2.1809897722272038</v>
      </c>
    </row>
    <row r="235" spans="1:14" x14ac:dyDescent="0.25">
      <c r="A235" s="4">
        <f>IF('True_Odds_Calculator_2-way'!A236="","",'True_Odds_Calculator_2-way'!A236)</f>
        <v>1.9</v>
      </c>
      <c r="B235" s="4">
        <f>IF('True_Odds_Calculator_2-way'!B236="","",'True_Odds_Calculator_2-way'!B236)</f>
        <v>1.92</v>
      </c>
      <c r="C235" s="4">
        <f t="shared" si="33"/>
        <v>0.52631578947368418</v>
      </c>
      <c r="D235">
        <f t="shared" si="34"/>
        <v>0.52083333333333337</v>
      </c>
      <c r="E235">
        <f t="shared" si="35"/>
        <v>4.7149122807017552E-2</v>
      </c>
      <c r="F235">
        <f t="shared" si="36"/>
        <v>-0.22697368421052633</v>
      </c>
      <c r="G235">
        <v>0</v>
      </c>
      <c r="H235">
        <f t="shared" si="37"/>
        <v>0.27412280701754388</v>
      </c>
      <c r="I235">
        <f t="shared" si="38"/>
        <v>-1.0989674556596449</v>
      </c>
      <c r="J235">
        <f t="shared" si="39"/>
        <v>1.0989674556596449</v>
      </c>
      <c r="K235">
        <f t="shared" si="40"/>
        <v>0.50274733569069663</v>
      </c>
      <c r="L235">
        <f t="shared" si="41"/>
        <v>0.49725266430930348</v>
      </c>
      <c r="M235">
        <f t="shared" si="42"/>
        <v>1.9890707100936806</v>
      </c>
      <c r="N235">
        <f t="shared" si="43"/>
        <v>2.0110500592068727</v>
      </c>
    </row>
    <row r="236" spans="1:14" x14ac:dyDescent="0.25">
      <c r="A236" s="4">
        <f>IF('True_Odds_Calculator_2-way'!A237="","",'True_Odds_Calculator_2-way'!A237)</f>
        <v>1.93</v>
      </c>
      <c r="B236" s="4">
        <f>IF('True_Odds_Calculator_2-way'!B237="","",'True_Odds_Calculator_2-way'!B237)</f>
        <v>1.89</v>
      </c>
      <c r="C236" s="4">
        <f t="shared" si="33"/>
        <v>0.5181347150259068</v>
      </c>
      <c r="D236">
        <f t="shared" si="34"/>
        <v>0.52910052910052918</v>
      </c>
      <c r="E236">
        <f t="shared" si="35"/>
        <v>4.7235244126436093E-2</v>
      </c>
      <c r="F236">
        <f t="shared" si="36"/>
        <v>-0.22691010773912312</v>
      </c>
      <c r="G236">
        <v>0</v>
      </c>
      <c r="H236">
        <f t="shared" si="37"/>
        <v>0.27414535186555922</v>
      </c>
      <c r="I236">
        <f t="shared" si="38"/>
        <v>-1.0991665980832535</v>
      </c>
      <c r="J236">
        <f t="shared" si="39"/>
        <v>1.0991665980832535</v>
      </c>
      <c r="K236">
        <f t="shared" si="40"/>
        <v>0.49450483083771163</v>
      </c>
      <c r="L236">
        <f t="shared" si="41"/>
        <v>0.50549516916228832</v>
      </c>
      <c r="M236">
        <f t="shared" si="42"/>
        <v>2.0222249362174249</v>
      </c>
      <c r="N236">
        <f t="shared" si="43"/>
        <v>1.9782582722940953</v>
      </c>
    </row>
    <row r="237" spans="1:14" x14ac:dyDescent="0.25">
      <c r="A237" s="4">
        <f>IF('True_Odds_Calculator_2-way'!A238="","",'True_Odds_Calculator_2-way'!A238)</f>
        <v>1.57</v>
      </c>
      <c r="B237" s="4">
        <f>IF('True_Odds_Calculator_2-way'!B238="","",'True_Odds_Calculator_2-way'!B238)</f>
        <v>2.3199999999999998</v>
      </c>
      <c r="C237" s="4">
        <f t="shared" si="33"/>
        <v>0.63694267515923564</v>
      </c>
      <c r="D237">
        <f t="shared" si="34"/>
        <v>0.43103448275862072</v>
      </c>
      <c r="E237">
        <f t="shared" si="35"/>
        <v>6.7977157917856301E-2</v>
      </c>
      <c r="F237">
        <f t="shared" si="36"/>
        <v>-0.20656709861629707</v>
      </c>
      <c r="G237">
        <v>0</v>
      </c>
      <c r="H237">
        <f t="shared" si="37"/>
        <v>0.27454425653415332</v>
      </c>
      <c r="I237">
        <f t="shared" si="38"/>
        <v>-1.1528574397767908</v>
      </c>
      <c r="J237">
        <f t="shared" si="39"/>
        <v>1.1528574397767908</v>
      </c>
      <c r="K237">
        <f t="shared" si="40"/>
        <v>0.60345341641592309</v>
      </c>
      <c r="L237">
        <f t="shared" si="41"/>
        <v>0.39654658358407691</v>
      </c>
      <c r="M237">
        <f t="shared" si="42"/>
        <v>1.6571287406727711</v>
      </c>
      <c r="N237">
        <f t="shared" si="43"/>
        <v>2.5217718205053639</v>
      </c>
    </row>
    <row r="238" spans="1:14" x14ac:dyDescent="0.25">
      <c r="A238" s="4">
        <f>IF('True_Odds_Calculator_2-way'!A239="","",'True_Odds_Calculator_2-way'!A239)</f>
        <v>1.93</v>
      </c>
      <c r="B238" s="4">
        <f>IF('True_Odds_Calculator_2-way'!B239="","",'True_Odds_Calculator_2-way'!B239)</f>
        <v>1.88</v>
      </c>
      <c r="C238" s="4">
        <f t="shared" si="33"/>
        <v>0.5181347150259068</v>
      </c>
      <c r="D238">
        <f t="shared" si="34"/>
        <v>0.53191489361702127</v>
      </c>
      <c r="E238">
        <f t="shared" si="35"/>
        <v>5.0049608642928067E-2</v>
      </c>
      <c r="F238">
        <f t="shared" si="36"/>
        <v>-0.22555396317936283</v>
      </c>
      <c r="G238">
        <v>0</v>
      </c>
      <c r="H238">
        <f t="shared" si="37"/>
        <v>0.27560357182229084</v>
      </c>
      <c r="I238">
        <f t="shared" si="38"/>
        <v>-1.1053942207134546</v>
      </c>
      <c r="J238">
        <f t="shared" si="39"/>
        <v>1.1053942207134546</v>
      </c>
      <c r="K238">
        <f t="shared" si="40"/>
        <v>0.49309260463782639</v>
      </c>
      <c r="L238">
        <f t="shared" si="41"/>
        <v>0.50690739536217377</v>
      </c>
      <c r="M238">
        <f t="shared" si="42"/>
        <v>2.0280166252635121</v>
      </c>
      <c r="N238">
        <f t="shared" si="43"/>
        <v>1.97274691422784</v>
      </c>
    </row>
    <row r="239" spans="1:14" x14ac:dyDescent="0.25">
      <c r="A239" s="4">
        <f>IF('True_Odds_Calculator_2-way'!A240="","",'True_Odds_Calculator_2-way'!A240)</f>
        <v>1.9</v>
      </c>
      <c r="B239" s="4">
        <f>IF('True_Odds_Calculator_2-way'!B240="","",'True_Odds_Calculator_2-way'!B240)</f>
        <v>1.92</v>
      </c>
      <c r="C239" s="4">
        <f t="shared" si="33"/>
        <v>0.52631578947368418</v>
      </c>
      <c r="D239">
        <f t="shared" si="34"/>
        <v>0.52083333333333337</v>
      </c>
      <c r="E239">
        <f t="shared" si="35"/>
        <v>4.7149122807017552E-2</v>
      </c>
      <c r="F239">
        <f t="shared" si="36"/>
        <v>-0.22697368421052633</v>
      </c>
      <c r="G239">
        <v>0</v>
      </c>
      <c r="H239">
        <f t="shared" si="37"/>
        <v>0.27412280701754388</v>
      </c>
      <c r="I239">
        <f t="shared" si="38"/>
        <v>-1.0989674556596449</v>
      </c>
      <c r="J239">
        <f t="shared" si="39"/>
        <v>1.0989674556596449</v>
      </c>
      <c r="K239">
        <f t="shared" si="40"/>
        <v>0.50274733569069663</v>
      </c>
      <c r="L239">
        <f t="shared" si="41"/>
        <v>0.49725266430930348</v>
      </c>
      <c r="M239">
        <f t="shared" si="42"/>
        <v>1.9890707100936806</v>
      </c>
      <c r="N239">
        <f t="shared" si="43"/>
        <v>2.0110500592068727</v>
      </c>
    </row>
    <row r="240" spans="1:14" x14ac:dyDescent="0.25">
      <c r="A240" s="4">
        <f>IF('True_Odds_Calculator_2-way'!A241="","",'True_Odds_Calculator_2-way'!A241)</f>
        <v>1.97</v>
      </c>
      <c r="B240" s="4">
        <f>IF('True_Odds_Calculator_2-way'!B241="","",'True_Odds_Calculator_2-way'!B241)</f>
        <v>1.92</v>
      </c>
      <c r="C240" s="4">
        <f t="shared" si="33"/>
        <v>0.50761421319796951</v>
      </c>
      <c r="D240">
        <f t="shared" si="34"/>
        <v>0.52083333333333337</v>
      </c>
      <c r="E240">
        <f t="shared" si="35"/>
        <v>2.844754653130277E-2</v>
      </c>
      <c r="F240">
        <f t="shared" si="36"/>
        <v>-0.2359348561759731</v>
      </c>
      <c r="G240">
        <v>0</v>
      </c>
      <c r="H240">
        <f t="shared" si="37"/>
        <v>0.26438240270727581</v>
      </c>
      <c r="I240">
        <f t="shared" si="38"/>
        <v>-1.0585715534396718</v>
      </c>
      <c r="J240">
        <f t="shared" si="39"/>
        <v>1.0585715534396718</v>
      </c>
      <c r="K240">
        <f t="shared" si="40"/>
        <v>0.49338508579127022</v>
      </c>
      <c r="L240">
        <f t="shared" si="41"/>
        <v>0.50661491420873006</v>
      </c>
      <c r="M240">
        <f t="shared" si="42"/>
        <v>2.0268144068364817</v>
      </c>
      <c r="N240">
        <f t="shared" si="43"/>
        <v>1.9738858291644976</v>
      </c>
    </row>
    <row r="241" spans="1:14" x14ac:dyDescent="0.25">
      <c r="A241" s="4">
        <f>IF('True_Odds_Calculator_2-way'!A242="","",'True_Odds_Calculator_2-way'!A242)</f>
        <v>1.63</v>
      </c>
      <c r="B241" s="4">
        <f>IF('True_Odds_Calculator_2-way'!B242="","",'True_Odds_Calculator_2-way'!B242)</f>
        <v>2.06</v>
      </c>
      <c r="C241" s="4">
        <f t="shared" si="33"/>
        <v>0.61349693251533743</v>
      </c>
      <c r="D241">
        <f t="shared" si="34"/>
        <v>0.4854368932038835</v>
      </c>
      <c r="E241">
        <f t="shared" si="35"/>
        <v>9.8933825719220936E-2</v>
      </c>
      <c r="F241">
        <f t="shared" si="36"/>
        <v>-0.19888021919113696</v>
      </c>
      <c r="G241">
        <v>0</v>
      </c>
      <c r="H241">
        <f t="shared" si="37"/>
        <v>0.29781404491035796</v>
      </c>
      <c r="I241">
        <f t="shared" si="38"/>
        <v>-1.2237051636905876</v>
      </c>
      <c r="J241">
        <f t="shared" si="39"/>
        <v>1.2237051636905876</v>
      </c>
      <c r="K241">
        <f t="shared" si="40"/>
        <v>0.5646737015986647</v>
      </c>
      <c r="L241">
        <f t="shared" si="41"/>
        <v>0.43532629840133519</v>
      </c>
      <c r="M241">
        <f t="shared" si="42"/>
        <v>1.7709342531250702</v>
      </c>
      <c r="N241">
        <f t="shared" si="43"/>
        <v>2.2971274735120226</v>
      </c>
    </row>
    <row r="242" spans="1:14" x14ac:dyDescent="0.25">
      <c r="A242" s="4">
        <f>IF('True_Odds_Calculator_2-way'!A243="","",'True_Odds_Calculator_2-way'!A243)</f>
        <v>2.2799999999999998</v>
      </c>
      <c r="B242" s="4">
        <f>IF('True_Odds_Calculator_2-way'!B243="","",'True_Odds_Calculator_2-way'!B243)</f>
        <v>1.68</v>
      </c>
      <c r="C242" s="4">
        <f t="shared" si="33"/>
        <v>0.43859649122807021</v>
      </c>
      <c r="D242">
        <f t="shared" si="34"/>
        <v>0.59523809523809523</v>
      </c>
      <c r="E242">
        <f t="shared" si="35"/>
        <v>3.383458646616555E-2</v>
      </c>
      <c r="F242">
        <f t="shared" si="36"/>
        <v>-0.2272347535505429</v>
      </c>
      <c r="G242">
        <v>0</v>
      </c>
      <c r="H242">
        <f t="shared" si="37"/>
        <v>0.26106934001670845</v>
      </c>
      <c r="I242">
        <f t="shared" si="38"/>
        <v>-1.0718661571406805</v>
      </c>
      <c r="J242">
        <f t="shared" si="39"/>
        <v>1.0718661571406805</v>
      </c>
      <c r="K242">
        <f t="shared" si="40"/>
        <v>0.42158717195874679</v>
      </c>
      <c r="L242">
        <f t="shared" si="41"/>
        <v>0.57841282804125305</v>
      </c>
      <c r="M242">
        <f t="shared" si="42"/>
        <v>2.3719886811400706</v>
      </c>
      <c r="N242">
        <f t="shared" si="43"/>
        <v>1.728868986855663</v>
      </c>
    </row>
    <row r="243" spans="1:14" x14ac:dyDescent="0.25">
      <c r="A243" s="4">
        <f>IF('True_Odds_Calculator_2-way'!A244="","",'True_Odds_Calculator_2-way'!A244)</f>
        <v>1.94</v>
      </c>
      <c r="B243" s="4">
        <f>IF('True_Odds_Calculator_2-way'!B244="","",'True_Odds_Calculator_2-way'!B244)</f>
        <v>1.94</v>
      </c>
      <c r="C243" s="4">
        <f t="shared" si="33"/>
        <v>0.51546391752577325</v>
      </c>
      <c r="D243">
        <f t="shared" si="34"/>
        <v>0.51546391752577325</v>
      </c>
      <c r="E243">
        <f t="shared" si="35"/>
        <v>3.0927835051546504E-2</v>
      </c>
      <c r="F243">
        <f t="shared" si="36"/>
        <v>-0.23477521521947065</v>
      </c>
      <c r="G243">
        <v>0</v>
      </c>
      <c r="H243">
        <f t="shared" si="37"/>
        <v>0.26570305027101715</v>
      </c>
      <c r="I243">
        <f t="shared" si="38"/>
        <v>-1.0638297872340428</v>
      </c>
      <c r="J243">
        <f t="shared" si="39"/>
        <v>1.0638297872340428</v>
      </c>
      <c r="K243">
        <f t="shared" si="40"/>
        <v>0.49999999999999989</v>
      </c>
      <c r="L243">
        <f t="shared" si="41"/>
        <v>0.49999999999999989</v>
      </c>
      <c r="M243">
        <f t="shared" si="42"/>
        <v>2.0000000000000004</v>
      </c>
      <c r="N243">
        <f t="shared" si="43"/>
        <v>2.0000000000000004</v>
      </c>
    </row>
    <row r="244" spans="1:14" x14ac:dyDescent="0.25">
      <c r="A244" s="4">
        <f>IF('True_Odds_Calculator_2-way'!A245="","",'True_Odds_Calculator_2-way'!A245)</f>
        <v>1.61</v>
      </c>
      <c r="B244" s="4">
        <f>IF('True_Odds_Calculator_2-way'!B245="","",'True_Odds_Calculator_2-way'!B245)</f>
        <v>2.35</v>
      </c>
      <c r="C244" s="4">
        <f t="shared" si="33"/>
        <v>0.6211180124223602</v>
      </c>
      <c r="D244">
        <f t="shared" si="34"/>
        <v>0.42553191489361702</v>
      </c>
      <c r="E244">
        <f t="shared" si="35"/>
        <v>4.664992731597728E-2</v>
      </c>
      <c r="F244">
        <f t="shared" si="36"/>
        <v>-0.21765560988502708</v>
      </c>
      <c r="G244">
        <v>0</v>
      </c>
      <c r="H244">
        <f t="shared" si="37"/>
        <v>0.26430553720100436</v>
      </c>
      <c r="I244">
        <f t="shared" si="38"/>
        <v>-1.1019660081788105</v>
      </c>
      <c r="J244">
        <f t="shared" si="39"/>
        <v>1.1019660081788105</v>
      </c>
      <c r="K244">
        <f t="shared" si="40"/>
        <v>0.59801485441182367</v>
      </c>
      <c r="L244">
        <f t="shared" si="41"/>
        <v>0.40198514558817633</v>
      </c>
      <c r="M244">
        <f t="shared" si="42"/>
        <v>1.6721992649890747</v>
      </c>
      <c r="N244">
        <f t="shared" si="43"/>
        <v>2.4876541110413939</v>
      </c>
    </row>
    <row r="245" spans="1:14" x14ac:dyDescent="0.25">
      <c r="A245" s="4">
        <f>IF('True_Odds_Calculator_2-way'!A246="","",'True_Odds_Calculator_2-way'!A246)</f>
        <v>1.78</v>
      </c>
      <c r="B245" s="4">
        <f>IF('True_Odds_Calculator_2-way'!B246="","",'True_Odds_Calculator_2-way'!B246)</f>
        <v>2.0499999999999998</v>
      </c>
      <c r="C245" s="4">
        <f t="shared" si="33"/>
        <v>0.5617977528089888</v>
      </c>
      <c r="D245">
        <f t="shared" si="34"/>
        <v>0.48780487804878053</v>
      </c>
      <c r="E245">
        <f t="shared" si="35"/>
        <v>4.9602630857769281E-2</v>
      </c>
      <c r="F245">
        <f t="shared" si="36"/>
        <v>-0.22444505343929844</v>
      </c>
      <c r="G245">
        <v>0</v>
      </c>
      <c r="H245">
        <f t="shared" si="37"/>
        <v>0.27404768429706772</v>
      </c>
      <c r="I245">
        <f t="shared" si="38"/>
        <v>-1.1049892402196599</v>
      </c>
      <c r="J245">
        <f t="shared" si="39"/>
        <v>1.1049892402196599</v>
      </c>
      <c r="K245">
        <f t="shared" si="40"/>
        <v>0.53708819355592086</v>
      </c>
      <c r="L245">
        <f t="shared" si="41"/>
        <v>0.46291180644407914</v>
      </c>
      <c r="M245">
        <f t="shared" si="42"/>
        <v>1.8618916073713347</v>
      </c>
      <c r="N245">
        <f t="shared" si="43"/>
        <v>2.1602387022306426</v>
      </c>
    </row>
    <row r="246" spans="1:14" x14ac:dyDescent="0.25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33"/>
        <v>0.62893081761006286</v>
      </c>
      <c r="D246">
        <f t="shared" si="34"/>
        <v>0.41841004184100417</v>
      </c>
      <c r="E246">
        <f t="shared" si="35"/>
        <v>4.7340859451066919E-2</v>
      </c>
      <c r="F246">
        <f t="shared" si="36"/>
        <v>-0.21581011026025643</v>
      </c>
      <c r="G246">
        <v>0</v>
      </c>
      <c r="H246">
        <f t="shared" si="37"/>
        <v>0.26315096971132335</v>
      </c>
      <c r="I246">
        <f t="shared" si="38"/>
        <v>-1.1042479306102597</v>
      </c>
      <c r="J246">
        <f t="shared" si="39"/>
        <v>1.1042479306102597</v>
      </c>
      <c r="K246">
        <f t="shared" si="40"/>
        <v>0.60550784013315706</v>
      </c>
      <c r="L246">
        <f t="shared" si="41"/>
        <v>0.394492159866843</v>
      </c>
      <c r="M246">
        <f t="shared" si="42"/>
        <v>1.6515062790600537</v>
      </c>
      <c r="N246">
        <f t="shared" si="43"/>
        <v>2.5349046235482611</v>
      </c>
    </row>
    <row r="247" spans="1:14" x14ac:dyDescent="0.25">
      <c r="A247" s="4">
        <f>IF('True_Odds_Calculator_2-way'!A248="","",'True_Odds_Calculator_2-way'!A248)</f>
        <v>1.49</v>
      </c>
      <c r="B247" s="4">
        <f>IF('True_Odds_Calculator_2-way'!B248="","",'True_Odds_Calculator_2-way'!B248)</f>
        <v>2.61</v>
      </c>
      <c r="C247" s="4">
        <f t="shared" si="33"/>
        <v>0.67114093959731547</v>
      </c>
      <c r="D247">
        <f t="shared" si="34"/>
        <v>0.38314176245210729</v>
      </c>
      <c r="E247">
        <f t="shared" si="35"/>
        <v>5.428270204942276E-2</v>
      </c>
      <c r="F247">
        <f t="shared" si="36"/>
        <v>-0.20285942040165605</v>
      </c>
      <c r="G247">
        <v>0</v>
      </c>
      <c r="H247">
        <f t="shared" si="37"/>
        <v>0.25714212245107876</v>
      </c>
      <c r="I247">
        <f t="shared" si="38"/>
        <v>-1.125872008913001</v>
      </c>
      <c r="J247">
        <f t="shared" si="39"/>
        <v>1.125872008913001</v>
      </c>
      <c r="K247">
        <f t="shared" si="40"/>
        <v>0.64446390372190487</v>
      </c>
      <c r="L247">
        <f t="shared" si="41"/>
        <v>0.35553609627809507</v>
      </c>
      <c r="M247">
        <f t="shared" si="42"/>
        <v>1.5516772843673707</v>
      </c>
      <c r="N247">
        <f t="shared" si="43"/>
        <v>2.8126539343499313</v>
      </c>
    </row>
    <row r="248" spans="1:14" x14ac:dyDescent="0.25">
      <c r="A248" s="4">
        <f>IF('True_Odds_Calculator_2-way'!A249="","",'True_Odds_Calculator_2-way'!A249)</f>
        <v>1.84</v>
      </c>
      <c r="B248" s="4">
        <f>IF('True_Odds_Calculator_2-way'!B249="","",'True_Odds_Calculator_2-way'!B249)</f>
        <v>2.04</v>
      </c>
      <c r="C248" s="4">
        <f t="shared" si="33"/>
        <v>0.54347826086956519</v>
      </c>
      <c r="D248">
        <f t="shared" si="34"/>
        <v>0.49019607843137253</v>
      </c>
      <c r="E248">
        <f t="shared" si="35"/>
        <v>3.3674339300937772E-2</v>
      </c>
      <c r="F248">
        <f t="shared" si="36"/>
        <v>-0.23273657289002547</v>
      </c>
      <c r="G248">
        <v>0</v>
      </c>
      <c r="H248">
        <f t="shared" si="37"/>
        <v>0.2664109121909633</v>
      </c>
      <c r="I248">
        <f t="shared" si="38"/>
        <v>-1.0699012312772824</v>
      </c>
      <c r="J248">
        <f t="shared" si="39"/>
        <v>1.0699012312772824</v>
      </c>
      <c r="K248">
        <f t="shared" si="40"/>
        <v>0.52667142178083093</v>
      </c>
      <c r="L248">
        <f t="shared" si="41"/>
        <v>0.47332857821916891</v>
      </c>
      <c r="M248">
        <f t="shared" si="42"/>
        <v>1.8987170342729172</v>
      </c>
      <c r="N248">
        <f t="shared" si="43"/>
        <v>2.1126972805283741</v>
      </c>
    </row>
    <row r="249" spans="1:14" x14ac:dyDescent="0.25">
      <c r="A249" s="4">
        <f>IF('True_Odds_Calculator_2-way'!A250="","",'True_Odds_Calculator_2-way'!A250)</f>
        <v>2.11</v>
      </c>
      <c r="B249" s="4">
        <f>IF('True_Odds_Calculator_2-way'!B250="","",'True_Odds_Calculator_2-way'!B250)</f>
        <v>1.77</v>
      </c>
      <c r="C249" s="4">
        <f t="shared" si="33"/>
        <v>0.47393364928909953</v>
      </c>
      <c r="D249">
        <f t="shared" si="34"/>
        <v>0.56497175141242939</v>
      </c>
      <c r="E249">
        <f t="shared" si="35"/>
        <v>3.8905400701529036E-2</v>
      </c>
      <c r="F249">
        <f t="shared" si="36"/>
        <v>-0.22885372319061759</v>
      </c>
      <c r="G249">
        <v>0</v>
      </c>
      <c r="H249">
        <f t="shared" si="37"/>
        <v>0.26775912389214662</v>
      </c>
      <c r="I249">
        <f t="shared" si="38"/>
        <v>-1.0816659234722941</v>
      </c>
      <c r="J249">
        <f t="shared" si="39"/>
        <v>1.0816659234722941</v>
      </c>
      <c r="K249">
        <f t="shared" si="40"/>
        <v>0.45441136703461599</v>
      </c>
      <c r="L249">
        <f t="shared" si="41"/>
        <v>0.54558863296538396</v>
      </c>
      <c r="M249">
        <f t="shared" si="42"/>
        <v>2.2006491750542465</v>
      </c>
      <c r="N249">
        <f t="shared" si="43"/>
        <v>1.8328827610736662</v>
      </c>
    </row>
    <row r="250" spans="1:14" x14ac:dyDescent="0.25">
      <c r="A250" s="4">
        <f>IF('True_Odds_Calculator_2-way'!A251="","",'True_Odds_Calculator_2-way'!A251)</f>
        <v>1.79</v>
      </c>
      <c r="B250" s="4">
        <f>IF('True_Odds_Calculator_2-way'!B251="","",'True_Odds_Calculator_2-way'!B251)</f>
        <v>2.1</v>
      </c>
      <c r="C250" s="4">
        <f t="shared" si="33"/>
        <v>0.55865921787709494</v>
      </c>
      <c r="D250">
        <f t="shared" si="34"/>
        <v>0.47619047619047616</v>
      </c>
      <c r="E250">
        <f t="shared" si="35"/>
        <v>3.4849694067571102E-2</v>
      </c>
      <c r="F250">
        <f t="shared" si="36"/>
        <v>-0.2311785049215217</v>
      </c>
      <c r="G250">
        <v>0</v>
      </c>
      <c r="H250">
        <f t="shared" si="37"/>
        <v>0.2660281989890928</v>
      </c>
      <c r="I250">
        <f t="shared" si="38"/>
        <v>-1.072729223145815</v>
      </c>
      <c r="J250">
        <f t="shared" si="39"/>
        <v>1.072729223145815</v>
      </c>
      <c r="K250">
        <f t="shared" si="40"/>
        <v>0.5412848551170536</v>
      </c>
      <c r="L250">
        <f t="shared" si="41"/>
        <v>0.4587151448829464</v>
      </c>
      <c r="M250">
        <f t="shared" si="42"/>
        <v>1.8474560862851939</v>
      </c>
      <c r="N250">
        <f t="shared" si="43"/>
        <v>2.1800021454603971</v>
      </c>
    </row>
    <row r="251" spans="1:14" x14ac:dyDescent="0.25">
      <c r="A251" s="4">
        <f>IF('True_Odds_Calculator_2-way'!A252="","",'True_Odds_Calculator_2-way'!A252)</f>
        <v>1.75</v>
      </c>
      <c r="B251" s="4">
        <f>IF('True_Odds_Calculator_2-way'!B252="","",'True_Odds_Calculator_2-way'!B252)</f>
        <v>2.16</v>
      </c>
      <c r="C251" s="4">
        <f t="shared" si="33"/>
        <v>0.5714285714285714</v>
      </c>
      <c r="D251">
        <f t="shared" si="34"/>
        <v>0.46296296296296291</v>
      </c>
      <c r="E251">
        <f t="shared" si="35"/>
        <v>3.4391534391534417E-2</v>
      </c>
      <c r="F251">
        <f t="shared" si="36"/>
        <v>-0.23015873015873001</v>
      </c>
      <c r="G251">
        <v>0</v>
      </c>
      <c r="H251">
        <f t="shared" si="37"/>
        <v>0.26455026455026448</v>
      </c>
      <c r="I251">
        <f t="shared" si="38"/>
        <v>-1.0721125348377951</v>
      </c>
      <c r="J251">
        <f t="shared" si="39"/>
        <v>1.0721125348377951</v>
      </c>
      <c r="K251">
        <f t="shared" si="40"/>
        <v>0.55429779192955719</v>
      </c>
      <c r="L251">
        <f t="shared" si="41"/>
        <v>0.44570220807044264</v>
      </c>
      <c r="M251">
        <f t="shared" si="42"/>
        <v>1.8040844011283466</v>
      </c>
      <c r="N251">
        <f t="shared" si="43"/>
        <v>2.2436505404118421</v>
      </c>
    </row>
    <row r="252" spans="1:14" x14ac:dyDescent="0.25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2.33</v>
      </c>
      <c r="C252" s="4">
        <f t="shared" si="33"/>
        <v>0.60606060606060608</v>
      </c>
      <c r="D252">
        <f t="shared" si="34"/>
        <v>0.42918454935622319</v>
      </c>
      <c r="E252">
        <f t="shared" si="35"/>
        <v>3.5245155416829377E-2</v>
      </c>
      <c r="F252">
        <f t="shared" si="36"/>
        <v>-0.22486669267785131</v>
      </c>
      <c r="G252">
        <v>0</v>
      </c>
      <c r="H252">
        <f t="shared" si="37"/>
        <v>0.26011184809468074</v>
      </c>
      <c r="I252">
        <f t="shared" si="38"/>
        <v>-1.0755175492958089</v>
      </c>
      <c r="J252">
        <f t="shared" si="39"/>
        <v>1.0755175492958089</v>
      </c>
      <c r="K252">
        <f t="shared" si="40"/>
        <v>0.58855158622613757</v>
      </c>
      <c r="L252">
        <f t="shared" si="41"/>
        <v>0.41144841377386249</v>
      </c>
      <c r="M252">
        <f t="shared" si="42"/>
        <v>1.6990864070422753</v>
      </c>
      <c r="N252">
        <f t="shared" si="43"/>
        <v>2.4304383405634256</v>
      </c>
    </row>
    <row r="253" spans="1:14" x14ac:dyDescent="0.25">
      <c r="A253" s="4">
        <f>IF('True_Odds_Calculator_2-way'!A254="","",'True_Odds_Calculator_2-way'!A254)</f>
        <v>1.67</v>
      </c>
      <c r="B253" s="4">
        <f>IF('True_Odds_Calculator_2-way'!B254="","",'True_Odds_Calculator_2-way'!B254)</f>
        <v>2.29</v>
      </c>
      <c r="C253" s="4">
        <f t="shared" si="33"/>
        <v>0.5988023952095809</v>
      </c>
      <c r="D253">
        <f t="shared" si="34"/>
        <v>0.4366812227074236</v>
      </c>
      <c r="E253">
        <f t="shared" si="35"/>
        <v>3.5483617917004384E-2</v>
      </c>
      <c r="F253">
        <f t="shared" si="36"/>
        <v>-0.22600214418324938</v>
      </c>
      <c r="G253">
        <v>0</v>
      </c>
      <c r="H253">
        <f t="shared" si="37"/>
        <v>0.2614857621002537</v>
      </c>
      <c r="I253">
        <f t="shared" si="38"/>
        <v>-1.0756419800880679</v>
      </c>
      <c r="J253">
        <f t="shared" si="39"/>
        <v>1.0756419800880679</v>
      </c>
      <c r="K253">
        <f t="shared" si="40"/>
        <v>0.58116554291916578</v>
      </c>
      <c r="L253">
        <f t="shared" si="41"/>
        <v>0.41883445708083428</v>
      </c>
      <c r="M253">
        <f t="shared" si="42"/>
        <v>1.7206801266590057</v>
      </c>
      <c r="N253">
        <f t="shared" si="43"/>
        <v>2.3875781543136072</v>
      </c>
    </row>
    <row r="254" spans="1:14" x14ac:dyDescent="0.25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2.34</v>
      </c>
      <c r="C254" s="4">
        <f t="shared" si="33"/>
        <v>0.6097560975609756</v>
      </c>
      <c r="D254">
        <f t="shared" si="34"/>
        <v>0.42735042735042739</v>
      </c>
      <c r="E254">
        <f t="shared" si="35"/>
        <v>3.7106524911402872E-2</v>
      </c>
      <c r="F254">
        <f t="shared" si="36"/>
        <v>-0.22347300396080894</v>
      </c>
      <c r="G254">
        <v>0</v>
      </c>
      <c r="H254">
        <f t="shared" si="37"/>
        <v>0.26057952887221181</v>
      </c>
      <c r="I254">
        <f t="shared" si="38"/>
        <v>-1.0798355319766999</v>
      </c>
      <c r="J254">
        <f t="shared" si="39"/>
        <v>1.0798355319766999</v>
      </c>
      <c r="K254">
        <f t="shared" si="40"/>
        <v>0.59133292539540294</v>
      </c>
      <c r="L254">
        <f t="shared" si="41"/>
        <v>0.40866707460459728</v>
      </c>
      <c r="M254">
        <f t="shared" si="42"/>
        <v>1.6910947404650878</v>
      </c>
      <c r="N254">
        <f t="shared" si="43"/>
        <v>2.4469796128487777</v>
      </c>
    </row>
    <row r="255" spans="1:14" x14ac:dyDescent="0.25">
      <c r="A255" s="4">
        <f>IF('True_Odds_Calculator_2-way'!A256="","",'True_Odds_Calculator_2-way'!A256)</f>
        <v>2.0099999999999998</v>
      </c>
      <c r="B255" s="4">
        <f>IF('True_Odds_Calculator_2-way'!B256="","",'True_Odds_Calculator_2-way'!B256)</f>
        <v>1.87</v>
      </c>
      <c r="C255" s="4">
        <f t="shared" si="33"/>
        <v>0.49751243781094534</v>
      </c>
      <c r="D255">
        <f t="shared" si="34"/>
        <v>0.53475935828876997</v>
      </c>
      <c r="E255">
        <f t="shared" si="35"/>
        <v>3.22717960997152E-2</v>
      </c>
      <c r="F255">
        <f t="shared" si="36"/>
        <v>-0.23377763588474743</v>
      </c>
      <c r="G255">
        <v>0</v>
      </c>
      <c r="H255">
        <f t="shared" si="37"/>
        <v>0.26604943198446268</v>
      </c>
      <c r="I255">
        <f t="shared" si="38"/>
        <v>-1.0667918442539084</v>
      </c>
      <c r="J255">
        <f t="shared" si="39"/>
        <v>1.0667918442539084</v>
      </c>
      <c r="K255">
        <f t="shared" si="40"/>
        <v>0.48135709675649557</v>
      </c>
      <c r="L255">
        <f t="shared" si="41"/>
        <v>0.51864290324350448</v>
      </c>
      <c r="M255">
        <f t="shared" si="42"/>
        <v>2.0774597626964471</v>
      </c>
      <c r="N255">
        <f t="shared" si="43"/>
        <v>1.9281089045009006</v>
      </c>
    </row>
    <row r="256" spans="1:14" x14ac:dyDescent="0.25">
      <c r="A256" s="4">
        <f>IF('True_Odds_Calculator_2-way'!A257="","",'True_Odds_Calculator_2-way'!A257)</f>
        <v>2.31</v>
      </c>
      <c r="B256" s="4">
        <f>IF('True_Odds_Calculator_2-way'!B257="","",'True_Odds_Calculator_2-way'!B257)</f>
        <v>1.66</v>
      </c>
      <c r="C256" s="4">
        <f t="shared" si="33"/>
        <v>0.4329004329004329</v>
      </c>
      <c r="D256">
        <f t="shared" si="34"/>
        <v>0.60240963855421692</v>
      </c>
      <c r="E256">
        <f t="shared" si="35"/>
        <v>3.5310071454649705E-2</v>
      </c>
      <c r="F256">
        <f t="shared" si="36"/>
        <v>-0.22547332185886404</v>
      </c>
      <c r="G256">
        <v>0</v>
      </c>
      <c r="H256">
        <f t="shared" si="37"/>
        <v>0.2607833933135138</v>
      </c>
      <c r="I256">
        <f t="shared" si="38"/>
        <v>-1.0754553500909856</v>
      </c>
      <c r="J256">
        <f t="shared" si="39"/>
        <v>1.0754553500909856</v>
      </c>
      <c r="K256">
        <f t="shared" si="40"/>
        <v>0.41513645490564033</v>
      </c>
      <c r="L256">
        <f t="shared" si="41"/>
        <v>0.58486354509435967</v>
      </c>
      <c r="M256">
        <f t="shared" si="42"/>
        <v>2.4088465086191913</v>
      </c>
      <c r="N256">
        <f t="shared" si="43"/>
        <v>1.7098005310600506</v>
      </c>
    </row>
    <row r="257" spans="1:14" x14ac:dyDescent="0.25">
      <c r="A257" s="4">
        <f>IF('True_Odds_Calculator_2-way'!A258="","",'True_Odds_Calculator_2-way'!A258)</f>
        <v>1.55</v>
      </c>
      <c r="B257" s="4">
        <f>IF('True_Odds_Calculator_2-way'!B258="","",'True_Odds_Calculator_2-way'!B258)</f>
        <v>2.5299999999999998</v>
      </c>
      <c r="C257" s="4">
        <f t="shared" si="33"/>
        <v>0.64516129032258063</v>
      </c>
      <c r="D257">
        <f t="shared" si="34"/>
        <v>0.39525691699604748</v>
      </c>
      <c r="E257">
        <f t="shared" si="35"/>
        <v>4.0418207318628108E-2</v>
      </c>
      <c r="F257">
        <f t="shared" si="36"/>
        <v>-0.21458625525946706</v>
      </c>
      <c r="G257">
        <v>0</v>
      </c>
      <c r="H257">
        <f t="shared" si="37"/>
        <v>0.25500446257809511</v>
      </c>
      <c r="I257">
        <f t="shared" si="38"/>
        <v>-1.0901165669462143</v>
      </c>
      <c r="J257">
        <f t="shared" si="39"/>
        <v>1.0901165669462143</v>
      </c>
      <c r="K257">
        <f t="shared" si="40"/>
        <v>0.62517031521914335</v>
      </c>
      <c r="L257">
        <f t="shared" si="41"/>
        <v>0.37482968478085649</v>
      </c>
      <c r="M257">
        <f t="shared" si="42"/>
        <v>1.5995641118204185</v>
      </c>
      <c r="N257">
        <f t="shared" si="43"/>
        <v>2.6678783474277079</v>
      </c>
    </row>
    <row r="258" spans="1:14" x14ac:dyDescent="0.25">
      <c r="A258" s="4">
        <f>IF('True_Odds_Calculator_2-way'!A259="","",'True_Odds_Calculator_2-way'!A259)</f>
        <v>2.21</v>
      </c>
      <c r="B258" s="4">
        <f>IF('True_Odds_Calculator_2-way'!B259="","",'True_Odds_Calculator_2-way'!B259)</f>
        <v>1.71</v>
      </c>
      <c r="C258" s="4">
        <f t="shared" si="33"/>
        <v>0.45248868778280543</v>
      </c>
      <c r="D258">
        <f t="shared" si="34"/>
        <v>0.58479532163742687</v>
      </c>
      <c r="E258">
        <f t="shared" si="35"/>
        <v>3.7284009420232245E-2</v>
      </c>
      <c r="F258">
        <f t="shared" si="36"/>
        <v>-0.22732925828901074</v>
      </c>
      <c r="G258">
        <v>0</v>
      </c>
      <c r="H258">
        <f t="shared" si="37"/>
        <v>0.26461326770924293</v>
      </c>
      <c r="I258">
        <f t="shared" si="38"/>
        <v>-1.0788924165398663</v>
      </c>
      <c r="J258">
        <f t="shared" si="39"/>
        <v>1.0788924165398663</v>
      </c>
      <c r="K258">
        <f t="shared" si="40"/>
        <v>0.43375295009879905</v>
      </c>
      <c r="L258">
        <f t="shared" si="41"/>
        <v>0.56624704990120123</v>
      </c>
      <c r="M258">
        <f t="shared" si="42"/>
        <v>2.305459824013238</v>
      </c>
      <c r="N258">
        <f t="shared" si="43"/>
        <v>1.7660136157433048</v>
      </c>
    </row>
    <row r="259" spans="1:14" x14ac:dyDescent="0.25">
      <c r="A259" s="4">
        <f>IF('True_Odds_Calculator_2-way'!A260="","",'True_Odds_Calculator_2-way'!A260)</f>
        <v>1.77</v>
      </c>
      <c r="B259" s="4">
        <f>IF('True_Odds_Calculator_2-way'!B260="","",'True_Odds_Calculator_2-way'!B260)</f>
        <v>2.12</v>
      </c>
      <c r="C259" s="4">
        <f t="shared" ref="C259:C322" si="44">1/A259</f>
        <v>0.56497175141242939</v>
      </c>
      <c r="D259">
        <f t="shared" ref="D259:D322" si="45">1/B259</f>
        <v>0.47169811320754712</v>
      </c>
      <c r="E259">
        <f t="shared" ref="E259:E322" si="46">C259+D259-1</f>
        <v>3.6669864619976567E-2</v>
      </c>
      <c r="F259">
        <f t="shared" ref="F259:F322" si="47">C259+D259-(C259*D259)-1</f>
        <v>-0.22982624453682976</v>
      </c>
      <c r="G259">
        <v>0</v>
      </c>
      <c r="H259">
        <f t="shared" ref="H259:H322" si="48">C259*D259</f>
        <v>0.26649610915680627</v>
      </c>
      <c r="I259">
        <f t="shared" ref="I259:I322" si="49">((-4*F259*H259)^0.5)/(2*F259)</f>
        <v>-1.0768262306348702</v>
      </c>
      <c r="J259">
        <f t="shared" ref="J259:J322" si="50">(-((-4*F259*H259)^0.5))/(2*F259)</f>
        <v>1.0768262306348702</v>
      </c>
      <c r="K259">
        <f t="shared" ref="K259:K322" si="51">IF(A259="","",(C259/($J259+C259-($J259*C259))))</f>
        <v>0.5467001677156802</v>
      </c>
      <c r="L259">
        <f t="shared" ref="L259:L322" si="52">IF(B259="","",(D259/($J259+D259-($J259*D259))))</f>
        <v>0.45329983228431991</v>
      </c>
      <c r="M259">
        <f t="shared" ref="M259:M322" si="53">IF(A259="","",1/K259)</f>
        <v>1.8291561975888497</v>
      </c>
      <c r="N259">
        <f t="shared" ref="N259:N322" si="54">IF(B259="","",1/L259)</f>
        <v>2.2060453783110545</v>
      </c>
    </row>
    <row r="260" spans="1:14" x14ac:dyDescent="0.25">
      <c r="A260" s="4">
        <f>IF('True_Odds_Calculator_2-way'!A261="","",'True_Odds_Calculator_2-way'!A261)</f>
        <v>2.29</v>
      </c>
      <c r="B260" s="4">
        <f>IF('True_Odds_Calculator_2-way'!B261="","",'True_Odds_Calculator_2-way'!B261)</f>
        <v>1.66</v>
      </c>
      <c r="C260" s="4">
        <f t="shared" si="44"/>
        <v>0.4366812227074236</v>
      </c>
      <c r="D260">
        <f t="shared" si="45"/>
        <v>0.60240963855421692</v>
      </c>
      <c r="E260">
        <f t="shared" si="46"/>
        <v>3.9090861261640519E-2</v>
      </c>
      <c r="F260">
        <f t="shared" si="47"/>
        <v>-0.22397011627295205</v>
      </c>
      <c r="G260">
        <v>0</v>
      </c>
      <c r="H260">
        <f t="shared" si="48"/>
        <v>0.26306097753459257</v>
      </c>
      <c r="I260">
        <f t="shared" si="49"/>
        <v>-1.0837601479372587</v>
      </c>
      <c r="J260">
        <f t="shared" si="50"/>
        <v>1.0837601479372587</v>
      </c>
      <c r="K260">
        <f t="shared" si="51"/>
        <v>0.41700538087901889</v>
      </c>
      <c r="L260">
        <f t="shared" si="52"/>
        <v>0.58299461912098116</v>
      </c>
      <c r="M260">
        <f t="shared" si="53"/>
        <v>2.3980505908390635</v>
      </c>
      <c r="N260">
        <f t="shared" si="54"/>
        <v>1.7152816976385905</v>
      </c>
    </row>
    <row r="261" spans="1:14" x14ac:dyDescent="0.25">
      <c r="A261" s="4">
        <f>IF('True_Odds_Calculator_2-way'!A262="","",'True_Odds_Calculator_2-way'!A262)</f>
        <v>1.81</v>
      </c>
      <c r="B261" s="4">
        <f>IF('True_Odds_Calculator_2-way'!B262="","",'True_Odds_Calculator_2-way'!B262)</f>
        <v>2.06</v>
      </c>
      <c r="C261" s="4">
        <f t="shared" si="44"/>
        <v>0.5524861878453039</v>
      </c>
      <c r="D261">
        <f t="shared" si="45"/>
        <v>0.4854368932038835</v>
      </c>
      <c r="E261">
        <f t="shared" si="46"/>
        <v>3.7923081049187513E-2</v>
      </c>
      <c r="F261">
        <f t="shared" si="47"/>
        <v>-0.23027409751649397</v>
      </c>
      <c r="G261">
        <v>0</v>
      </c>
      <c r="H261">
        <f t="shared" si="48"/>
        <v>0.26819717856568148</v>
      </c>
      <c r="I261">
        <f t="shared" si="49"/>
        <v>-1.079206513730294</v>
      </c>
      <c r="J261">
        <f t="shared" si="50"/>
        <v>1.079206513730294</v>
      </c>
      <c r="K261">
        <f t="shared" si="51"/>
        <v>0.5335731492446798</v>
      </c>
      <c r="L261">
        <f t="shared" si="52"/>
        <v>0.46642685075531992</v>
      </c>
      <c r="M261">
        <f t="shared" si="53"/>
        <v>1.8741572761215382</v>
      </c>
      <c r="N261">
        <f t="shared" si="54"/>
        <v>2.1439589045541121</v>
      </c>
    </row>
    <row r="262" spans="1:14" x14ac:dyDescent="0.25">
      <c r="A262" s="4">
        <f>IF('True_Odds_Calculator_2-way'!A263="","",'True_Odds_Calculator_2-way'!A263)</f>
        <v>1.78</v>
      </c>
      <c r="B262" s="4">
        <f>IF('True_Odds_Calculator_2-way'!B263="","",'True_Odds_Calculator_2-way'!B263)</f>
        <v>2.11</v>
      </c>
      <c r="C262" s="4">
        <f t="shared" si="44"/>
        <v>0.5617977528089888</v>
      </c>
      <c r="D262">
        <f t="shared" si="45"/>
        <v>0.47393364928909953</v>
      </c>
      <c r="E262">
        <f t="shared" si="46"/>
        <v>3.5731402098088338E-2</v>
      </c>
      <c r="F262">
        <f t="shared" si="47"/>
        <v>-0.23052345705309119</v>
      </c>
      <c r="G262">
        <v>0</v>
      </c>
      <c r="H262">
        <f t="shared" si="48"/>
        <v>0.26625485915117952</v>
      </c>
      <c r="I262">
        <f t="shared" si="49"/>
        <v>-1.0747098003652684</v>
      </c>
      <c r="J262">
        <f t="shared" si="50"/>
        <v>1.0747098003652684</v>
      </c>
      <c r="K262">
        <f t="shared" si="51"/>
        <v>0.54398865104166871</v>
      </c>
      <c r="L262">
        <f t="shared" si="52"/>
        <v>0.45601134895833134</v>
      </c>
      <c r="M262">
        <f t="shared" si="53"/>
        <v>1.838273644284909</v>
      </c>
      <c r="N262">
        <f t="shared" si="54"/>
        <v>2.192927878405448</v>
      </c>
    </row>
    <row r="263" spans="1:14" x14ac:dyDescent="0.25">
      <c r="A263" s="4">
        <f>IF('True_Odds_Calculator_2-way'!A264="","",'True_Odds_Calculator_2-way'!A264)</f>
        <v>2.0499999999999998</v>
      </c>
      <c r="B263" s="4">
        <f>IF('True_Odds_Calculator_2-way'!B264="","",'True_Odds_Calculator_2-way'!B264)</f>
        <v>1.83</v>
      </c>
      <c r="C263" s="4">
        <f t="shared" si="44"/>
        <v>0.48780487804878053</v>
      </c>
      <c r="D263">
        <f t="shared" si="45"/>
        <v>0.54644808743169393</v>
      </c>
      <c r="E263">
        <f t="shared" si="46"/>
        <v>3.4252965480474407E-2</v>
      </c>
      <c r="F263">
        <f t="shared" si="47"/>
        <v>-0.23230707716913246</v>
      </c>
      <c r="G263">
        <v>0</v>
      </c>
      <c r="H263">
        <f t="shared" si="48"/>
        <v>0.26656004264960681</v>
      </c>
      <c r="I263">
        <f t="shared" si="49"/>
        <v>-1.0711894933108055</v>
      </c>
      <c r="J263">
        <f t="shared" si="50"/>
        <v>1.0711894933108055</v>
      </c>
      <c r="K263">
        <f t="shared" si="51"/>
        <v>0.47064383372894186</v>
      </c>
      <c r="L263">
        <f t="shared" si="52"/>
        <v>0.52935616627105819</v>
      </c>
      <c r="M263">
        <f t="shared" si="53"/>
        <v>2.1247489679763456</v>
      </c>
      <c r="N263">
        <f t="shared" si="54"/>
        <v>1.8890872794479689</v>
      </c>
    </row>
    <row r="264" spans="1:14" x14ac:dyDescent="0.25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2.0499999999999998</v>
      </c>
      <c r="C264" s="4">
        <f t="shared" si="44"/>
        <v>0.56818181818181823</v>
      </c>
      <c r="D264">
        <f t="shared" si="45"/>
        <v>0.48780487804878053</v>
      </c>
      <c r="E264">
        <f t="shared" si="46"/>
        <v>5.598669623059882E-2</v>
      </c>
      <c r="F264">
        <f t="shared" si="47"/>
        <v>-0.22117516629711742</v>
      </c>
      <c r="G264">
        <v>0</v>
      </c>
      <c r="H264">
        <f t="shared" si="48"/>
        <v>0.27716186252771624</v>
      </c>
      <c r="I264">
        <f t="shared" si="49"/>
        <v>-1.1194341570991129</v>
      </c>
      <c r="J264">
        <f t="shared" si="50"/>
        <v>1.1194341570991129</v>
      </c>
      <c r="K264">
        <f t="shared" si="51"/>
        <v>0.54031566425830413</v>
      </c>
      <c r="L264">
        <f t="shared" si="52"/>
        <v>0.45968433574169576</v>
      </c>
      <c r="M264">
        <f t="shared" si="53"/>
        <v>1.8507699593953257</v>
      </c>
      <c r="N264">
        <f t="shared" si="54"/>
        <v>2.1754058649540684</v>
      </c>
    </row>
    <row r="265" spans="1:14" x14ac:dyDescent="0.25">
      <c r="A265" s="4">
        <f>IF('True_Odds_Calculator_2-way'!A266="","",'True_Odds_Calculator_2-way'!A266)</f>
        <v>2.35</v>
      </c>
      <c r="B265" s="4">
        <f>IF('True_Odds_Calculator_2-way'!B266="","",'True_Odds_Calculator_2-way'!B266)</f>
        <v>1.58</v>
      </c>
      <c r="C265" s="4">
        <f t="shared" si="44"/>
        <v>0.42553191489361702</v>
      </c>
      <c r="D265">
        <f t="shared" si="45"/>
        <v>0.63291139240506322</v>
      </c>
      <c r="E265">
        <f t="shared" si="46"/>
        <v>5.8443307298680303E-2</v>
      </c>
      <c r="F265">
        <f t="shared" si="47"/>
        <v>-0.21088068946943173</v>
      </c>
      <c r="G265">
        <v>0</v>
      </c>
      <c r="H265">
        <f t="shared" si="48"/>
        <v>0.26932399676811203</v>
      </c>
      <c r="I265">
        <f t="shared" si="49"/>
        <v>-1.1301058393680172</v>
      </c>
      <c r="J265">
        <f t="shared" si="50"/>
        <v>1.1301058393680172</v>
      </c>
      <c r="K265">
        <f t="shared" si="51"/>
        <v>0.39593879509760727</v>
      </c>
      <c r="L265">
        <f t="shared" si="52"/>
        <v>0.6040612049023929</v>
      </c>
      <c r="M265">
        <f t="shared" si="53"/>
        <v>2.5256428831468232</v>
      </c>
      <c r="N265">
        <f t="shared" si="54"/>
        <v>1.6554613868334498</v>
      </c>
    </row>
    <row r="266" spans="1:14" x14ac:dyDescent="0.25">
      <c r="A266" s="4">
        <f>IF('True_Odds_Calculator_2-way'!A267="","",'True_Odds_Calculator_2-way'!A267)</f>
        <v>2.1800000000000002</v>
      </c>
      <c r="B266" s="4">
        <f>IF('True_Odds_Calculator_2-way'!B267="","",'True_Odds_Calculator_2-way'!B267)</f>
        <v>1.68</v>
      </c>
      <c r="C266" s="4">
        <f t="shared" si="44"/>
        <v>0.4587155963302752</v>
      </c>
      <c r="D266">
        <f t="shared" si="45"/>
        <v>0.59523809523809523</v>
      </c>
      <c r="E266">
        <f t="shared" si="46"/>
        <v>5.3953691568370488E-2</v>
      </c>
      <c r="F266">
        <f t="shared" si="47"/>
        <v>-0.21909130624726947</v>
      </c>
      <c r="G266">
        <v>0</v>
      </c>
      <c r="H266">
        <f t="shared" si="48"/>
        <v>0.27304499781564001</v>
      </c>
      <c r="I266">
        <f t="shared" si="49"/>
        <v>-1.1163607017227666</v>
      </c>
      <c r="J266">
        <f t="shared" si="50"/>
        <v>1.1163607017227666</v>
      </c>
      <c r="K266">
        <f t="shared" si="51"/>
        <v>0.4315356541246953</v>
      </c>
      <c r="L266">
        <f t="shared" si="52"/>
        <v>0.5684643458753047</v>
      </c>
      <c r="M266">
        <f t="shared" si="53"/>
        <v>2.3173056280328646</v>
      </c>
      <c r="N266">
        <f t="shared" si="54"/>
        <v>1.7591252771714809</v>
      </c>
    </row>
    <row r="267" spans="1:14" x14ac:dyDescent="0.25">
      <c r="A267" s="4">
        <f>IF('True_Odds_Calculator_2-way'!A268="","",'True_Odds_Calculator_2-way'!A268)</f>
        <v>1.53</v>
      </c>
      <c r="B267" s="4">
        <f>IF('True_Odds_Calculator_2-way'!B268="","",'True_Odds_Calculator_2-way'!B268)</f>
        <v>2.59</v>
      </c>
      <c r="C267" s="4">
        <f t="shared" si="44"/>
        <v>0.65359477124183007</v>
      </c>
      <c r="D267">
        <f t="shared" si="45"/>
        <v>0.38610038610038611</v>
      </c>
      <c r="E267">
        <f t="shared" si="46"/>
        <v>3.9695157342216181E-2</v>
      </c>
      <c r="F267">
        <f t="shared" si="47"/>
        <v>-0.21265803618744794</v>
      </c>
      <c r="G267">
        <v>0</v>
      </c>
      <c r="H267">
        <f t="shared" si="48"/>
        <v>0.25235319352966412</v>
      </c>
      <c r="I267">
        <f t="shared" si="49"/>
        <v>-1.0893401305464636</v>
      </c>
      <c r="J267">
        <f t="shared" si="50"/>
        <v>1.0893401305464636</v>
      </c>
      <c r="K267">
        <f t="shared" si="51"/>
        <v>0.63397459621556129</v>
      </c>
      <c r="L267">
        <f t="shared" si="52"/>
        <v>0.36602540378443871</v>
      </c>
      <c r="M267">
        <f t="shared" si="53"/>
        <v>1.577350269189626</v>
      </c>
      <c r="N267">
        <f t="shared" si="54"/>
        <v>2.7320508075688767</v>
      </c>
    </row>
    <row r="268" spans="1:14" x14ac:dyDescent="0.25">
      <c r="A268" s="4">
        <f>IF('True_Odds_Calculator_2-way'!A269="","",'True_Odds_Calculator_2-way'!A269)</f>
        <v>1.69</v>
      </c>
      <c r="B268" s="4">
        <f>IF('True_Odds_Calculator_2-way'!B269="","",'True_Odds_Calculator_2-way'!B269)</f>
        <v>2.2400000000000002</v>
      </c>
      <c r="C268" s="4">
        <f t="shared" si="44"/>
        <v>0.59171597633136097</v>
      </c>
      <c r="D268">
        <f t="shared" si="45"/>
        <v>0.4464285714285714</v>
      </c>
      <c r="E268">
        <f t="shared" si="46"/>
        <v>3.8144547759932479E-2</v>
      </c>
      <c r="F268">
        <f t="shared" si="47"/>
        <v>-0.22601437024513937</v>
      </c>
      <c r="G268">
        <v>0</v>
      </c>
      <c r="H268">
        <f t="shared" si="48"/>
        <v>0.26415891800507185</v>
      </c>
      <c r="I268">
        <f t="shared" si="49"/>
        <v>-1.0810968751610266</v>
      </c>
      <c r="J268">
        <f t="shared" si="50"/>
        <v>1.0810968751610266</v>
      </c>
      <c r="K268">
        <f t="shared" si="51"/>
        <v>0.57275184293131953</v>
      </c>
      <c r="L268">
        <f t="shared" si="52"/>
        <v>0.42724815706868025</v>
      </c>
      <c r="M268">
        <f t="shared" si="53"/>
        <v>1.7459568438611086</v>
      </c>
      <c r="N268">
        <f t="shared" si="54"/>
        <v>2.3405601251996737</v>
      </c>
    </row>
    <row r="269" spans="1:14" x14ac:dyDescent="0.25">
      <c r="A269" s="4">
        <f>IF('True_Odds_Calculator_2-way'!A270="","",'True_Odds_Calculator_2-way'!A270)</f>
        <v>1.64</v>
      </c>
      <c r="B269" s="4">
        <f>IF('True_Odds_Calculator_2-way'!B270="","",'True_Odds_Calculator_2-way'!B270)</f>
        <v>2.34</v>
      </c>
      <c r="C269" s="4">
        <f t="shared" si="44"/>
        <v>0.6097560975609756</v>
      </c>
      <c r="D269">
        <f t="shared" si="45"/>
        <v>0.42735042735042739</v>
      </c>
      <c r="E269">
        <f t="shared" si="46"/>
        <v>3.7106524911402872E-2</v>
      </c>
      <c r="F269">
        <f t="shared" si="47"/>
        <v>-0.22347300396080894</v>
      </c>
      <c r="G269">
        <v>0</v>
      </c>
      <c r="H269">
        <f t="shared" si="48"/>
        <v>0.26057952887221181</v>
      </c>
      <c r="I269">
        <f t="shared" si="49"/>
        <v>-1.0798355319766999</v>
      </c>
      <c r="J269">
        <f t="shared" si="50"/>
        <v>1.0798355319766999</v>
      </c>
      <c r="K269">
        <f t="shared" si="51"/>
        <v>0.59133292539540294</v>
      </c>
      <c r="L269">
        <f t="shared" si="52"/>
        <v>0.40866707460459728</v>
      </c>
      <c r="M269">
        <f t="shared" si="53"/>
        <v>1.6910947404650878</v>
      </c>
      <c r="N269">
        <f t="shared" si="54"/>
        <v>2.4469796128487777</v>
      </c>
    </row>
    <row r="270" spans="1:14" x14ac:dyDescent="0.25">
      <c r="A270" s="4">
        <f>IF('True_Odds_Calculator_2-way'!A271="","",'True_Odds_Calculator_2-way'!A271)</f>
        <v>1.61</v>
      </c>
      <c r="B270" s="4">
        <f>IF('True_Odds_Calculator_2-way'!B271="","",'True_Odds_Calculator_2-way'!B271)</f>
        <v>2.4</v>
      </c>
      <c r="C270" s="4">
        <f t="shared" si="44"/>
        <v>0.6211180124223602</v>
      </c>
      <c r="D270">
        <f t="shared" si="45"/>
        <v>0.41666666666666669</v>
      </c>
      <c r="E270">
        <f t="shared" si="46"/>
        <v>3.7784679089026829E-2</v>
      </c>
      <c r="F270">
        <f t="shared" si="47"/>
        <v>-0.22101449275362328</v>
      </c>
      <c r="G270">
        <v>0</v>
      </c>
      <c r="H270">
        <f t="shared" si="48"/>
        <v>0.25879917184265011</v>
      </c>
      <c r="I270">
        <f t="shared" si="49"/>
        <v>-1.0821091383745125</v>
      </c>
      <c r="J270">
        <f t="shared" si="50"/>
        <v>1.0821091383745125</v>
      </c>
      <c r="K270">
        <f t="shared" si="51"/>
        <v>0.602378222567299</v>
      </c>
      <c r="L270">
        <f t="shared" si="52"/>
        <v>0.39762177743270088</v>
      </c>
      <c r="M270">
        <f t="shared" si="53"/>
        <v>1.660086574408453</v>
      </c>
      <c r="N270">
        <f t="shared" si="54"/>
        <v>2.5149527937243179</v>
      </c>
    </row>
    <row r="271" spans="1:14" x14ac:dyDescent="0.25">
      <c r="A271" s="4">
        <f>IF('True_Odds_Calculator_2-way'!A272="","",'True_Odds_Calculator_2-way'!A272)</f>
        <v>2.1800000000000002</v>
      </c>
      <c r="B271" s="4">
        <f>IF('True_Odds_Calculator_2-way'!B272="","",'True_Odds_Calculator_2-way'!B272)</f>
        <v>1.74</v>
      </c>
      <c r="C271" s="4">
        <f t="shared" si="44"/>
        <v>0.4587155963302752</v>
      </c>
      <c r="D271">
        <f t="shared" si="45"/>
        <v>0.57471264367816088</v>
      </c>
      <c r="E271">
        <f t="shared" si="46"/>
        <v>3.3428240008436028E-2</v>
      </c>
      <c r="F271">
        <f t="shared" si="47"/>
        <v>-0.23020141305494057</v>
      </c>
      <c r="G271">
        <v>0</v>
      </c>
      <c r="H271">
        <f t="shared" si="48"/>
        <v>0.26362965306337655</v>
      </c>
      <c r="I271">
        <f t="shared" si="49"/>
        <v>-1.0701462561817372</v>
      </c>
      <c r="J271">
        <f t="shared" si="50"/>
        <v>1.0701462561817372</v>
      </c>
      <c r="K271">
        <f t="shared" si="51"/>
        <v>0.44193570658612125</v>
      </c>
      <c r="L271">
        <f t="shared" si="52"/>
        <v>0.55806429341387886</v>
      </c>
      <c r="M271">
        <f t="shared" si="53"/>
        <v>2.26277258229445</v>
      </c>
      <c r="N271">
        <f t="shared" si="54"/>
        <v>1.7919082295744857</v>
      </c>
    </row>
    <row r="272" spans="1:14" x14ac:dyDescent="0.25">
      <c r="A272" s="4">
        <f>IF('True_Odds_Calculator_2-way'!A273="","",'True_Odds_Calculator_2-way'!A273)</f>
        <v>2.0099999999999998</v>
      </c>
      <c r="B272" s="4">
        <f>IF('True_Odds_Calculator_2-way'!B273="","",'True_Odds_Calculator_2-way'!B273)</f>
        <v>1.88</v>
      </c>
      <c r="C272" s="4">
        <f t="shared" si="44"/>
        <v>0.49751243781094534</v>
      </c>
      <c r="D272">
        <f t="shared" si="45"/>
        <v>0.53191489361702127</v>
      </c>
      <c r="E272">
        <f t="shared" si="46"/>
        <v>2.9427331427966497E-2</v>
      </c>
      <c r="F272">
        <f t="shared" si="47"/>
        <v>-0.23520694400338749</v>
      </c>
      <c r="G272">
        <v>0</v>
      </c>
      <c r="H272">
        <f t="shared" si="48"/>
        <v>0.26463427543135393</v>
      </c>
      <c r="I272">
        <f t="shared" si="49"/>
        <v>-1.060713208766217</v>
      </c>
      <c r="J272">
        <f t="shared" si="50"/>
        <v>1.060713208766217</v>
      </c>
      <c r="K272">
        <f t="shared" si="51"/>
        <v>0.48278384578010813</v>
      </c>
      <c r="L272">
        <f t="shared" si="52"/>
        <v>0.5172161542198922</v>
      </c>
      <c r="M272">
        <f t="shared" si="53"/>
        <v>2.0713203408538785</v>
      </c>
      <c r="N272">
        <f t="shared" si="54"/>
        <v>1.9334276237142709</v>
      </c>
    </row>
    <row r="273" spans="1:14" x14ac:dyDescent="0.25">
      <c r="A273" s="4">
        <f>IF('True_Odds_Calculator_2-way'!A274="","",'True_Odds_Calculator_2-way'!A274)</f>
        <v>1.96</v>
      </c>
      <c r="B273" s="4">
        <f>IF('True_Odds_Calculator_2-way'!B274="","",'True_Odds_Calculator_2-way'!B274)</f>
        <v>1.93</v>
      </c>
      <c r="C273" s="4">
        <f t="shared" si="44"/>
        <v>0.51020408163265307</v>
      </c>
      <c r="D273">
        <f t="shared" si="45"/>
        <v>0.5181347150259068</v>
      </c>
      <c r="E273">
        <f t="shared" si="46"/>
        <v>2.8338796658559762E-2</v>
      </c>
      <c r="F273">
        <f t="shared" si="47"/>
        <v>-0.23601564978322942</v>
      </c>
      <c r="G273">
        <v>0</v>
      </c>
      <c r="H273">
        <f t="shared" si="48"/>
        <v>0.26435444644178918</v>
      </c>
      <c r="I273">
        <f t="shared" si="49"/>
        <v>-1.0583343916682539</v>
      </c>
      <c r="J273">
        <f t="shared" si="50"/>
        <v>1.0583343916682539</v>
      </c>
      <c r="K273">
        <f t="shared" si="51"/>
        <v>0.49603149604724417</v>
      </c>
      <c r="L273">
        <f t="shared" si="52"/>
        <v>0.50396850395275605</v>
      </c>
      <c r="M273">
        <f t="shared" si="53"/>
        <v>2.0160010160015238</v>
      </c>
      <c r="N273">
        <f t="shared" si="54"/>
        <v>1.9842509842514759</v>
      </c>
    </row>
    <row r="274" spans="1:14" x14ac:dyDescent="0.25">
      <c r="A274" s="4">
        <f>IF('True_Odds_Calculator_2-way'!A275="","",'True_Odds_Calculator_2-way'!A275)</f>
        <v>2.1</v>
      </c>
      <c r="B274" s="4">
        <f>IF('True_Odds_Calculator_2-way'!B275="","",'True_Odds_Calculator_2-way'!B275)</f>
        <v>1.79</v>
      </c>
      <c r="C274" s="4">
        <f t="shared" si="44"/>
        <v>0.47619047619047616</v>
      </c>
      <c r="D274">
        <f t="shared" si="45"/>
        <v>0.55865921787709494</v>
      </c>
      <c r="E274">
        <f t="shared" si="46"/>
        <v>3.4849694067571102E-2</v>
      </c>
      <c r="F274">
        <f t="shared" si="47"/>
        <v>-0.2311785049215217</v>
      </c>
      <c r="G274">
        <v>0</v>
      </c>
      <c r="H274">
        <f t="shared" si="48"/>
        <v>0.2660281989890928</v>
      </c>
      <c r="I274">
        <f t="shared" si="49"/>
        <v>-1.072729223145815</v>
      </c>
      <c r="J274">
        <f t="shared" si="50"/>
        <v>1.072729223145815</v>
      </c>
      <c r="K274">
        <f t="shared" si="51"/>
        <v>0.4587151448829464</v>
      </c>
      <c r="L274">
        <f t="shared" si="52"/>
        <v>0.5412848551170536</v>
      </c>
      <c r="M274">
        <f t="shared" si="53"/>
        <v>2.1800021454603971</v>
      </c>
      <c r="N274">
        <f t="shared" si="54"/>
        <v>1.8474560862851939</v>
      </c>
    </row>
    <row r="275" spans="1:14" x14ac:dyDescent="0.25">
      <c r="A275" s="4">
        <f>IF('True_Odds_Calculator_2-way'!A276="","",'True_Odds_Calculator_2-way'!A276)</f>
        <v>1.52</v>
      </c>
      <c r="B275" s="4">
        <f>IF('True_Odds_Calculator_2-way'!B276="","",'True_Odds_Calculator_2-way'!B276)</f>
        <v>2.63</v>
      </c>
      <c r="C275" s="4">
        <f t="shared" si="44"/>
        <v>0.65789473684210531</v>
      </c>
      <c r="D275">
        <f t="shared" si="45"/>
        <v>0.38022813688212931</v>
      </c>
      <c r="E275">
        <f t="shared" si="46"/>
        <v>3.8122873724234729E-2</v>
      </c>
      <c r="F275">
        <f t="shared" si="47"/>
        <v>-0.21202721632979771</v>
      </c>
      <c r="G275">
        <v>0</v>
      </c>
      <c r="H275">
        <f t="shared" si="48"/>
        <v>0.25015009005403244</v>
      </c>
      <c r="I275">
        <f t="shared" si="49"/>
        <v>-1.0861868132594534</v>
      </c>
      <c r="J275">
        <f t="shared" si="50"/>
        <v>1.0861868132594534</v>
      </c>
      <c r="K275">
        <f t="shared" si="51"/>
        <v>0.63905230367683563</v>
      </c>
      <c r="L275">
        <f t="shared" si="52"/>
        <v>0.36094769632316426</v>
      </c>
      <c r="M275">
        <f t="shared" si="53"/>
        <v>1.5648171428949158</v>
      </c>
      <c r="N275">
        <f t="shared" si="54"/>
        <v>2.7704845056129086</v>
      </c>
    </row>
    <row r="276" spans="1:14" x14ac:dyDescent="0.25">
      <c r="A276" s="4">
        <f>IF('True_Odds_Calculator_2-way'!A277="","",'True_Odds_Calculator_2-way'!A277)</f>
        <v>1.8</v>
      </c>
      <c r="B276" s="4">
        <f>IF('True_Odds_Calculator_2-way'!B277="","",'True_Odds_Calculator_2-way'!B277)</f>
        <v>2.09</v>
      </c>
      <c r="C276" s="4">
        <f t="shared" si="44"/>
        <v>0.55555555555555558</v>
      </c>
      <c r="D276">
        <f t="shared" si="45"/>
        <v>0.47846889952153115</v>
      </c>
      <c r="E276">
        <f t="shared" si="46"/>
        <v>3.4024455077086735E-2</v>
      </c>
      <c r="F276">
        <f t="shared" si="47"/>
        <v>-0.23179160021265277</v>
      </c>
      <c r="G276">
        <v>0</v>
      </c>
      <c r="H276">
        <f t="shared" si="48"/>
        <v>0.26581605528973956</v>
      </c>
      <c r="I276">
        <f t="shared" si="49"/>
        <v>-1.0708823421952987</v>
      </c>
      <c r="J276">
        <f t="shared" si="50"/>
        <v>1.0708823421952987</v>
      </c>
      <c r="K276">
        <f t="shared" si="51"/>
        <v>0.53858826760586154</v>
      </c>
      <c r="L276">
        <f t="shared" si="52"/>
        <v>0.46141173239413841</v>
      </c>
      <c r="M276">
        <f t="shared" si="53"/>
        <v>1.8567058737562385</v>
      </c>
      <c r="N276">
        <f t="shared" si="54"/>
        <v>2.1672617529928755</v>
      </c>
    </row>
    <row r="277" spans="1:14" x14ac:dyDescent="0.25">
      <c r="A277" s="4">
        <f>IF('True_Odds_Calculator_2-way'!A278="","",'True_Odds_Calculator_2-way'!A278)</f>
        <v>1.71</v>
      </c>
      <c r="B277" s="4">
        <f>IF('True_Odds_Calculator_2-way'!B278="","",'True_Odds_Calculator_2-way'!B278)</f>
        <v>2.23</v>
      </c>
      <c r="C277" s="4">
        <f t="shared" si="44"/>
        <v>0.58479532163742687</v>
      </c>
      <c r="D277">
        <f t="shared" si="45"/>
        <v>0.44843049327354262</v>
      </c>
      <c r="E277">
        <f t="shared" si="46"/>
        <v>3.3225814910969431E-2</v>
      </c>
      <c r="F277">
        <f t="shared" si="47"/>
        <v>-0.22901423963496192</v>
      </c>
      <c r="G277">
        <v>0</v>
      </c>
      <c r="H277">
        <f t="shared" si="48"/>
        <v>0.26224005454593136</v>
      </c>
      <c r="I277">
        <f t="shared" si="49"/>
        <v>-1.070084984173661</v>
      </c>
      <c r="J277">
        <f t="shared" si="50"/>
        <v>1.070084984173661</v>
      </c>
      <c r="K277">
        <f t="shared" si="51"/>
        <v>0.56825919869450314</v>
      </c>
      <c r="L277">
        <f t="shared" si="52"/>
        <v>0.43174080130549697</v>
      </c>
      <c r="M277">
        <f t="shared" si="53"/>
        <v>1.7597603387632996</v>
      </c>
      <c r="N277">
        <f t="shared" si="54"/>
        <v>2.3162045305336028</v>
      </c>
    </row>
    <row r="278" spans="1:14" x14ac:dyDescent="0.25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2.54</v>
      </c>
      <c r="C278" s="4">
        <f t="shared" si="44"/>
        <v>0.64102564102564097</v>
      </c>
      <c r="D278">
        <f t="shared" si="45"/>
        <v>0.39370078740157477</v>
      </c>
      <c r="E278">
        <f t="shared" si="46"/>
        <v>3.4726428427215739E-2</v>
      </c>
      <c r="F278">
        <f t="shared" si="47"/>
        <v>-0.21764587118917833</v>
      </c>
      <c r="G278">
        <v>0</v>
      </c>
      <c r="H278">
        <f t="shared" si="48"/>
        <v>0.25237229961639407</v>
      </c>
      <c r="I278">
        <f t="shared" si="49"/>
        <v>-1.0768262306348699</v>
      </c>
      <c r="J278">
        <f t="shared" si="50"/>
        <v>1.0768262306348699</v>
      </c>
      <c r="K278">
        <f t="shared" si="51"/>
        <v>0.62382148846988572</v>
      </c>
      <c r="L278">
        <f t="shared" si="52"/>
        <v>0.37617851153011422</v>
      </c>
      <c r="M278">
        <f t="shared" si="53"/>
        <v>1.6030226891555273</v>
      </c>
      <c r="N278">
        <f t="shared" si="54"/>
        <v>2.6583123951776999</v>
      </c>
    </row>
    <row r="279" spans="1:14" x14ac:dyDescent="0.25">
      <c r="A279" s="4">
        <f>IF('True_Odds_Calculator_2-way'!A280="","",'True_Odds_Calculator_2-way'!A280)</f>
        <v>2.16</v>
      </c>
      <c r="B279" s="4">
        <f>IF('True_Odds_Calculator_2-way'!B280="","",'True_Odds_Calculator_2-way'!B280)</f>
        <v>1.75</v>
      </c>
      <c r="C279" s="4">
        <f t="shared" si="44"/>
        <v>0.46296296296296291</v>
      </c>
      <c r="D279">
        <f t="shared" si="45"/>
        <v>0.5714285714285714</v>
      </c>
      <c r="E279">
        <f t="shared" si="46"/>
        <v>3.4391534391534417E-2</v>
      </c>
      <c r="F279">
        <f t="shared" si="47"/>
        <v>-0.23015873015873001</v>
      </c>
      <c r="G279">
        <v>0</v>
      </c>
      <c r="H279">
        <f t="shared" si="48"/>
        <v>0.26455026455026448</v>
      </c>
      <c r="I279">
        <f t="shared" si="49"/>
        <v>-1.0721125348377951</v>
      </c>
      <c r="J279">
        <f t="shared" si="50"/>
        <v>1.0721125348377951</v>
      </c>
      <c r="K279">
        <f t="shared" si="51"/>
        <v>0.44570220807044264</v>
      </c>
      <c r="L279">
        <f t="shared" si="52"/>
        <v>0.55429779192955719</v>
      </c>
      <c r="M279">
        <f t="shared" si="53"/>
        <v>2.2436505404118421</v>
      </c>
      <c r="N279">
        <f t="shared" si="54"/>
        <v>1.8040844011283466</v>
      </c>
    </row>
    <row r="280" spans="1:14" x14ac:dyDescent="0.25">
      <c r="A280" s="4">
        <f>IF('True_Odds_Calculator_2-way'!A281="","",'True_Odds_Calculator_2-way'!A281)</f>
        <v>1.75</v>
      </c>
      <c r="B280" s="4">
        <f>IF('True_Odds_Calculator_2-way'!B281="","",'True_Odds_Calculator_2-way'!B281)</f>
        <v>2.14</v>
      </c>
      <c r="C280" s="4">
        <f t="shared" si="44"/>
        <v>0.5714285714285714</v>
      </c>
      <c r="D280">
        <f t="shared" si="45"/>
        <v>0.46728971962616822</v>
      </c>
      <c r="E280">
        <f t="shared" si="46"/>
        <v>3.8718291054739673E-2</v>
      </c>
      <c r="F280">
        <f t="shared" si="47"/>
        <v>-0.22830440587449929</v>
      </c>
      <c r="G280">
        <v>0</v>
      </c>
      <c r="H280">
        <f t="shared" si="48"/>
        <v>0.26702269692923897</v>
      </c>
      <c r="I280">
        <f t="shared" si="49"/>
        <v>-1.0814761408717504</v>
      </c>
      <c r="J280">
        <f t="shared" si="50"/>
        <v>1.0814761408717504</v>
      </c>
      <c r="K280">
        <f t="shared" si="51"/>
        <v>0.55214846039654741</v>
      </c>
      <c r="L280">
        <f t="shared" si="52"/>
        <v>0.44785153960345248</v>
      </c>
      <c r="M280">
        <f t="shared" si="53"/>
        <v>1.8111071056538131</v>
      </c>
      <c r="N280">
        <f t="shared" si="54"/>
        <v>2.2328828005937953</v>
      </c>
    </row>
    <row r="281" spans="1:14" x14ac:dyDescent="0.25">
      <c r="A281" s="4">
        <f>IF('True_Odds_Calculator_2-way'!A282="","",'True_Odds_Calculator_2-way'!A282)</f>
        <v>2.1</v>
      </c>
      <c r="B281" s="4">
        <f>IF('True_Odds_Calculator_2-way'!B282="","",'True_Odds_Calculator_2-way'!B282)</f>
        <v>1.79</v>
      </c>
      <c r="C281" s="4">
        <f t="shared" si="44"/>
        <v>0.47619047619047616</v>
      </c>
      <c r="D281">
        <f t="shared" si="45"/>
        <v>0.55865921787709494</v>
      </c>
      <c r="E281">
        <f t="shared" si="46"/>
        <v>3.4849694067571102E-2</v>
      </c>
      <c r="F281">
        <f t="shared" si="47"/>
        <v>-0.2311785049215217</v>
      </c>
      <c r="G281">
        <v>0</v>
      </c>
      <c r="H281">
        <f t="shared" si="48"/>
        <v>0.2660281989890928</v>
      </c>
      <c r="I281">
        <f t="shared" si="49"/>
        <v>-1.072729223145815</v>
      </c>
      <c r="J281">
        <f t="shared" si="50"/>
        <v>1.072729223145815</v>
      </c>
      <c r="K281">
        <f t="shared" si="51"/>
        <v>0.4587151448829464</v>
      </c>
      <c r="L281">
        <f t="shared" si="52"/>
        <v>0.5412848551170536</v>
      </c>
      <c r="M281">
        <f t="shared" si="53"/>
        <v>2.1800021454603971</v>
      </c>
      <c r="N281">
        <f t="shared" si="54"/>
        <v>1.8474560862851939</v>
      </c>
    </row>
    <row r="282" spans="1:14" x14ac:dyDescent="0.25">
      <c r="A282" s="4">
        <f>IF('True_Odds_Calculator_2-way'!A283="","",'True_Odds_Calculator_2-way'!A283)</f>
        <v>1.6</v>
      </c>
      <c r="B282" s="4">
        <f>IF('True_Odds_Calculator_2-way'!B283="","",'True_Odds_Calculator_2-way'!B283)</f>
        <v>2.4300000000000002</v>
      </c>
      <c r="C282" s="4">
        <f t="shared" si="44"/>
        <v>0.625</v>
      </c>
      <c r="D282">
        <f t="shared" si="45"/>
        <v>0.41152263374485593</v>
      </c>
      <c r="E282">
        <f t="shared" si="46"/>
        <v>3.652263374485587E-2</v>
      </c>
      <c r="F282">
        <f t="shared" si="47"/>
        <v>-0.2206790123456791</v>
      </c>
      <c r="G282">
        <v>0</v>
      </c>
      <c r="H282">
        <f t="shared" si="48"/>
        <v>0.25720164609053497</v>
      </c>
      <c r="I282">
        <f t="shared" si="49"/>
        <v>-1.0795837927188259</v>
      </c>
      <c r="J282">
        <f t="shared" si="50"/>
        <v>1.0795837927188259</v>
      </c>
      <c r="K282">
        <f t="shared" si="51"/>
        <v>0.60688807933403277</v>
      </c>
      <c r="L282">
        <f t="shared" si="52"/>
        <v>0.39311192066596734</v>
      </c>
      <c r="M282">
        <f t="shared" si="53"/>
        <v>1.6477502756312954</v>
      </c>
      <c r="N282">
        <f t="shared" si="54"/>
        <v>2.5438048235879216</v>
      </c>
    </row>
    <row r="283" spans="1:14" x14ac:dyDescent="0.25">
      <c r="A283" s="4">
        <f>IF('True_Odds_Calculator_2-way'!A284="","",'True_Odds_Calculator_2-way'!A284)</f>
        <v>1.92</v>
      </c>
      <c r="B283" s="4">
        <f>IF('True_Odds_Calculator_2-way'!B284="","",'True_Odds_Calculator_2-way'!B284)</f>
        <v>1.95</v>
      </c>
      <c r="C283" s="4">
        <f t="shared" si="44"/>
        <v>0.52083333333333337</v>
      </c>
      <c r="D283">
        <f t="shared" si="45"/>
        <v>0.51282051282051289</v>
      </c>
      <c r="E283">
        <f t="shared" si="46"/>
        <v>3.3653846153846256E-2</v>
      </c>
      <c r="F283">
        <f t="shared" si="47"/>
        <v>-0.23344017094017089</v>
      </c>
      <c r="G283">
        <v>0</v>
      </c>
      <c r="H283">
        <f t="shared" si="48"/>
        <v>0.26709401709401714</v>
      </c>
      <c r="I283">
        <f t="shared" si="49"/>
        <v>-1.0696563746013956</v>
      </c>
      <c r="J283">
        <f t="shared" si="50"/>
        <v>1.0696563746013956</v>
      </c>
      <c r="K283">
        <f t="shared" si="51"/>
        <v>0.50401095327935097</v>
      </c>
      <c r="L283">
        <f t="shared" si="52"/>
        <v>0.49598904672064897</v>
      </c>
      <c r="M283">
        <f t="shared" si="53"/>
        <v>1.9840838646332837</v>
      </c>
      <c r="N283">
        <f t="shared" si="54"/>
        <v>2.0161735558713256</v>
      </c>
    </row>
    <row r="284" spans="1:14" x14ac:dyDescent="0.25">
      <c r="A284" s="4">
        <f>IF('True_Odds_Calculator_2-way'!A285="","",'True_Odds_Calculator_2-way'!A285)</f>
        <v>1.86</v>
      </c>
      <c r="B284" s="4">
        <f>IF('True_Odds_Calculator_2-way'!B285="","",'True_Odds_Calculator_2-way'!B285)</f>
        <v>2.0299999999999998</v>
      </c>
      <c r="C284" s="4">
        <f t="shared" si="44"/>
        <v>0.5376344086021505</v>
      </c>
      <c r="D284">
        <f t="shared" si="45"/>
        <v>0.49261083743842371</v>
      </c>
      <c r="E284">
        <f t="shared" si="46"/>
        <v>3.0245246040574214E-2</v>
      </c>
      <c r="F284">
        <f t="shared" si="47"/>
        <v>-0.23459929021664283</v>
      </c>
      <c r="G284">
        <v>0</v>
      </c>
      <c r="H284">
        <f t="shared" si="48"/>
        <v>0.26484453625721704</v>
      </c>
      <c r="I284">
        <f t="shared" si="49"/>
        <v>-1.0625078858299792</v>
      </c>
      <c r="J284">
        <f t="shared" si="50"/>
        <v>1.0625078858299792</v>
      </c>
      <c r="K284">
        <f t="shared" si="51"/>
        <v>0.5225324395988501</v>
      </c>
      <c r="L284">
        <f t="shared" si="52"/>
        <v>0.47746756040114985</v>
      </c>
      <c r="M284">
        <f t="shared" si="53"/>
        <v>1.9137567818137824</v>
      </c>
      <c r="N284">
        <f t="shared" si="54"/>
        <v>2.0943831224048783</v>
      </c>
    </row>
    <row r="285" spans="1:14" x14ac:dyDescent="0.25">
      <c r="A285" s="4">
        <f>IF('True_Odds_Calculator_2-way'!A286="","",'True_Odds_Calculator_2-way'!A286)</f>
        <v>2.12</v>
      </c>
      <c r="B285" s="4">
        <f>IF('True_Odds_Calculator_2-way'!B286="","",'True_Odds_Calculator_2-way'!B286)</f>
        <v>1.78</v>
      </c>
      <c r="C285" s="4">
        <f t="shared" si="44"/>
        <v>0.47169811320754712</v>
      </c>
      <c r="D285">
        <f t="shared" si="45"/>
        <v>0.5617977528089888</v>
      </c>
      <c r="E285">
        <f t="shared" si="46"/>
        <v>3.3495866016535869E-2</v>
      </c>
      <c r="F285">
        <f t="shared" si="47"/>
        <v>-0.23150307398770409</v>
      </c>
      <c r="G285">
        <v>0</v>
      </c>
      <c r="H285">
        <f t="shared" si="48"/>
        <v>0.26499894000423996</v>
      </c>
      <c r="I285">
        <f t="shared" si="49"/>
        <v>-1.0699012312772822</v>
      </c>
      <c r="J285">
        <f t="shared" si="50"/>
        <v>1.0699012312772822</v>
      </c>
      <c r="K285">
        <f t="shared" si="51"/>
        <v>0.45489916365833472</v>
      </c>
      <c r="L285">
        <f t="shared" si="52"/>
        <v>0.54510083634166528</v>
      </c>
      <c r="M285">
        <f t="shared" si="53"/>
        <v>2.1982893790305562</v>
      </c>
      <c r="N285">
        <f t="shared" si="54"/>
        <v>1.83452296039628</v>
      </c>
    </row>
    <row r="286" spans="1:14" x14ac:dyDescent="0.25">
      <c r="A286" s="4">
        <f>IF('True_Odds_Calculator_2-way'!A287="","",'True_Odds_Calculator_2-way'!A287)</f>
        <v>1.92</v>
      </c>
      <c r="B286" s="4">
        <f>IF('True_Odds_Calculator_2-way'!B287="","",'True_Odds_Calculator_2-way'!B287)</f>
        <v>1.97</v>
      </c>
      <c r="C286" s="4">
        <f t="shared" si="44"/>
        <v>0.52083333333333337</v>
      </c>
      <c r="D286">
        <f t="shared" si="45"/>
        <v>0.50761421319796951</v>
      </c>
      <c r="E286">
        <f t="shared" si="46"/>
        <v>2.844754653130277E-2</v>
      </c>
      <c r="F286">
        <f t="shared" si="47"/>
        <v>-0.2359348561759731</v>
      </c>
      <c r="G286">
        <v>0</v>
      </c>
      <c r="H286">
        <f t="shared" si="48"/>
        <v>0.26438240270727581</v>
      </c>
      <c r="I286">
        <f t="shared" si="49"/>
        <v>-1.0585715534396718</v>
      </c>
      <c r="J286">
        <f t="shared" si="50"/>
        <v>1.0585715534396718</v>
      </c>
      <c r="K286">
        <f t="shared" si="51"/>
        <v>0.50661491420873006</v>
      </c>
      <c r="L286">
        <f t="shared" si="52"/>
        <v>0.49338508579127022</v>
      </c>
      <c r="M286">
        <f t="shared" si="53"/>
        <v>1.9738858291644976</v>
      </c>
      <c r="N286">
        <f t="shared" si="54"/>
        <v>2.0268144068364817</v>
      </c>
    </row>
    <row r="287" spans="1:14" x14ac:dyDescent="0.25">
      <c r="A287" s="4">
        <f>IF('True_Odds_Calculator_2-way'!A288="","",'True_Odds_Calculator_2-way'!A288)</f>
        <v>2.34</v>
      </c>
      <c r="B287" s="4">
        <f>IF('True_Odds_Calculator_2-way'!B288="","",'True_Odds_Calculator_2-way'!B288)</f>
        <v>1.61</v>
      </c>
      <c r="C287" s="4">
        <f t="shared" si="44"/>
        <v>0.42735042735042739</v>
      </c>
      <c r="D287">
        <f t="shared" si="45"/>
        <v>0.6211180124223602</v>
      </c>
      <c r="E287">
        <f t="shared" si="46"/>
        <v>4.8468439772787697E-2</v>
      </c>
      <c r="F287">
        <f t="shared" si="47"/>
        <v>-0.21696660827095604</v>
      </c>
      <c r="G287">
        <v>0</v>
      </c>
      <c r="H287">
        <f t="shared" si="48"/>
        <v>0.26543504804374368</v>
      </c>
      <c r="I287">
        <f t="shared" si="49"/>
        <v>-1.1060701788398051</v>
      </c>
      <c r="J287">
        <f t="shared" si="50"/>
        <v>1.1060701788398051</v>
      </c>
      <c r="K287">
        <f t="shared" si="51"/>
        <v>0.40287912901870748</v>
      </c>
      <c r="L287">
        <f t="shared" si="52"/>
        <v>0.59712087098129241</v>
      </c>
      <c r="M287">
        <f t="shared" si="53"/>
        <v>2.4821340396453389</v>
      </c>
      <c r="N287">
        <f t="shared" si="54"/>
        <v>1.6747028090922811</v>
      </c>
    </row>
    <row r="288" spans="1:14" x14ac:dyDescent="0.25">
      <c r="A288" s="4">
        <f>IF('True_Odds_Calculator_2-way'!A289="","",'True_Odds_Calculator_2-way'!A289)</f>
        <v>1.98</v>
      </c>
      <c r="B288" s="4">
        <f>IF('True_Odds_Calculator_2-way'!B289="","",'True_Odds_Calculator_2-way'!B289)</f>
        <v>1.89</v>
      </c>
      <c r="C288" s="4">
        <f t="shared" si="44"/>
        <v>0.50505050505050508</v>
      </c>
      <c r="D288">
        <f t="shared" si="45"/>
        <v>0.52910052910052918</v>
      </c>
      <c r="E288">
        <f t="shared" si="46"/>
        <v>3.4151034151034265E-2</v>
      </c>
      <c r="F288">
        <f t="shared" si="47"/>
        <v>-0.23307145529367745</v>
      </c>
      <c r="G288">
        <v>0</v>
      </c>
      <c r="H288">
        <f t="shared" si="48"/>
        <v>0.26722248944471172</v>
      </c>
      <c r="I288">
        <f t="shared" si="49"/>
        <v>-1.0707595557083738</v>
      </c>
      <c r="J288">
        <f t="shared" si="50"/>
        <v>1.0707595557083738</v>
      </c>
      <c r="K288">
        <f t="shared" si="51"/>
        <v>0.48796093876492608</v>
      </c>
      <c r="L288">
        <f t="shared" si="52"/>
        <v>0.5120390612350737</v>
      </c>
      <c r="M288">
        <f t="shared" si="53"/>
        <v>2.0493443645942064</v>
      </c>
      <c r="N288">
        <f t="shared" si="54"/>
        <v>1.9529760045804527</v>
      </c>
    </row>
    <row r="289" spans="1:14" x14ac:dyDescent="0.25">
      <c r="A289" s="4">
        <f>IF('True_Odds_Calculator_2-way'!A290="","",'True_Odds_Calculator_2-way'!A290)</f>
        <v>1.6</v>
      </c>
      <c r="B289" s="4">
        <f>IF('True_Odds_Calculator_2-way'!B290="","",'True_Odds_Calculator_2-way'!B290)</f>
        <v>2.42</v>
      </c>
      <c r="C289" s="4">
        <f t="shared" si="44"/>
        <v>0.625</v>
      </c>
      <c r="D289">
        <f t="shared" si="45"/>
        <v>0.41322314049586778</v>
      </c>
      <c r="E289">
        <f t="shared" si="46"/>
        <v>3.8223140495867725E-2</v>
      </c>
      <c r="F289">
        <f t="shared" si="47"/>
        <v>-0.2200413223140496</v>
      </c>
      <c r="G289">
        <v>0</v>
      </c>
      <c r="H289">
        <f t="shared" si="48"/>
        <v>0.25826446280991738</v>
      </c>
      <c r="I289">
        <f t="shared" si="49"/>
        <v>-1.0833784750435986</v>
      </c>
      <c r="J289">
        <f t="shared" si="50"/>
        <v>1.0833784750435986</v>
      </c>
      <c r="K289">
        <f t="shared" si="51"/>
        <v>0.60605065763762667</v>
      </c>
      <c r="L289">
        <f t="shared" si="52"/>
        <v>0.39394934236237333</v>
      </c>
      <c r="M289">
        <f t="shared" si="53"/>
        <v>1.6500270850261594</v>
      </c>
      <c r="N289">
        <f t="shared" si="54"/>
        <v>2.5383974345619098</v>
      </c>
    </row>
    <row r="290" spans="1:14" x14ac:dyDescent="0.25">
      <c r="A290" s="4">
        <f>IF('True_Odds_Calculator_2-way'!A291="","",'True_Odds_Calculator_2-way'!A291)</f>
        <v>1.78</v>
      </c>
      <c r="B290" s="4">
        <f>IF('True_Odds_Calculator_2-way'!B291="","",'True_Odds_Calculator_2-way'!B291)</f>
        <v>2.11</v>
      </c>
      <c r="C290" s="4">
        <f t="shared" si="44"/>
        <v>0.5617977528089888</v>
      </c>
      <c r="D290">
        <f t="shared" si="45"/>
        <v>0.47393364928909953</v>
      </c>
      <c r="E290">
        <f t="shared" si="46"/>
        <v>3.5731402098088338E-2</v>
      </c>
      <c r="F290">
        <f t="shared" si="47"/>
        <v>-0.23052345705309119</v>
      </c>
      <c r="G290">
        <v>0</v>
      </c>
      <c r="H290">
        <f t="shared" si="48"/>
        <v>0.26625485915117952</v>
      </c>
      <c r="I290">
        <f t="shared" si="49"/>
        <v>-1.0747098003652684</v>
      </c>
      <c r="J290">
        <f t="shared" si="50"/>
        <v>1.0747098003652684</v>
      </c>
      <c r="K290">
        <f t="shared" si="51"/>
        <v>0.54398865104166871</v>
      </c>
      <c r="L290">
        <f t="shared" si="52"/>
        <v>0.45601134895833134</v>
      </c>
      <c r="M290">
        <f t="shared" si="53"/>
        <v>1.838273644284909</v>
      </c>
      <c r="N290">
        <f t="shared" si="54"/>
        <v>2.192927878405448</v>
      </c>
    </row>
    <row r="291" spans="1:14" x14ac:dyDescent="0.25">
      <c r="A291" s="4">
        <f>IF('True_Odds_Calculator_2-way'!A292="","",'True_Odds_Calculator_2-way'!A292)</f>
        <v>2.2200000000000002</v>
      </c>
      <c r="B291" s="4">
        <f>IF('True_Odds_Calculator_2-way'!B292="","",'True_Odds_Calculator_2-way'!B292)</f>
        <v>1.7</v>
      </c>
      <c r="C291" s="4">
        <f t="shared" si="44"/>
        <v>0.4504504504504504</v>
      </c>
      <c r="D291">
        <f t="shared" si="45"/>
        <v>0.58823529411764708</v>
      </c>
      <c r="E291">
        <f t="shared" si="46"/>
        <v>3.868574456809748E-2</v>
      </c>
      <c r="F291">
        <f t="shared" si="47"/>
        <v>-0.22628510863804985</v>
      </c>
      <c r="G291">
        <v>0</v>
      </c>
      <c r="H291">
        <f t="shared" si="48"/>
        <v>0.26497085320614733</v>
      </c>
      <c r="I291">
        <f t="shared" si="49"/>
        <v>-1.0821091383745125</v>
      </c>
      <c r="J291">
        <f t="shared" si="50"/>
        <v>1.0821091383745125</v>
      </c>
      <c r="K291">
        <f t="shared" si="51"/>
        <v>0.43100231571506481</v>
      </c>
      <c r="L291">
        <f t="shared" si="52"/>
        <v>0.56899768428493536</v>
      </c>
      <c r="M291">
        <f t="shared" si="53"/>
        <v>2.3201731488169055</v>
      </c>
      <c r="N291">
        <f t="shared" si="54"/>
        <v>1.7574763968621581</v>
      </c>
    </row>
    <row r="292" spans="1:14" x14ac:dyDescent="0.25">
      <c r="A292" s="4">
        <f>IF('True_Odds_Calculator_2-way'!A293="","",'True_Odds_Calculator_2-way'!A293)</f>
        <v>1.65</v>
      </c>
      <c r="B292" s="4">
        <f>IF('True_Odds_Calculator_2-way'!B293="","",'True_Odds_Calculator_2-way'!B293)</f>
        <v>2.33</v>
      </c>
      <c r="C292" s="4">
        <f t="shared" si="44"/>
        <v>0.60606060606060608</v>
      </c>
      <c r="D292">
        <f t="shared" si="45"/>
        <v>0.42918454935622319</v>
      </c>
      <c r="E292">
        <f t="shared" si="46"/>
        <v>3.5245155416829377E-2</v>
      </c>
      <c r="F292">
        <f t="shared" si="47"/>
        <v>-0.22486669267785131</v>
      </c>
      <c r="G292">
        <v>0</v>
      </c>
      <c r="H292">
        <f t="shared" si="48"/>
        <v>0.26011184809468074</v>
      </c>
      <c r="I292">
        <f t="shared" si="49"/>
        <v>-1.0755175492958089</v>
      </c>
      <c r="J292">
        <f t="shared" si="50"/>
        <v>1.0755175492958089</v>
      </c>
      <c r="K292">
        <f t="shared" si="51"/>
        <v>0.58855158622613757</v>
      </c>
      <c r="L292">
        <f t="shared" si="52"/>
        <v>0.41144841377386249</v>
      </c>
      <c r="M292">
        <f t="shared" si="53"/>
        <v>1.6990864070422753</v>
      </c>
      <c r="N292">
        <f t="shared" si="54"/>
        <v>2.4304383405634256</v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68" activePane="bottomLeft" state="frozen"/>
      <selection pane="bottomLeft" activeCell="C135" sqref="C135:C29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1.32</v>
      </c>
      <c r="B3">
        <v>3.32</v>
      </c>
      <c r="C3" s="29">
        <f t="shared" ref="C3:C66" si="0">IF(OR($A3="",$B3=""),"",(1/A3)+(1/B3)-1)</f>
        <v>5.8780576852865973E-2</v>
      </c>
      <c r="D3" s="30">
        <f>IF(OR($A3="",$B3=""),"",A3*'MPTO_working_2-way'!$G2)</f>
        <v>1.3975903614457832</v>
      </c>
      <c r="E3" s="32">
        <f>IF(OR($A3="",$B3=""),"",B3*'MPTO_working_2-way'!$G2)</f>
        <v>3.5151515151515147</v>
      </c>
      <c r="F3" s="30">
        <f>IF(OR($A3="",$B3=""),"",'MPTO_working_2-way'!D2)</f>
        <v>1.37327651040361</v>
      </c>
      <c r="G3" s="32">
        <f>IF(OR($A3="",$B3=""),"",'MPTO_working_2-way'!E2)</f>
        <v>3.6789791806581595</v>
      </c>
      <c r="H3" s="30">
        <f>IF(OR($A3="",$B3=""),"",'OddsRatio_working_2-way'!M2)</f>
        <v>1.3713906763541037</v>
      </c>
      <c r="I3" s="30">
        <f>IF(OR($A3="",$B3=""),"",'OddsRatio_working_2-way'!N2)</f>
        <v>3.6925824035672505</v>
      </c>
      <c r="J3" s="30">
        <f>IF('Log_working_2-way'!$D2="","",A3^('Log_working_2-way'!$D2))</f>
        <v>1.3600272606536854</v>
      </c>
      <c r="K3" s="32">
        <f>IF('Log_working_2-way'!$D2="","",B3^('Log_working_2-way'!$D2))</f>
        <v>3.7775674488646684</v>
      </c>
      <c r="L3" s="37">
        <f>(1/D3)</f>
        <v>0.71551724137931028</v>
      </c>
      <c r="M3" s="37">
        <f>(1/E3)</f>
        <v>0.28448275862068967</v>
      </c>
      <c r="N3" s="38">
        <v>100</v>
      </c>
      <c r="O3" s="38">
        <f>(1/A3)*((N3*A3)-N3)</f>
        <v>24.242424242424242</v>
      </c>
      <c r="P3" s="38">
        <f>(1/B3)*((N3*B3)-N3)</f>
        <v>69.879518072289159</v>
      </c>
      <c r="Q3" s="38">
        <f>(1/B3)*N3</f>
        <v>30.120481927710845</v>
      </c>
      <c r="R3" s="38">
        <f>(1/A3)*N3</f>
        <v>75.757575757575751</v>
      </c>
      <c r="S3" s="39">
        <f>O3-Q3</f>
        <v>-5.8780576852866027</v>
      </c>
      <c r="T3" s="39">
        <f>P3-R3</f>
        <v>-5.878057685286592</v>
      </c>
      <c r="U3" t="s">
        <v>208</v>
      </c>
      <c r="V3" t="s">
        <v>209</v>
      </c>
      <c r="W3" t="s">
        <v>303</v>
      </c>
      <c r="X3" s="48" t="s">
        <v>299</v>
      </c>
      <c r="Y3" s="41"/>
    </row>
    <row r="4" spans="1:25" s="12" customFormat="1" ht="15" x14ac:dyDescent="0.25">
      <c r="A4">
        <v>1.6</v>
      </c>
      <c r="B4">
        <v>2.4900000000000002</v>
      </c>
      <c r="C4" s="29">
        <f t="shared" si="0"/>
        <v>2.6606425702811132E-2</v>
      </c>
      <c r="D4" s="30">
        <f>IF(OR($A4="",$B4=""),"",A4*'MPTO_working_2-way'!$G3)</f>
        <v>1.642570281124498</v>
      </c>
      <c r="E4" s="32">
        <f>IF(OR($A4="",$B4=""),"",B4*'MPTO_working_2-way'!$G3)</f>
        <v>2.5562499999999999</v>
      </c>
      <c r="F4" s="30">
        <f>IF(OR($A4="",$B4=""),"",'MPTO_working_2-way'!D3)</f>
        <v>1.6347968814115716</v>
      </c>
      <c r="G4" s="32">
        <f>IF(OR($A4="",$B4=""),"",'MPTO_working_2-way'!E3)</f>
        <v>2.5753070458952809</v>
      </c>
      <c r="H4" s="30">
        <f>IF(OR($A4="",$B4=""),"",'OddsRatio_working_2-way'!M3)</f>
        <v>1.6345743169703524</v>
      </c>
      <c r="I4" s="30">
        <f>IF(OR($A4="",$B4=""),"",'OddsRatio_working_2-way'!N3)</f>
        <v>2.5758595538097082</v>
      </c>
      <c r="J4" s="30">
        <f>IF('Log_working_2-way'!$D3="","",A4^('Log_working_2-way'!$D3))</f>
        <v>1.6310520901344163</v>
      </c>
      <c r="K4" s="32">
        <f>IF('Log_working_2-way'!$D3="","",B4^('Log_working_2-way'!$D3))</f>
        <v>2.5846552378694785</v>
      </c>
      <c r="L4" s="37">
        <f t="shared" ref="L4" si="1">(1/D4)</f>
        <v>0.60880195599022002</v>
      </c>
      <c r="M4" s="37">
        <f t="shared" ref="M4" si="2">(1/E4)</f>
        <v>0.39119804400977998</v>
      </c>
      <c r="N4" s="38">
        <v>100</v>
      </c>
      <c r="O4" s="38">
        <f t="shared" ref="O4" si="3">(1/A4)*((N4*A4)-N4)</f>
        <v>37.5</v>
      </c>
      <c r="P4" s="38">
        <f t="shared" ref="P4" si="4">(1/B4)*((N4*B4)-N4)</f>
        <v>59.839357429718881</v>
      </c>
      <c r="Q4" s="38">
        <f t="shared" ref="Q4" si="5">(1/B4)*N4</f>
        <v>40.160642570281119</v>
      </c>
      <c r="R4" s="38">
        <f t="shared" ref="R4" si="6">(1/A4)*N4</f>
        <v>62.5</v>
      </c>
      <c r="S4" s="39">
        <f t="shared" ref="S4" si="7">O4-Q4</f>
        <v>-2.6606425702811194</v>
      </c>
      <c r="T4" s="39">
        <f t="shared" ref="T4" si="8">P4-R4</f>
        <v>-2.6606425702811194</v>
      </c>
      <c r="U4" t="s">
        <v>210</v>
      </c>
      <c r="V4" t="s">
        <v>211</v>
      </c>
      <c r="W4" t="s">
        <v>304</v>
      </c>
      <c r="X4" s="48" t="s">
        <v>299</v>
      </c>
      <c r="Y4" s="41"/>
    </row>
    <row r="5" spans="1:25" s="12" customFormat="1" ht="15" x14ac:dyDescent="0.25">
      <c r="A5">
        <v>1.9</v>
      </c>
      <c r="B5">
        <v>1.98</v>
      </c>
      <c r="C5" s="29">
        <f t="shared" si="0"/>
        <v>3.1366294524189264E-2</v>
      </c>
      <c r="D5" s="30">
        <f>IF(OR($A5="",$B5=""),"",A5*'MPTO_working_2-way'!$G4)</f>
        <v>1.9595959595959596</v>
      </c>
      <c r="E5" s="32">
        <f>IF(OR($A5="",$B5=""),"",B5*'MPTO_working_2-way'!$G4)</f>
        <v>2.0421052631578949</v>
      </c>
      <c r="F5" s="30">
        <f>IF(OR($A5="",$B5=""),"",'MPTO_working_2-way'!D4)</f>
        <v>1.9583550234252993</v>
      </c>
      <c r="G5" s="32">
        <f>IF(OR($A5="",$B5=""),"",'MPTO_working_2-way'!E4)</f>
        <v>2.0434546442151005</v>
      </c>
      <c r="H5" s="30">
        <f>IF(OR($A5="",$B5=""),"",'OddsRatio_working_2-way'!M4)</f>
        <v>1.9583148474999099</v>
      </c>
      <c r="I5" s="30">
        <f>IF(OR($A5="",$B5=""),"",'OddsRatio_working_2-way'!N4)</f>
        <v>2.0434983894999017</v>
      </c>
      <c r="J5" s="30">
        <f>IF('Log_working_2-way'!$D4="","",A5^('Log_working_2-way'!$D4))</f>
        <v>1.9577514726651566</v>
      </c>
      <c r="K5" s="32">
        <f>IF('Log_working_2-way'!$D4="","",B5^('Log_working_2-way'!$D4))</f>
        <v>2.0441122029468173</v>
      </c>
      <c r="L5" s="37">
        <f t="shared" ref="L5:L68" si="9">(1/D5)</f>
        <v>0.51030927835051543</v>
      </c>
      <c r="M5" s="37">
        <f t="shared" ref="M5:M68" si="10">(1/E5)</f>
        <v>0.48969072164948452</v>
      </c>
      <c r="N5" s="38">
        <v>101</v>
      </c>
      <c r="O5" s="38">
        <f t="shared" ref="O5:O68" si="11">(1/A5)*((N5*A5)-N5)</f>
        <v>47.842105263157883</v>
      </c>
      <c r="P5" s="38">
        <f t="shared" ref="P5:P68" si="12">(1/B5)*((N5*B5)-N5)</f>
        <v>49.98989898989899</v>
      </c>
      <c r="Q5" s="38">
        <f t="shared" ref="Q5:Q68" si="13">(1/B5)*N5</f>
        <v>51.01010101010101</v>
      </c>
      <c r="R5" s="38">
        <f t="shared" ref="R5:R68" si="14">(1/A5)*N5</f>
        <v>53.157894736842103</v>
      </c>
      <c r="S5" s="39">
        <f t="shared" ref="S5:S68" si="15">O5-Q5</f>
        <v>-3.1679957469431272</v>
      </c>
      <c r="T5" s="39">
        <f t="shared" ref="T5:T68" si="16">P5-R5</f>
        <v>-3.167995746943113</v>
      </c>
      <c r="U5" t="s">
        <v>122</v>
      </c>
      <c r="V5" t="s">
        <v>117</v>
      </c>
      <c r="W5" t="s">
        <v>127</v>
      </c>
      <c r="X5" s="48" t="s">
        <v>299</v>
      </c>
      <c r="Y5" s="41"/>
    </row>
    <row r="6" spans="1:25" s="12" customFormat="1" ht="15" x14ac:dyDescent="0.25">
      <c r="A6">
        <v>1.97</v>
      </c>
      <c r="B6">
        <v>1.85</v>
      </c>
      <c r="C6" s="29">
        <f t="shared" si="0"/>
        <v>4.8154753738510081E-2</v>
      </c>
      <c r="D6" s="30">
        <f>IF(OR($A6="",$B6=""),"",A6*'MPTO_working_2-way'!$G5)</f>
        <v>2.0648648648648646</v>
      </c>
      <c r="E6" s="32">
        <f>IF(OR($A6="",$B6=""),"",B6*'MPTO_working_2-way'!$G5)</f>
        <v>1.9390862944162437</v>
      </c>
      <c r="F6" s="30">
        <f>IF(OR($A6="",$B6=""),"",'MPTO_working_2-way'!D5)</f>
        <v>2.0680947652149242</v>
      </c>
      <c r="G6" s="32">
        <f>IF(OR($A6="",$B6=""),"",'MPTO_working_2-way'!E5)</f>
        <v>1.9362465134812061</v>
      </c>
      <c r="H6" s="30">
        <f>IF(OR($A6="",$B6=""),"",'OddsRatio_working_2-way'!M5)</f>
        <v>2.0682586159672365</v>
      </c>
      <c r="I6" s="30">
        <f>IF(OR($A6="",$B6=""),"",'OddsRatio_working_2-way'!N5)</f>
        <v>1.936102910899125</v>
      </c>
      <c r="J6" s="30">
        <f>IF('Log_working_2-way'!$D5="","",A6^('Log_working_2-way'!$D5))</f>
        <v>2.0697515219465816</v>
      </c>
      <c r="K6" s="32">
        <f>IF('Log_working_2-way'!$D5="","",B6^('Log_working_2-way'!$D5))</f>
        <v>1.9347965200176827</v>
      </c>
      <c r="L6" s="37">
        <f t="shared" si="9"/>
        <v>0.48429319371727753</v>
      </c>
      <c r="M6" s="37">
        <f t="shared" si="10"/>
        <v>0.51570680628272247</v>
      </c>
      <c r="N6" s="38">
        <v>102</v>
      </c>
      <c r="O6" s="38">
        <f t="shared" si="11"/>
        <v>50.223350253807105</v>
      </c>
      <c r="P6" s="38">
        <f t="shared" si="12"/>
        <v>46.86486486486487</v>
      </c>
      <c r="Q6" s="38">
        <f t="shared" si="13"/>
        <v>55.13513513513513</v>
      </c>
      <c r="R6" s="38">
        <f t="shared" si="14"/>
        <v>51.776649746192888</v>
      </c>
      <c r="S6" s="39">
        <f t="shared" si="15"/>
        <v>-4.9117848813280247</v>
      </c>
      <c r="T6" s="39">
        <f t="shared" si="16"/>
        <v>-4.9117848813280176</v>
      </c>
      <c r="U6" t="s">
        <v>153</v>
      </c>
      <c r="V6" t="s">
        <v>155</v>
      </c>
      <c r="W6" t="s">
        <v>205</v>
      </c>
      <c r="X6" s="48" t="s">
        <v>299</v>
      </c>
      <c r="Y6" s="41"/>
    </row>
    <row r="7" spans="1:25" s="12" customFormat="1" ht="15" x14ac:dyDescent="0.25">
      <c r="A7">
        <v>2.44</v>
      </c>
      <c r="B7">
        <v>1.6</v>
      </c>
      <c r="C7" s="29">
        <f t="shared" si="0"/>
        <v>3.4836065573770503E-2</v>
      </c>
      <c r="D7" s="30">
        <f>IF(OR($A7="",$B7=""),"",A7*'MPTO_working_2-way'!$G6)</f>
        <v>2.5249999999999999</v>
      </c>
      <c r="E7" s="32">
        <f>IF(OR($A7="",$B7=""),"",B7*'MPTO_working_2-way'!$G6)</f>
        <v>1.6557377049180328</v>
      </c>
      <c r="F7" s="30">
        <f>IF(OR($A7="",$B7=""),"",'MPTO_working_2-way'!D6)</f>
        <v>2.548302872062663</v>
      </c>
      <c r="G7" s="32">
        <f>IF(OR($A7="",$B7=""),"",'MPTO_working_2-way'!E6)</f>
        <v>1.6458684654300169</v>
      </c>
      <c r="H7" s="30">
        <f>IF(OR($A7="",$B7=""),"",'OddsRatio_working_2-way'!M6)</f>
        <v>2.5491933384829668</v>
      </c>
      <c r="I7" s="30">
        <f>IF(OR($A7="",$B7=""),"",'OddsRatio_working_2-way'!N6)</f>
        <v>1.6454972243679031</v>
      </c>
      <c r="J7" s="30">
        <f>IF('Log_working_2-way'!$D6="","",A7^('Log_working_2-way'!$D6))</f>
        <v>2.5600465119993632</v>
      </c>
      <c r="K7" s="32">
        <f>IF('Log_working_2-way'!$D6="","",B7^('Log_working_2-way'!$D6))</f>
        <v>1.6410065291696188</v>
      </c>
      <c r="L7" s="37">
        <f t="shared" si="9"/>
        <v>0.39603960396039606</v>
      </c>
      <c r="M7" s="37">
        <f t="shared" si="10"/>
        <v>0.60396039603960394</v>
      </c>
      <c r="N7" s="38">
        <v>103</v>
      </c>
      <c r="O7" s="38">
        <f t="shared" si="11"/>
        <v>60.786885245901637</v>
      </c>
      <c r="P7" s="38">
        <f t="shared" si="12"/>
        <v>38.625000000000007</v>
      </c>
      <c r="Q7" s="38">
        <f t="shared" si="13"/>
        <v>64.375</v>
      </c>
      <c r="R7" s="38">
        <f t="shared" si="14"/>
        <v>42.213114754098363</v>
      </c>
      <c r="S7" s="39">
        <f t="shared" si="15"/>
        <v>-3.5881147540983633</v>
      </c>
      <c r="T7" s="39">
        <f t="shared" si="16"/>
        <v>-3.5881147540983562</v>
      </c>
      <c r="U7" t="s">
        <v>202</v>
      </c>
      <c r="V7" t="s">
        <v>187</v>
      </c>
      <c r="W7" t="s">
        <v>207</v>
      </c>
      <c r="X7" s="48" t="s">
        <v>299</v>
      </c>
      <c r="Y7" s="41"/>
    </row>
    <row r="8" spans="1:25" ht="15" x14ac:dyDescent="0.25">
      <c r="A8">
        <v>1.7</v>
      </c>
      <c r="B8">
        <v>2.2400000000000002</v>
      </c>
      <c r="C8" s="29">
        <f t="shared" si="0"/>
        <v>3.4663865546218364E-2</v>
      </c>
      <c r="D8" s="30">
        <f>IF(OR($A8="",$B8=""),"",A8*'MPTO_working_2-way'!$G7)</f>
        <v>1.7589285714285712</v>
      </c>
      <c r="E8" s="32">
        <f>IF(OR($A8="",$B8=""),"",B8*'MPTO_working_2-way'!$G7)</f>
        <v>2.3176470588235292</v>
      </c>
      <c r="F8" s="30">
        <f>IF(OR($A8="",$B8=""),"",'MPTO_working_2-way'!D7)</f>
        <v>1.7516099356025756</v>
      </c>
      <c r="G8" s="32">
        <f>IF(OR($A8="",$B8=""),"",'MPTO_working_2-way'!E7)</f>
        <v>2.3304773561811505</v>
      </c>
      <c r="H8" s="30">
        <f>IF(OR($A8="",$B8=""),"",'OddsRatio_working_2-way'!M7)</f>
        <v>1.7513428837969105</v>
      </c>
      <c r="I8" s="30">
        <f>IF(OR($A8="",$B8=""),"",'OddsRatio_working_2-way'!N7)</f>
        <v>2.3309502512973848</v>
      </c>
      <c r="J8" s="30">
        <f>IF('Log_working_2-way'!$D7="","",A8^('Log_working_2-way'!$D7))</f>
        <v>1.7480183212340654</v>
      </c>
      <c r="K8" s="32">
        <f>IF('Log_working_2-way'!$D7="","",B8^('Log_working_2-way'!$D7))</f>
        <v>2.3368656510313084</v>
      </c>
      <c r="L8" s="37">
        <f t="shared" si="9"/>
        <v>0.56852791878172593</v>
      </c>
      <c r="M8" s="37">
        <f t="shared" si="10"/>
        <v>0.43147208121827418</v>
      </c>
      <c r="N8" s="38">
        <v>104</v>
      </c>
      <c r="O8" s="38">
        <f t="shared" si="11"/>
        <v>42.823529411764696</v>
      </c>
      <c r="P8" s="38">
        <f t="shared" si="12"/>
        <v>57.571428571428584</v>
      </c>
      <c r="Q8" s="38">
        <f t="shared" si="13"/>
        <v>46.428571428571423</v>
      </c>
      <c r="R8" s="38">
        <f t="shared" si="14"/>
        <v>61.176470588235297</v>
      </c>
      <c r="S8" s="39">
        <f t="shared" si="15"/>
        <v>-3.6050420168067276</v>
      </c>
      <c r="T8" s="39">
        <f t="shared" si="16"/>
        <v>-3.6050420168067134</v>
      </c>
      <c r="U8" t="s">
        <v>212</v>
      </c>
      <c r="V8" t="s">
        <v>213</v>
      </c>
      <c r="W8" t="s">
        <v>305</v>
      </c>
      <c r="X8" s="48" t="s">
        <v>299</v>
      </c>
      <c r="Y8" s="41"/>
    </row>
    <row r="9" spans="1:25" ht="15" x14ac:dyDescent="0.25">
      <c r="A9">
        <v>2.0299999999999998</v>
      </c>
      <c r="B9">
        <v>1.88</v>
      </c>
      <c r="C9" s="29">
        <f t="shared" si="0"/>
        <v>2.4525731055444977E-2</v>
      </c>
      <c r="D9" s="30">
        <f>IF(OR($A9="",$B9=""),"",A9*'MPTO_working_2-way'!$G8)</f>
        <v>2.0797872340425529</v>
      </c>
      <c r="E9" s="32">
        <f>IF(OR($A9="",$B9=""),"",B9*'MPTO_working_2-way'!$G8)</f>
        <v>1.9261083743842364</v>
      </c>
      <c r="F9" s="30">
        <f>IF(OR($A9="",$B9=""),"",'MPTO_working_2-way'!D8)</f>
        <v>2.0818241326641935</v>
      </c>
      <c r="G9" s="32">
        <f>IF(OR($A9="",$B9=""),"",'MPTO_working_2-way'!E8)</f>
        <v>1.9243646631706333</v>
      </c>
      <c r="H9" s="30">
        <f>IF(OR($A9="",$B9=""),"",'OddsRatio_working_2-way'!M8)</f>
        <v>2.081875475946537</v>
      </c>
      <c r="I9" s="30">
        <f>IF(OR($A9="",$B9=""),"",'OddsRatio_working_2-way'!N8)</f>
        <v>1.9243207949834495</v>
      </c>
      <c r="J9" s="30">
        <f>IF('Log_working_2-way'!$D8="","",A9^('Log_working_2-way'!$D8))</f>
        <v>2.0827972819225606</v>
      </c>
      <c r="K9" s="32">
        <f>IF('Log_working_2-way'!$D8="","",B9^('Log_working_2-way'!$D8))</f>
        <v>1.9235339030630429</v>
      </c>
      <c r="L9" s="37">
        <f t="shared" si="9"/>
        <v>0.4808184143222507</v>
      </c>
      <c r="M9" s="37">
        <f t="shared" si="10"/>
        <v>0.51918158567774941</v>
      </c>
      <c r="N9" s="38">
        <v>105</v>
      </c>
      <c r="O9" s="38">
        <f t="shared" si="11"/>
        <v>53.275862068965516</v>
      </c>
      <c r="P9" s="38">
        <f t="shared" si="12"/>
        <v>49.14893617021275</v>
      </c>
      <c r="Q9" s="38">
        <f t="shared" si="13"/>
        <v>55.851063829787236</v>
      </c>
      <c r="R9" s="38">
        <f t="shared" si="14"/>
        <v>51.724137931034491</v>
      </c>
      <c r="S9" s="39">
        <f t="shared" si="15"/>
        <v>-2.5752017608217201</v>
      </c>
      <c r="T9" s="39">
        <f t="shared" si="16"/>
        <v>-2.5752017608217415</v>
      </c>
      <c r="U9" t="s">
        <v>214</v>
      </c>
      <c r="V9" t="s">
        <v>215</v>
      </c>
      <c r="W9" t="s">
        <v>303</v>
      </c>
      <c r="X9" s="48" t="s">
        <v>300</v>
      </c>
      <c r="Y9" s="41"/>
    </row>
    <row r="10" spans="1:25" ht="14.25" customHeight="1" x14ac:dyDescent="0.25">
      <c r="A10">
        <v>1.89</v>
      </c>
      <c r="B10">
        <v>2.02</v>
      </c>
      <c r="C10" s="29">
        <f t="shared" si="0"/>
        <v>2.4150034051024338E-2</v>
      </c>
      <c r="D10" s="30">
        <f>IF(OR($A10="",$B10=""),"",A10*'MPTO_working_2-way'!$G9)</f>
        <v>1.9356435643564358</v>
      </c>
      <c r="E10" s="32">
        <f>IF(OR($A10="",$B10=""),"",B10*'MPTO_working_2-way'!$G9)</f>
        <v>2.0687830687830693</v>
      </c>
      <c r="F10" s="30">
        <f>IF(OR($A10="",$B10=""),"",'MPTO_working_2-way'!D9)</f>
        <v>1.9341405339682862</v>
      </c>
      <c r="G10" s="32">
        <f>IF(OR($A10="",$B10=""),"",'MPTO_working_2-way'!E9)</f>
        <v>2.0705027387602368</v>
      </c>
      <c r="H10" s="30">
        <f>IF(OR($A10="",$B10=""),"",'OddsRatio_working_2-way'!M9)</f>
        <v>1.9341033238394147</v>
      </c>
      <c r="I10" s="30">
        <f>IF(OR($A10="",$B10=""),"",'OddsRatio_working_2-way'!N9)</f>
        <v>2.0705453823777571</v>
      </c>
      <c r="J10" s="30">
        <f>IF('Log_working_2-way'!$D9="","",A10^('Log_working_2-way'!$D9))</f>
        <v>1.9334251710029571</v>
      </c>
      <c r="K10" s="32">
        <f>IF('Log_working_2-way'!$D9="","",B10^('Log_working_2-way'!$D9))</f>
        <v>2.0713231559049405</v>
      </c>
      <c r="L10" s="37">
        <f t="shared" si="9"/>
        <v>0.51662404092071612</v>
      </c>
      <c r="M10" s="37">
        <f t="shared" si="10"/>
        <v>0.48337595907928377</v>
      </c>
      <c r="N10" s="38">
        <v>106</v>
      </c>
      <c r="O10" s="38">
        <f t="shared" si="11"/>
        <v>49.915343915343925</v>
      </c>
      <c r="P10" s="38">
        <f t="shared" si="12"/>
        <v>53.524752475247524</v>
      </c>
      <c r="Q10" s="38">
        <f t="shared" si="13"/>
        <v>52.475247524752476</v>
      </c>
      <c r="R10" s="38">
        <f t="shared" si="14"/>
        <v>56.084656084656096</v>
      </c>
      <c r="S10" s="39">
        <f t="shared" si="15"/>
        <v>-2.5599036094085506</v>
      </c>
      <c r="T10" s="39">
        <f t="shared" si="16"/>
        <v>-2.5599036094085719</v>
      </c>
      <c r="U10" t="s">
        <v>216</v>
      </c>
      <c r="V10" t="s">
        <v>217</v>
      </c>
      <c r="W10" t="s">
        <v>303</v>
      </c>
      <c r="X10" s="48" t="s">
        <v>300</v>
      </c>
      <c r="Y10" s="41"/>
    </row>
    <row r="11" spans="1:25" ht="15" x14ac:dyDescent="0.25">
      <c r="A11">
        <v>1.61</v>
      </c>
      <c r="B11">
        <v>2.4500000000000002</v>
      </c>
      <c r="C11" s="29">
        <f t="shared" si="0"/>
        <v>2.9281277728482547E-2</v>
      </c>
      <c r="D11" s="30">
        <f>IF(OR($A11="",$B11=""),"",A11*'MPTO_working_2-way'!$G10)</f>
        <v>1.657142857142857</v>
      </c>
      <c r="E11" s="32">
        <f>IF(OR($A11="",$B11=""),"",B11*'MPTO_working_2-way'!$G10)</f>
        <v>2.5217391304347823</v>
      </c>
      <c r="F11" s="30">
        <f>IF(OR($A11="",$B11=""),"",'MPTO_working_2-way'!D10)</f>
        <v>1.6488661302121432</v>
      </c>
      <c r="G11" s="32">
        <f>IF(OR($A11="",$B11=""),"",'MPTO_working_2-way'!E10)</f>
        <v>2.5411499436302138</v>
      </c>
      <c r="H11" s="30">
        <f>IF(OR($A11="",$B11=""),"",'OddsRatio_working_2-way'!M10)</f>
        <v>1.648605932113185</v>
      </c>
      <c r="I11" s="30">
        <f>IF(OR($A11="",$B11=""),"",'OddsRatio_working_2-way'!N10)</f>
        <v>2.5417681992854404</v>
      </c>
      <c r="J11" s="30">
        <f>IF('Log_working_2-way'!$D10="","",A11^('Log_working_2-way'!$D10))</f>
        <v>1.6448518993839698</v>
      </c>
      <c r="K11" s="32">
        <f>IF('Log_working_2-way'!$D10="","",B11^('Log_working_2-way'!$D10))</f>
        <v>2.5507436683605564</v>
      </c>
      <c r="L11" s="37">
        <f t="shared" si="9"/>
        <v>0.60344827586206906</v>
      </c>
      <c r="M11" s="37">
        <f t="shared" si="10"/>
        <v>0.39655172413793111</v>
      </c>
      <c r="N11" s="38">
        <v>107</v>
      </c>
      <c r="O11" s="38">
        <f t="shared" si="11"/>
        <v>40.540372670807457</v>
      </c>
      <c r="P11" s="38">
        <f t="shared" si="12"/>
        <v>63.326530612244902</v>
      </c>
      <c r="Q11" s="38">
        <f t="shared" si="13"/>
        <v>43.673469387755098</v>
      </c>
      <c r="R11" s="38">
        <f t="shared" si="14"/>
        <v>66.459627329192543</v>
      </c>
      <c r="S11" s="39">
        <f t="shared" si="15"/>
        <v>-3.1330967169476409</v>
      </c>
      <c r="T11" s="39">
        <f t="shared" si="16"/>
        <v>-3.1330967169476409</v>
      </c>
      <c r="U11" t="s">
        <v>218</v>
      </c>
      <c r="V11" t="s">
        <v>219</v>
      </c>
      <c r="W11" t="s">
        <v>303</v>
      </c>
      <c r="X11" s="48" t="s">
        <v>300</v>
      </c>
      <c r="Y11" s="41"/>
    </row>
    <row r="12" spans="1:25" ht="15" x14ac:dyDescent="0.25">
      <c r="A12">
        <v>1.78</v>
      </c>
      <c r="B12">
        <v>2.14</v>
      </c>
      <c r="C12" s="29">
        <f t="shared" si="0"/>
        <v>2.908747243515708E-2</v>
      </c>
      <c r="D12" s="30">
        <f>IF(OR($A12="",$B12=""),"",A12*'MPTO_working_2-way'!$G11)</f>
        <v>1.8317757009345796</v>
      </c>
      <c r="E12" s="32">
        <f>IF(OR($A12="",$B12=""),"",B12*'MPTO_working_2-way'!$G11)</f>
        <v>2.2022471910112364</v>
      </c>
      <c r="F12" s="30">
        <f>IF(OR($A12="",$B12=""),"",'MPTO_working_2-way'!D11)</f>
        <v>1.8273049985608751</v>
      </c>
      <c r="G12" s="32">
        <f>IF(OR($A12="",$B12=""),"",'MPTO_working_2-way'!E11)</f>
        <v>2.2087440565928333</v>
      </c>
      <c r="H12" s="30">
        <f>IF(OR($A12="",$B12=""),"",'OddsRatio_working_2-way'!M11)</f>
        <v>1.8271701918685113</v>
      </c>
      <c r="I12" s="30">
        <f>IF(OR($A12="",$B12=""),"",'OddsRatio_working_2-way'!N11)</f>
        <v>2.2089410496539781</v>
      </c>
      <c r="J12" s="30">
        <f>IF('Log_working_2-way'!$D11="","",A12^('Log_working_2-way'!$D11))</f>
        <v>1.8251471689098502</v>
      </c>
      <c r="K12" s="32">
        <f>IF('Log_working_2-way'!$D11="","",B12^('Log_working_2-way'!$D11))</f>
        <v>2.2119050245559748</v>
      </c>
      <c r="L12" s="37">
        <f t="shared" si="9"/>
        <v>0.54591836734693866</v>
      </c>
      <c r="M12" s="37">
        <f t="shared" si="10"/>
        <v>0.45408163265306112</v>
      </c>
      <c r="N12" s="38">
        <v>108</v>
      </c>
      <c r="O12" s="38">
        <f t="shared" si="11"/>
        <v>47.325842696629223</v>
      </c>
      <c r="P12" s="38">
        <f t="shared" si="12"/>
        <v>57.532710280373834</v>
      </c>
      <c r="Q12" s="38">
        <f t="shared" si="13"/>
        <v>50.467289719626166</v>
      </c>
      <c r="R12" s="38">
        <f t="shared" si="14"/>
        <v>60.674157303370791</v>
      </c>
      <c r="S12" s="39">
        <f t="shared" si="15"/>
        <v>-3.1414470229969425</v>
      </c>
      <c r="T12" s="39">
        <f t="shared" si="16"/>
        <v>-3.1414470229969567</v>
      </c>
      <c r="U12" t="s">
        <v>220</v>
      </c>
      <c r="V12" t="s">
        <v>221</v>
      </c>
      <c r="W12" t="s">
        <v>303</v>
      </c>
      <c r="X12" s="48" t="s">
        <v>300</v>
      </c>
      <c r="Y12" s="41"/>
    </row>
    <row r="13" spans="1:25" ht="15" x14ac:dyDescent="0.25">
      <c r="A13">
        <v>1.76</v>
      </c>
      <c r="B13">
        <v>2.17</v>
      </c>
      <c r="C13" s="29">
        <f t="shared" si="0"/>
        <v>2.9011311269375728E-2</v>
      </c>
      <c r="D13" s="30">
        <f>IF(OR($A13="",$B13=""),"",A13*'MPTO_working_2-way'!$G12)</f>
        <v>1.8110599078341012</v>
      </c>
      <c r="E13" s="32">
        <f>IF(OR($A13="",$B13=""),"",B13*'MPTO_working_2-way'!$G12)</f>
        <v>2.2329545454545454</v>
      </c>
      <c r="F13" s="30">
        <f>IF(OR($A13="",$B13=""),"",'MPTO_working_2-way'!D12)</f>
        <v>1.8061099025820484</v>
      </c>
      <c r="G13" s="32">
        <f>IF(OR($A13="",$B13=""),"",'MPTO_working_2-way'!E12)</f>
        <v>2.2405256365129644</v>
      </c>
      <c r="H13" s="30">
        <f>IF(OR($A13="",$B13=""),"",'OddsRatio_working_2-way'!M12)</f>
        <v>1.8059606997693183</v>
      </c>
      <c r="I13" s="30">
        <f>IF(OR($A13="",$B13=""),"",'OddsRatio_working_2-way'!N12)</f>
        <v>2.2407552878027661</v>
      </c>
      <c r="J13" s="30">
        <f>IF('Log_working_2-way'!$D12="","",A13^('Log_working_2-way'!$D12))</f>
        <v>1.8037209689479914</v>
      </c>
      <c r="K13" s="32">
        <f>IF('Log_working_2-way'!$D12="","",B13^('Log_working_2-way'!$D12))</f>
        <v>2.2442129030289037</v>
      </c>
      <c r="L13" s="37">
        <f t="shared" si="9"/>
        <v>0.55216284987277364</v>
      </c>
      <c r="M13" s="37">
        <f t="shared" si="10"/>
        <v>0.44783715012722647</v>
      </c>
      <c r="N13" s="38">
        <v>109</v>
      </c>
      <c r="O13" s="38">
        <f t="shared" si="11"/>
        <v>47.068181818181827</v>
      </c>
      <c r="P13" s="38">
        <f t="shared" si="12"/>
        <v>58.769585253456221</v>
      </c>
      <c r="Q13" s="38">
        <f t="shared" si="13"/>
        <v>50.230414746543779</v>
      </c>
      <c r="R13" s="38">
        <f t="shared" si="14"/>
        <v>61.931818181818187</v>
      </c>
      <c r="S13" s="39">
        <f t="shared" si="15"/>
        <v>-3.1622329283619521</v>
      </c>
      <c r="T13" s="39">
        <f t="shared" si="16"/>
        <v>-3.1622329283619663</v>
      </c>
      <c r="U13" t="s">
        <v>222</v>
      </c>
      <c r="V13" t="s">
        <v>223</v>
      </c>
      <c r="W13" t="s">
        <v>303</v>
      </c>
      <c r="X13" s="48" t="s">
        <v>300</v>
      </c>
      <c r="Y13" s="41"/>
    </row>
    <row r="14" spans="1:25" s="35" customFormat="1" ht="15" x14ac:dyDescent="0.25">
      <c r="A14">
        <v>1.5</v>
      </c>
      <c r="B14">
        <v>2.74</v>
      </c>
      <c r="C14" s="29">
        <f t="shared" si="0"/>
        <v>3.1630170316301776E-2</v>
      </c>
      <c r="D14" s="30">
        <f>IF(OR($A14="",$B14=""),"",A14*'MPTO_working_2-way'!$G13)</f>
        <v>1.5474452554744527</v>
      </c>
      <c r="E14" s="32">
        <f>IF(OR($A14="",$B14=""),"",B14*'MPTO_working_2-way'!$G13)</f>
        <v>2.8266666666666671</v>
      </c>
      <c r="F14" s="30">
        <f>IF(OR($A14="",$B14=""),"",'MPTO_working_2-way'!D13)</f>
        <v>1.5364485981308411</v>
      </c>
      <c r="G14" s="32">
        <f>IF(OR($A14="",$B14=""),"",'MPTO_working_2-way'!E13)</f>
        <v>2.8641114982578402</v>
      </c>
      <c r="H14" s="30">
        <f>IF(OR($A14="",$B14=""),"",'OddsRatio_working_2-way'!M13)</f>
        <v>1.5360562674188976</v>
      </c>
      <c r="I14" s="30">
        <f>IF(OR($A14="",$B14=""),"",'OddsRatio_working_2-way'!N13)</f>
        <v>2.8654758106177636</v>
      </c>
      <c r="J14" s="30">
        <f>IF('Log_working_2-way'!$D13="","",A14^('Log_working_2-way'!$D13))</f>
        <v>1.5310365299466371</v>
      </c>
      <c r="K14" s="32">
        <f>IF('Log_working_2-way'!$D13="","",B14^('Log_working_2-way'!$D13))</f>
        <v>2.8831096235514604</v>
      </c>
      <c r="L14" s="37">
        <f t="shared" si="9"/>
        <v>0.64622641509433953</v>
      </c>
      <c r="M14" s="37">
        <f t="shared" si="10"/>
        <v>0.3537735849056603</v>
      </c>
      <c r="N14" s="38">
        <v>110</v>
      </c>
      <c r="O14" s="38">
        <f t="shared" si="11"/>
        <v>36.666666666666664</v>
      </c>
      <c r="P14" s="38">
        <f t="shared" si="12"/>
        <v>69.854014598540161</v>
      </c>
      <c r="Q14" s="38">
        <f t="shared" si="13"/>
        <v>40.145985401459853</v>
      </c>
      <c r="R14" s="38">
        <f t="shared" si="14"/>
        <v>73.333333333333329</v>
      </c>
      <c r="S14" s="39">
        <f t="shared" si="15"/>
        <v>-3.4793187347931891</v>
      </c>
      <c r="T14" s="39">
        <f t="shared" si="16"/>
        <v>-3.4793187347931678</v>
      </c>
      <c r="U14" t="s">
        <v>224</v>
      </c>
      <c r="V14" t="s">
        <v>225</v>
      </c>
      <c r="W14" t="s">
        <v>303</v>
      </c>
      <c r="X14" s="48" t="s">
        <v>300</v>
      </c>
      <c r="Y14" s="41"/>
    </row>
    <row r="15" spans="1:25" ht="15" x14ac:dyDescent="0.25">
      <c r="A15">
        <v>2.0099999999999998</v>
      </c>
      <c r="B15">
        <v>1.86</v>
      </c>
      <c r="C15" s="29">
        <f t="shared" si="0"/>
        <v>3.5146846413095734E-2</v>
      </c>
      <c r="D15" s="30">
        <f>IF(OR($A15="",$B15=""),"",A15*'MPTO_working_2-way'!$G14)</f>
        <v>2.0806451612903221</v>
      </c>
      <c r="E15" s="32">
        <f>IF(OR($A15="",$B15=""),"",B15*'MPTO_working_2-way'!$G14)</f>
        <v>1.9253731343283582</v>
      </c>
      <c r="F15" s="30">
        <f>IF(OR($A15="",$B15=""),"",'MPTO_working_2-way'!D14)</f>
        <v>2.0835980605249955</v>
      </c>
      <c r="G15" s="32">
        <f>IF(OR($A15="",$B15=""),"",'MPTO_working_2-way'!E14)</f>
        <v>1.9228514118191637</v>
      </c>
      <c r="H15" s="30">
        <f>IF(OR($A15="",$B15=""),"",'OddsRatio_working_2-way'!M14)</f>
        <v>2.0837059585750928</v>
      </c>
      <c r="I15" s="30">
        <f>IF(OR($A15="",$B15=""),"",'OddsRatio_working_2-way'!N14)</f>
        <v>1.9227595290837431</v>
      </c>
      <c r="J15" s="30">
        <f>IF('Log_working_2-way'!$D14="","",A15^('Log_working_2-way'!$D14))</f>
        <v>2.0850553480183369</v>
      </c>
      <c r="K15" s="32">
        <f>IF('Log_working_2-way'!$D14="","",B15^('Log_working_2-way'!$D14))</f>
        <v>1.9216119729065091</v>
      </c>
      <c r="L15" s="37">
        <f t="shared" si="9"/>
        <v>0.48062015503875982</v>
      </c>
      <c r="M15" s="37">
        <f t="shared" si="10"/>
        <v>0.51937984496124034</v>
      </c>
      <c r="N15" s="38">
        <v>111</v>
      </c>
      <c r="O15" s="38">
        <f t="shared" si="11"/>
        <v>55.776119402985074</v>
      </c>
      <c r="P15" s="38">
        <f t="shared" si="12"/>
        <v>51.322580645161288</v>
      </c>
      <c r="Q15" s="38">
        <f t="shared" si="13"/>
        <v>59.677419354838705</v>
      </c>
      <c r="R15" s="38">
        <f t="shared" si="14"/>
        <v>55.223880597014933</v>
      </c>
      <c r="S15" s="39">
        <f t="shared" si="15"/>
        <v>-3.9012999518536304</v>
      </c>
      <c r="T15" s="39">
        <f t="shared" si="16"/>
        <v>-3.9012999518536446</v>
      </c>
      <c r="U15" t="s">
        <v>108</v>
      </c>
      <c r="V15" t="s">
        <v>93</v>
      </c>
      <c r="W15" t="s">
        <v>94</v>
      </c>
      <c r="X15" s="48" t="s">
        <v>300</v>
      </c>
      <c r="Y15" s="41"/>
    </row>
    <row r="16" spans="1:25" ht="15" x14ac:dyDescent="0.25">
      <c r="A16">
        <v>1.84</v>
      </c>
      <c r="B16">
        <v>2</v>
      </c>
      <c r="C16" s="29">
        <f t="shared" si="0"/>
        <v>4.3478260869565188E-2</v>
      </c>
      <c r="D16" s="30">
        <f>IF(OR($A16="",$B16=""),"",A16*'MPTO_working_2-way'!$G15)</f>
        <v>1.92</v>
      </c>
      <c r="E16" s="32">
        <f>IF(OR($A16="",$B16=""),"",B16*'MPTO_working_2-way'!$G15)</f>
        <v>2.0869565217391304</v>
      </c>
      <c r="F16" s="30">
        <f>IF(OR($A16="",$B16=""),"",'MPTO_working_2-way'!D15)</f>
        <v>1.9166666666666665</v>
      </c>
      <c r="G16" s="32">
        <f>IF(OR($A16="",$B16=""),"",'MPTO_working_2-way'!E15)</f>
        <v>2.0909090909090908</v>
      </c>
      <c r="H16" s="30">
        <f>IF(OR($A16="",$B16=""),"",'OddsRatio_working_2-way'!M15)</f>
        <v>1.9165151389911681</v>
      </c>
      <c r="I16" s="30">
        <f>IF(OR($A16="",$B16=""),"",'OddsRatio_working_2-way'!N15)</f>
        <v>2.091089451179962</v>
      </c>
      <c r="J16" s="30">
        <f>IF('Log_working_2-way'!$D15="","",A16^('Log_working_2-way'!$D15))</f>
        <v>1.9149883303671131</v>
      </c>
      <c r="K16" s="32">
        <f>IF('Log_working_2-way'!$D15="","",B16^('Log_working_2-way'!$D15))</f>
        <v>2.0929101135076231</v>
      </c>
      <c r="L16" s="37">
        <f t="shared" si="9"/>
        <v>0.52083333333333337</v>
      </c>
      <c r="M16" s="37">
        <f t="shared" si="10"/>
        <v>0.47916666666666669</v>
      </c>
      <c r="N16" s="38">
        <v>112</v>
      </c>
      <c r="O16" s="38">
        <f t="shared" si="11"/>
        <v>51.130434782608702</v>
      </c>
      <c r="P16" s="38">
        <f t="shared" si="12"/>
        <v>56</v>
      </c>
      <c r="Q16" s="38">
        <f t="shared" si="13"/>
        <v>56</v>
      </c>
      <c r="R16" s="38">
        <f t="shared" si="14"/>
        <v>60.869565217391298</v>
      </c>
      <c r="S16" s="39">
        <f t="shared" si="15"/>
        <v>-4.8695652173912976</v>
      </c>
      <c r="T16" s="39">
        <f t="shared" si="16"/>
        <v>-4.8695652173912976</v>
      </c>
      <c r="U16" t="s">
        <v>69</v>
      </c>
      <c r="V16" t="s">
        <v>73</v>
      </c>
      <c r="W16" t="s">
        <v>94</v>
      </c>
      <c r="X16" s="48" t="s">
        <v>300</v>
      </c>
      <c r="Y16" s="41"/>
    </row>
    <row r="17" spans="1:25" ht="15" x14ac:dyDescent="0.25">
      <c r="A17">
        <v>2.2200000000000002</v>
      </c>
      <c r="B17">
        <v>1.68</v>
      </c>
      <c r="C17" s="29">
        <f t="shared" si="0"/>
        <v>4.5688545688545634E-2</v>
      </c>
      <c r="D17" s="30">
        <f>IF(OR($A17="",$B17=""),"",A17*'MPTO_working_2-way'!$G16)</f>
        <v>2.3214285714285716</v>
      </c>
      <c r="E17" s="32">
        <f>IF(OR($A17="",$B17=""),"",B17*'MPTO_working_2-way'!$G16)</f>
        <v>1.7567567567567566</v>
      </c>
      <c r="F17" s="30">
        <f>IF(OR($A17="",$B17=""),"",'MPTO_working_2-way'!D16)</f>
        <v>2.3386004514672689</v>
      </c>
      <c r="G17" s="32">
        <f>IF(OR($A17="",$B17=""),"",'MPTO_working_2-way'!E16)</f>
        <v>1.7470489038785832</v>
      </c>
      <c r="H17" s="30">
        <f>IF(OR($A17="",$B17=""),"",'OddsRatio_working_2-way'!M16)</f>
        <v>2.3394467690277296</v>
      </c>
      <c r="I17" s="30">
        <f>IF(OR($A17="",$B17=""),"",'OddsRatio_working_2-way'!N16)</f>
        <v>1.7465768876547993</v>
      </c>
      <c r="J17" s="30">
        <f>IF('Log_working_2-way'!$D16="","",A17^('Log_working_2-way'!$D16))</f>
        <v>2.3474640771287958</v>
      </c>
      <c r="K17" s="32">
        <f>IF('Log_working_2-way'!$D16="","",B17^('Log_working_2-way'!$D16))</f>
        <v>1.7421348123284788</v>
      </c>
      <c r="L17" s="37">
        <f t="shared" si="9"/>
        <v>0.43076923076923074</v>
      </c>
      <c r="M17" s="37">
        <f t="shared" si="10"/>
        <v>0.56923076923076932</v>
      </c>
      <c r="N17" s="38">
        <v>113</v>
      </c>
      <c r="O17" s="38">
        <f t="shared" si="11"/>
        <v>62.099099099099099</v>
      </c>
      <c r="P17" s="38">
        <f t="shared" si="12"/>
        <v>45.738095238095241</v>
      </c>
      <c r="Q17" s="38">
        <f t="shared" si="13"/>
        <v>67.261904761904759</v>
      </c>
      <c r="R17" s="38">
        <f t="shared" si="14"/>
        <v>50.900900900900893</v>
      </c>
      <c r="S17" s="39">
        <f t="shared" si="15"/>
        <v>-5.1628056628056598</v>
      </c>
      <c r="T17" s="39">
        <f t="shared" si="16"/>
        <v>-5.1628056628056527</v>
      </c>
      <c r="U17" t="s">
        <v>70</v>
      </c>
      <c r="V17" t="s">
        <v>128</v>
      </c>
      <c r="W17" t="s">
        <v>94</v>
      </c>
      <c r="X17" s="48" t="s">
        <v>300</v>
      </c>
      <c r="Y17" s="41"/>
    </row>
    <row r="18" spans="1:25" ht="15" x14ac:dyDescent="0.25">
      <c r="A18">
        <v>2.06</v>
      </c>
      <c r="B18">
        <v>1.78</v>
      </c>
      <c r="C18" s="29">
        <f t="shared" si="0"/>
        <v>4.7234646012872306E-2</v>
      </c>
      <c r="D18" s="30">
        <f>IF(OR($A18="",$B18=""),"",A18*'MPTO_working_2-way'!$G17)</f>
        <v>2.1573033707865168</v>
      </c>
      <c r="E18" s="32">
        <f>IF(OR($A18="",$B18=""),"",B18*'MPTO_working_2-way'!$G17)</f>
        <v>1.8640776699029127</v>
      </c>
      <c r="F18" s="30">
        <f>IF(OR($A18="",$B18=""),"",'MPTO_working_2-way'!D17)</f>
        <v>2.165347820951931</v>
      </c>
      <c r="G18" s="32">
        <f>IF(OR($A18="",$B18=""),"",'MPTO_working_2-way'!E17)</f>
        <v>1.8581129015911626</v>
      </c>
      <c r="H18" s="30">
        <f>IF(OR($A18="",$B18=""),"",'OddsRatio_working_2-way'!M17)</f>
        <v>2.1657505560686463</v>
      </c>
      <c r="I18" s="30">
        <f>IF(OR($A18="",$B18=""),"",'OddsRatio_working_2-way'!N17)</f>
        <v>1.8578164469184384</v>
      </c>
      <c r="J18" s="30">
        <f>IF('Log_working_2-way'!$D17="","",A18^('Log_working_2-way'!$D17))</f>
        <v>2.169481150379414</v>
      </c>
      <c r="K18" s="32">
        <f>IF('Log_working_2-way'!$D17="","",B18^('Log_working_2-way'!$D17))</f>
        <v>1.855080049537273</v>
      </c>
      <c r="L18" s="37">
        <f t="shared" si="9"/>
        <v>0.46354166666666669</v>
      </c>
      <c r="M18" s="37">
        <f t="shared" si="10"/>
        <v>0.53645833333333337</v>
      </c>
      <c r="N18" s="38">
        <v>114</v>
      </c>
      <c r="O18" s="38">
        <f t="shared" si="11"/>
        <v>58.660194174757287</v>
      </c>
      <c r="P18" s="38">
        <f t="shared" si="12"/>
        <v>49.955056179775291</v>
      </c>
      <c r="Q18" s="38">
        <f t="shared" si="13"/>
        <v>64.044943820224717</v>
      </c>
      <c r="R18" s="38">
        <f t="shared" si="14"/>
        <v>55.339805825242721</v>
      </c>
      <c r="S18" s="39">
        <f t="shared" si="15"/>
        <v>-5.38474964546743</v>
      </c>
      <c r="T18" s="39">
        <f t="shared" si="16"/>
        <v>-5.38474964546743</v>
      </c>
      <c r="U18" t="s">
        <v>138</v>
      </c>
      <c r="V18" t="s">
        <v>71</v>
      </c>
      <c r="W18" t="s">
        <v>94</v>
      </c>
      <c r="X18" s="48" t="s">
        <v>300</v>
      </c>
      <c r="Y18" s="41"/>
    </row>
    <row r="19" spans="1:25" ht="15" x14ac:dyDescent="0.25">
      <c r="A19">
        <v>1.94</v>
      </c>
      <c r="B19">
        <v>1.89</v>
      </c>
      <c r="C19" s="29">
        <f t="shared" si="0"/>
        <v>4.4564446626302434E-2</v>
      </c>
      <c r="D19" s="30">
        <f>IF(OR($A19="",$B19=""),"",A19*'MPTO_working_2-way'!$G18)</f>
        <v>2.0264550264550265</v>
      </c>
      <c r="E19" s="32">
        <f>IF(OR($A19="",$B19=""),"",B19*'MPTO_working_2-way'!$G18)</f>
        <v>1.9742268041237114</v>
      </c>
      <c r="F19" s="30">
        <f>IF(OR($A19="",$B19=""),"",'MPTO_working_2-way'!D18)</f>
        <v>2.0276502792678208</v>
      </c>
      <c r="G19" s="32">
        <f>IF(OR($A19="",$B19=""),"",'MPTO_working_2-way'!E18)</f>
        <v>1.9730936877791532</v>
      </c>
      <c r="H19" s="30">
        <f>IF(OR($A19="",$B19=""),"",'OddsRatio_working_2-way'!M18)</f>
        <v>2.0277060743621682</v>
      </c>
      <c r="I19" s="30">
        <f>IF(OR($A19="",$B19=""),"",'OddsRatio_working_2-way'!N18)</f>
        <v>1.9730408576407765</v>
      </c>
      <c r="J19" s="30">
        <f>IF('Log_working_2-way'!$D18="","",A19^('Log_working_2-way'!$D18))</f>
        <v>2.0282558996234914</v>
      </c>
      <c r="K19" s="32">
        <f>IF('Log_working_2-way'!$D18="","",B19^('Log_working_2-way'!$D18))</f>
        <v>1.9725205567658568</v>
      </c>
      <c r="L19" s="37">
        <f t="shared" si="9"/>
        <v>0.49347258485639683</v>
      </c>
      <c r="M19" s="37">
        <f t="shared" si="10"/>
        <v>0.50652741514360311</v>
      </c>
      <c r="N19" s="38">
        <v>115</v>
      </c>
      <c r="O19" s="38">
        <f t="shared" si="11"/>
        <v>55.721649484536087</v>
      </c>
      <c r="P19" s="38">
        <f t="shared" si="12"/>
        <v>54.153439153439159</v>
      </c>
      <c r="Q19" s="38">
        <f t="shared" si="13"/>
        <v>60.846560846560855</v>
      </c>
      <c r="R19" s="38">
        <f t="shared" si="14"/>
        <v>59.278350515463927</v>
      </c>
      <c r="S19" s="39">
        <f t="shared" si="15"/>
        <v>-5.1249113620247684</v>
      </c>
      <c r="T19" s="39">
        <f t="shared" si="16"/>
        <v>-5.1249113620247684</v>
      </c>
      <c r="U19" t="s">
        <v>129</v>
      </c>
      <c r="V19" t="s">
        <v>107</v>
      </c>
      <c r="W19" t="s">
        <v>94</v>
      </c>
      <c r="X19" s="48" t="s">
        <v>300</v>
      </c>
      <c r="Y19" s="41"/>
    </row>
    <row r="20" spans="1:25" ht="15" x14ac:dyDescent="0.25">
      <c r="A20">
        <v>1.9</v>
      </c>
      <c r="B20">
        <v>1.93</v>
      </c>
      <c r="C20" s="29">
        <f t="shared" si="0"/>
        <v>4.445050449959087E-2</v>
      </c>
      <c r="D20" s="30">
        <f>IF(OR($A20="",$B20=""),"",A20*'MPTO_working_2-way'!$G19)</f>
        <v>1.9844559585492225</v>
      </c>
      <c r="E20" s="32">
        <f>IF(OR($A20="",$B20=""),"",B20*'MPTO_working_2-way'!$G19)</f>
        <v>2.0157894736842104</v>
      </c>
      <c r="F20" s="30">
        <f>IF(OR($A20="",$B20=""),"",'MPTO_working_2-way'!D19)</f>
        <v>1.9837706248309437</v>
      </c>
      <c r="G20" s="32">
        <f>IF(OR($A20="",$B20=""),"",'MPTO_working_2-way'!E19)</f>
        <v>2.0164971130052241</v>
      </c>
      <c r="H20" s="30">
        <f>IF(OR($A20="",$B20=""),"",'OddsRatio_working_2-way'!M19)</f>
        <v>1.9837387536759294</v>
      </c>
      <c r="I20" s="30">
        <f>IF(OR($A20="",$B20=""),"",'OddsRatio_working_2-way'!N19)</f>
        <v>2.0165300454651267</v>
      </c>
      <c r="J20" s="30">
        <f>IF('Log_working_2-way'!$D19="","",A20^('Log_working_2-way'!$D19))</f>
        <v>1.9834239894126766</v>
      </c>
      <c r="K20" s="32">
        <f>IF('Log_working_2-way'!$D19="","",B20^('Log_working_2-way'!$D19))</f>
        <v>2.0168554059748378</v>
      </c>
      <c r="L20" s="37">
        <f t="shared" si="9"/>
        <v>0.50391644908616195</v>
      </c>
      <c r="M20" s="37">
        <f t="shared" si="10"/>
        <v>0.49608355091383816</v>
      </c>
      <c r="N20" s="38">
        <v>116</v>
      </c>
      <c r="O20" s="38">
        <f t="shared" si="11"/>
        <v>54.947368421052616</v>
      </c>
      <c r="P20" s="38">
        <f t="shared" si="12"/>
        <v>55.896373056994825</v>
      </c>
      <c r="Q20" s="38">
        <f t="shared" si="13"/>
        <v>60.103626943005189</v>
      </c>
      <c r="R20" s="38">
        <f t="shared" si="14"/>
        <v>61.052631578947363</v>
      </c>
      <c r="S20" s="39">
        <f t="shared" si="15"/>
        <v>-5.1562585219525729</v>
      </c>
      <c r="T20" s="39">
        <f t="shared" si="16"/>
        <v>-5.1562585219525374</v>
      </c>
      <c r="U20" t="s">
        <v>72</v>
      </c>
      <c r="V20" t="s">
        <v>109</v>
      </c>
      <c r="W20" t="s">
        <v>94</v>
      </c>
      <c r="X20" s="48" t="s">
        <v>300</v>
      </c>
      <c r="Y20" s="41"/>
    </row>
    <row r="21" spans="1:25" ht="15" x14ac:dyDescent="0.25">
      <c r="A21">
        <v>2.17</v>
      </c>
      <c r="B21">
        <v>1.7</v>
      </c>
      <c r="C21" s="29">
        <f t="shared" si="0"/>
        <v>4.9064787205204574E-2</v>
      </c>
      <c r="D21" s="30">
        <f>IF(OR($A21="",$B21=""),"",A21*'MPTO_working_2-way'!$G20)</f>
        <v>2.276470588235294</v>
      </c>
      <c r="E21" s="32">
        <f>IF(OR($A21="",$B21=""),"",B21*'MPTO_working_2-way'!$G20)</f>
        <v>1.7834101382488476</v>
      </c>
      <c r="F21" s="30">
        <f>IF(OR($A21="",$B21=""),"",'MPTO_working_2-way'!D20)</f>
        <v>2.2920161540851192</v>
      </c>
      <c r="G21" s="32">
        <f>IF(OR($A21="",$B21=""),"",'MPTO_working_2-way'!E20)</f>
        <v>1.773984130800673</v>
      </c>
      <c r="H21" s="30">
        <f>IF(OR($A21="",$B21=""),"",'OddsRatio_working_2-way'!M20)</f>
        <v>2.2928374110570013</v>
      </c>
      <c r="I21" s="30">
        <f>IF(OR($A21="",$B21=""),"",'OddsRatio_working_2-way'!N20)</f>
        <v>1.773492468153762</v>
      </c>
      <c r="J21" s="30">
        <f>IF('Log_working_2-way'!$D20="","",A21^('Log_working_2-way'!$D20))</f>
        <v>2.3001051281546463</v>
      </c>
      <c r="K21" s="32">
        <f>IF('Log_working_2-way'!$D20="","",B21^('Log_working_2-way'!$D20))</f>
        <v>1.7691685682513487</v>
      </c>
      <c r="L21" s="37">
        <f t="shared" si="9"/>
        <v>0.43927648578811374</v>
      </c>
      <c r="M21" s="37">
        <f t="shared" si="10"/>
        <v>0.56072351421188638</v>
      </c>
      <c r="N21" s="38">
        <v>117</v>
      </c>
      <c r="O21" s="38">
        <f t="shared" si="11"/>
        <v>63.082949308755758</v>
      </c>
      <c r="P21" s="38">
        <f t="shared" si="12"/>
        <v>48.176470588235297</v>
      </c>
      <c r="Q21" s="38">
        <f t="shared" si="13"/>
        <v>68.82352941176471</v>
      </c>
      <c r="R21" s="38">
        <f t="shared" si="14"/>
        <v>53.917050691244242</v>
      </c>
      <c r="S21" s="39">
        <f t="shared" si="15"/>
        <v>-5.7405801030089521</v>
      </c>
      <c r="T21" s="39">
        <f t="shared" si="16"/>
        <v>-5.7405801030089449</v>
      </c>
      <c r="U21" t="s">
        <v>133</v>
      </c>
      <c r="V21" t="s">
        <v>130</v>
      </c>
      <c r="W21" t="s">
        <v>95</v>
      </c>
      <c r="X21" s="48" t="s">
        <v>300</v>
      </c>
      <c r="Y21" s="41"/>
    </row>
    <row r="22" spans="1:25" ht="15" x14ac:dyDescent="0.25">
      <c r="A22">
        <v>2.0499999999999998</v>
      </c>
      <c r="B22">
        <v>1.8</v>
      </c>
      <c r="C22" s="29">
        <f t="shared" si="0"/>
        <v>4.3360433604336057E-2</v>
      </c>
      <c r="D22" s="30">
        <f>IF(OR($A22="",$B22=""),"",A22*'MPTO_working_2-way'!$G21)</f>
        <v>2.1388888888888888</v>
      </c>
      <c r="E22" s="32">
        <f>IF(OR($A22="",$B22=""),"",B22*'MPTO_working_2-way'!$G21)</f>
        <v>1.878048780487805</v>
      </c>
      <c r="F22" s="30">
        <f>IF(OR($A22="",$B22=""),"",'MPTO_working_2-way'!D21)</f>
        <v>2.1453488372093021</v>
      </c>
      <c r="G22" s="32">
        <f>IF(OR($A22="",$B22=""),"",'MPTO_working_2-way'!E21)</f>
        <v>1.8730964467005078</v>
      </c>
      <c r="H22" s="30">
        <f>IF(OR($A22="",$B22=""),"",'OddsRatio_working_2-way'!M21)</f>
        <v>2.1456439237389602</v>
      </c>
      <c r="I22" s="30">
        <f>IF(OR($A22="",$B22=""),"",'OddsRatio_working_2-way'!N21)</f>
        <v>1.8728715609439694</v>
      </c>
      <c r="J22" s="30">
        <f>IF('Log_working_2-way'!$D21="","",A22^('Log_working_2-way'!$D21))</f>
        <v>2.1486257153159274</v>
      </c>
      <c r="K22" s="32">
        <f>IF('Log_working_2-way'!$D21="","",B22^('Log_working_2-way'!$D21))</f>
        <v>1.8706056173612808</v>
      </c>
      <c r="L22" s="37">
        <f t="shared" si="9"/>
        <v>0.46753246753246752</v>
      </c>
      <c r="M22" s="37">
        <f t="shared" si="10"/>
        <v>0.53246753246753242</v>
      </c>
      <c r="N22" s="38">
        <v>118</v>
      </c>
      <c r="O22" s="38">
        <f t="shared" si="11"/>
        <v>60.439024390243894</v>
      </c>
      <c r="P22" s="38">
        <f t="shared" si="12"/>
        <v>52.44444444444445</v>
      </c>
      <c r="Q22" s="38">
        <f t="shared" si="13"/>
        <v>65.555555555555557</v>
      </c>
      <c r="R22" s="38">
        <f t="shared" si="14"/>
        <v>57.560975609756106</v>
      </c>
      <c r="S22" s="39">
        <f t="shared" si="15"/>
        <v>-5.1165311653116632</v>
      </c>
      <c r="T22" s="39">
        <f t="shared" si="16"/>
        <v>-5.1165311653116561</v>
      </c>
      <c r="U22" t="s">
        <v>111</v>
      </c>
      <c r="V22" t="s">
        <v>74</v>
      </c>
      <c r="W22" t="s">
        <v>95</v>
      </c>
      <c r="X22" s="48" t="s">
        <v>300</v>
      </c>
      <c r="Y22" s="41"/>
    </row>
    <row r="23" spans="1:25" ht="15" x14ac:dyDescent="0.25">
      <c r="A23">
        <v>2.1</v>
      </c>
      <c r="B23">
        <v>1.75</v>
      </c>
      <c r="C23" s="29">
        <f t="shared" si="0"/>
        <v>4.761904761904745E-2</v>
      </c>
      <c r="D23" s="30">
        <f>IF(OR($A23="",$B23=""),"",A23*'MPTO_working_2-way'!$G22)</f>
        <v>2.1999999999999997</v>
      </c>
      <c r="E23" s="32">
        <f>IF(OR($A23="",$B23=""),"",B23*'MPTO_working_2-way'!$G22)</f>
        <v>1.833333333333333</v>
      </c>
      <c r="F23" s="30">
        <f>IF(OR($A23="",$B23=""),"",'MPTO_working_2-way'!D22)</f>
        <v>2.2105263157894735</v>
      </c>
      <c r="G23" s="32">
        <f>IF(OR($A23="",$B23=""),"",'MPTO_working_2-way'!E22)</f>
        <v>1.8260869565217388</v>
      </c>
      <c r="H23" s="30">
        <f>IF(OR($A23="",$B23=""),"",'OddsRatio_working_2-way'!M22)</f>
        <v>2.2110601416389968</v>
      </c>
      <c r="I23" s="30">
        <f>IF(OR($A23="",$B23=""),"",'OddsRatio_working_2-way'!N22)</f>
        <v>1.8257228238447702</v>
      </c>
      <c r="J23" s="30">
        <f>IF('Log_working_2-way'!$D22="","",A23^('Log_working_2-way'!$D22))</f>
        <v>2.2159538718240408</v>
      </c>
      <c r="K23" s="32">
        <f>IF('Log_working_2-way'!$D22="","",B23^('Log_working_2-way'!$D22))</f>
        <v>1.8223996182512778</v>
      </c>
      <c r="L23" s="37">
        <f t="shared" si="9"/>
        <v>0.45454545454545459</v>
      </c>
      <c r="M23" s="37">
        <f t="shared" si="10"/>
        <v>0.54545454545454553</v>
      </c>
      <c r="N23" s="38">
        <v>119</v>
      </c>
      <c r="O23" s="38">
        <f t="shared" si="11"/>
        <v>62.333333333333336</v>
      </c>
      <c r="P23" s="38">
        <f t="shared" si="12"/>
        <v>51</v>
      </c>
      <c r="Q23" s="38">
        <f t="shared" si="13"/>
        <v>68</v>
      </c>
      <c r="R23" s="38">
        <f t="shared" si="14"/>
        <v>56.666666666666664</v>
      </c>
      <c r="S23" s="39">
        <f t="shared" si="15"/>
        <v>-5.6666666666666643</v>
      </c>
      <c r="T23" s="39">
        <f t="shared" si="16"/>
        <v>-5.6666666666666643</v>
      </c>
      <c r="U23" t="s">
        <v>136</v>
      </c>
      <c r="V23" t="s">
        <v>226</v>
      </c>
      <c r="W23" t="s">
        <v>95</v>
      </c>
      <c r="X23" s="48" t="s">
        <v>300</v>
      </c>
      <c r="Y23" s="41"/>
    </row>
    <row r="24" spans="1:25" ht="15" x14ac:dyDescent="0.25">
      <c r="A24">
        <v>2.08</v>
      </c>
      <c r="B24">
        <v>1.76</v>
      </c>
      <c r="C24" s="29">
        <f t="shared" si="0"/>
        <v>4.8951048951048959E-2</v>
      </c>
      <c r="D24" s="30">
        <f>IF(OR($A24="",$B24=""),"",A24*'MPTO_working_2-way'!$G23)</f>
        <v>2.1818181818181821</v>
      </c>
      <c r="E24" s="32">
        <f>IF(OR($A24="",$B24=""),"",B24*'MPTO_working_2-way'!$G23)</f>
        <v>1.8461538461538463</v>
      </c>
      <c r="F24" s="30">
        <f>IF(OR($A24="",$B24=""),"",'MPTO_working_2-way'!D23)</f>
        <v>2.1915708812260539</v>
      </c>
      <c r="G24" s="32">
        <f>IF(OR($A24="",$B24=""),"",'MPTO_working_2-way'!E23)</f>
        <v>1.8392282958199357</v>
      </c>
      <c r="H24" s="30">
        <f>IF(OR($A24="",$B24=""),"",'OddsRatio_working_2-way'!M23)</f>
        <v>2.1920791213585393</v>
      </c>
      <c r="I24" s="30">
        <f>IF(OR($A24="",$B24=""),"",'OddsRatio_working_2-way'!N23)</f>
        <v>1.838870492807861</v>
      </c>
      <c r="J24" s="30">
        <f>IF('Log_working_2-way'!$D23="","",A24^('Log_working_2-way'!$D23))</f>
        <v>2.196615264354977</v>
      </c>
      <c r="K24" s="32">
        <f>IF('Log_working_2-way'!$D23="","",B24^('Log_working_2-way'!$D23))</f>
        <v>1.835690492831995</v>
      </c>
      <c r="L24" s="37">
        <f t="shared" si="9"/>
        <v>0.45833333333333326</v>
      </c>
      <c r="M24" s="37">
        <f t="shared" si="10"/>
        <v>0.54166666666666663</v>
      </c>
      <c r="N24" s="38">
        <v>120</v>
      </c>
      <c r="O24" s="38">
        <f t="shared" si="11"/>
        <v>62.307692307692314</v>
      </c>
      <c r="P24" s="38">
        <f t="shared" si="12"/>
        <v>51.818181818181813</v>
      </c>
      <c r="Q24" s="38">
        <f t="shared" si="13"/>
        <v>68.181818181818187</v>
      </c>
      <c r="R24" s="38">
        <f t="shared" si="14"/>
        <v>57.692307692307686</v>
      </c>
      <c r="S24" s="39">
        <f t="shared" si="15"/>
        <v>-5.8741258741258733</v>
      </c>
      <c r="T24" s="39">
        <f t="shared" si="16"/>
        <v>-5.8741258741258733</v>
      </c>
      <c r="U24" t="s">
        <v>134</v>
      </c>
      <c r="V24" t="s">
        <v>131</v>
      </c>
      <c r="W24" t="s">
        <v>95</v>
      </c>
      <c r="X24" s="48" t="s">
        <v>300</v>
      </c>
      <c r="Y24" s="41"/>
    </row>
    <row r="25" spans="1:25" ht="15" x14ac:dyDescent="0.25">
      <c r="A25">
        <v>1.92</v>
      </c>
      <c r="B25">
        <v>1.92</v>
      </c>
      <c r="C25" s="29">
        <f t="shared" si="0"/>
        <v>4.1666666666666741E-2</v>
      </c>
      <c r="D25" s="30">
        <f>IF(OR($A25="",$B25=""),"",A25*'MPTO_working_2-way'!$G24)</f>
        <v>2</v>
      </c>
      <c r="E25" s="32">
        <f>IF(OR($A25="",$B25=""),"",B25*'MPTO_working_2-way'!$G24)</f>
        <v>2</v>
      </c>
      <c r="F25" s="30">
        <f>IF(OR($A25="",$B25=""),"",'MPTO_working_2-way'!D24)</f>
        <v>2</v>
      </c>
      <c r="G25" s="32">
        <f>IF(OR($A25="",$B25=""),"",'MPTO_working_2-way'!E24)</f>
        <v>2</v>
      </c>
      <c r="H25" s="30">
        <f>IF(OR($A25="",$B25=""),"",'OddsRatio_working_2-way'!M24)</f>
        <v>1.9999999999999996</v>
      </c>
      <c r="I25" s="30">
        <f>IF(OR($A25="",$B25=""),"",'OddsRatio_working_2-way'!N24)</f>
        <v>1.9999999999999996</v>
      </c>
      <c r="J25" s="30">
        <f>IF('Log_working_2-way'!$D24="","",A25^('Log_working_2-way'!$D24))</f>
        <v>1.9999999999998859</v>
      </c>
      <c r="K25" s="32">
        <f>IF('Log_working_2-way'!$D24="","",B25^('Log_working_2-way'!$D24))</f>
        <v>1.9999999999998859</v>
      </c>
      <c r="L25" s="37">
        <f t="shared" si="9"/>
        <v>0.5</v>
      </c>
      <c r="M25" s="37">
        <f t="shared" si="10"/>
        <v>0.5</v>
      </c>
      <c r="N25" s="38">
        <v>121</v>
      </c>
      <c r="O25" s="38">
        <f t="shared" si="11"/>
        <v>57.979166666666664</v>
      </c>
      <c r="P25" s="38">
        <f t="shared" si="12"/>
        <v>57.979166666666664</v>
      </c>
      <c r="Q25" s="38">
        <f t="shared" si="13"/>
        <v>63.020833333333336</v>
      </c>
      <c r="R25" s="38">
        <f t="shared" si="14"/>
        <v>63.020833333333336</v>
      </c>
      <c r="S25" s="39">
        <f t="shared" si="15"/>
        <v>-5.0416666666666714</v>
      </c>
      <c r="T25" s="39">
        <f t="shared" si="16"/>
        <v>-5.0416666666666714</v>
      </c>
      <c r="U25" t="s">
        <v>75</v>
      </c>
      <c r="V25" t="s">
        <v>110</v>
      </c>
      <c r="W25" t="s">
        <v>95</v>
      </c>
      <c r="X25" s="48" t="s">
        <v>300</v>
      </c>
      <c r="Y25" s="41"/>
    </row>
    <row r="26" spans="1:25" ht="15" x14ac:dyDescent="0.25">
      <c r="A26">
        <v>2.34</v>
      </c>
      <c r="B26">
        <v>1.61</v>
      </c>
      <c r="C26" s="29">
        <f t="shared" si="0"/>
        <v>4.8468439772787697E-2</v>
      </c>
      <c r="D26" s="30">
        <f>IF(OR($A26="",$B26=""),"",A26*'MPTO_working_2-way'!$G25)</f>
        <v>2.4534161490683233</v>
      </c>
      <c r="E26" s="32">
        <f>IF(OR($A26="",$B26=""),"",B26*'MPTO_working_2-way'!$G25)</f>
        <v>1.6880341880341883</v>
      </c>
      <c r="F26" s="30">
        <f>IF(OR($A26="",$B26=""),"",'MPTO_working_2-way'!D25)</f>
        <v>2.4806742608810168</v>
      </c>
      <c r="G26" s="32">
        <f>IF(OR($A26="",$B26=""),"",'MPTO_working_2-way'!E25)</f>
        <v>1.6753679903944503</v>
      </c>
      <c r="H26" s="30">
        <f>IF(OR($A26="",$B26=""),"",'OddsRatio_working_2-way'!M25)</f>
        <v>2.4821340396453389</v>
      </c>
      <c r="I26" s="30">
        <f>IF(OR($A26="",$B26=""),"",'OddsRatio_working_2-way'!N25)</f>
        <v>1.6747028090922811</v>
      </c>
      <c r="J26" s="30">
        <f>IF('Log_working_2-way'!$D25="","",A26^('Log_working_2-way'!$D25))</f>
        <v>2.4949997661274943</v>
      </c>
      <c r="K26" s="32">
        <f>IF('Log_working_2-way'!$D25="","",B26^('Log_working_2-way'!$D25))</f>
        <v>1.6688964257091188</v>
      </c>
      <c r="L26" s="37">
        <f t="shared" si="9"/>
        <v>0.40759493670886071</v>
      </c>
      <c r="M26" s="37">
        <f t="shared" si="10"/>
        <v>0.59240506329113918</v>
      </c>
      <c r="N26" s="38">
        <v>122</v>
      </c>
      <c r="O26" s="38">
        <f t="shared" si="11"/>
        <v>69.86324786324785</v>
      </c>
      <c r="P26" s="38">
        <f t="shared" si="12"/>
        <v>46.223602484472053</v>
      </c>
      <c r="Q26" s="38">
        <f t="shared" si="13"/>
        <v>75.776397515527947</v>
      </c>
      <c r="R26" s="38">
        <f t="shared" si="14"/>
        <v>52.136752136752143</v>
      </c>
      <c r="S26" s="39">
        <f t="shared" si="15"/>
        <v>-5.9131496522800973</v>
      </c>
      <c r="T26" s="39">
        <f t="shared" si="16"/>
        <v>-5.9131496522800902</v>
      </c>
      <c r="U26" t="s">
        <v>112</v>
      </c>
      <c r="V26" t="s">
        <v>135</v>
      </c>
      <c r="W26" t="s">
        <v>95</v>
      </c>
      <c r="X26" s="48" t="s">
        <v>300</v>
      </c>
      <c r="Y26" s="41"/>
    </row>
    <row r="27" spans="1:25" ht="15" x14ac:dyDescent="0.25">
      <c r="A27">
        <v>2.23</v>
      </c>
      <c r="B27">
        <v>1.67</v>
      </c>
      <c r="C27" s="29">
        <f t="shared" si="0"/>
        <v>4.7232888483123459E-2</v>
      </c>
      <c r="D27" s="30">
        <f>IF(OR($A27="",$B27=""),"",A27*'MPTO_working_2-way'!$G26)</f>
        <v>2.3353293413173652</v>
      </c>
      <c r="E27" s="32">
        <f>IF(OR($A27="",$B27=""),"",B27*'MPTO_working_2-way'!$G26)</f>
        <v>1.7488789237668161</v>
      </c>
      <c r="F27" s="30">
        <f>IF(OR($A27="",$B27=""),"",'MPTO_working_2-way'!D26)</f>
        <v>2.3539711134287793</v>
      </c>
      <c r="G27" s="32">
        <f>IF(OR($A27="",$B27=""),"",'MPTO_working_2-way'!E26)</f>
        <v>1.7385681940197473</v>
      </c>
      <c r="H27" s="30">
        <f>IF(OR($A27="",$B27=""),"",'OddsRatio_working_2-way'!M26)</f>
        <v>2.3549246826013568</v>
      </c>
      <c r="I27" s="30">
        <f>IF(OR($A27="",$B27=""),"",'OddsRatio_working_2-way'!N26)</f>
        <v>1.7380484043438287</v>
      </c>
      <c r="J27" s="30">
        <f>IF('Log_working_2-way'!$D26="","",A27^('Log_working_2-way'!$D26))</f>
        <v>2.3636503228006438</v>
      </c>
      <c r="K27" s="32">
        <f>IF('Log_working_2-way'!$D26="","",B27^('Log_working_2-way'!$D26))</f>
        <v>1.7333258264811959</v>
      </c>
      <c r="L27" s="37">
        <f t="shared" si="9"/>
        <v>0.42820512820512818</v>
      </c>
      <c r="M27" s="37">
        <f t="shared" si="10"/>
        <v>0.57179487179487176</v>
      </c>
      <c r="N27" s="38">
        <v>123</v>
      </c>
      <c r="O27" s="38">
        <f t="shared" si="11"/>
        <v>67.843049327354265</v>
      </c>
      <c r="P27" s="38">
        <f t="shared" si="12"/>
        <v>49.34730538922156</v>
      </c>
      <c r="Q27" s="38">
        <f t="shared" si="13"/>
        <v>73.652694610778454</v>
      </c>
      <c r="R27" s="38">
        <f t="shared" si="14"/>
        <v>55.156950672645742</v>
      </c>
      <c r="S27" s="39">
        <f t="shared" si="15"/>
        <v>-5.8096452834241887</v>
      </c>
      <c r="T27" s="39">
        <f t="shared" si="16"/>
        <v>-5.8096452834241816</v>
      </c>
      <c r="U27" t="s">
        <v>76</v>
      </c>
      <c r="V27" t="s">
        <v>132</v>
      </c>
      <c r="W27" t="s">
        <v>95</v>
      </c>
      <c r="X27" s="48" t="s">
        <v>300</v>
      </c>
      <c r="Y27" s="41"/>
    </row>
    <row r="28" spans="1:25" ht="15" x14ac:dyDescent="0.25">
      <c r="A28">
        <v>1.84</v>
      </c>
      <c r="B28">
        <v>1.96</v>
      </c>
      <c r="C28" s="29">
        <f t="shared" si="0"/>
        <v>5.3682342502218372E-2</v>
      </c>
      <c r="D28" s="30">
        <f>IF(OR($A28="",$B28=""),"",A28*'MPTO_working_2-way'!$G27)</f>
        <v>1.9387755102040818</v>
      </c>
      <c r="E28" s="32">
        <f>IF(OR($A28="",$B28=""),"",B28*'MPTO_working_2-way'!$G27)</f>
        <v>2.0652173913043481</v>
      </c>
      <c r="F28" s="30">
        <f>IF(OR($A28="",$B28=""),"",'MPTO_working_2-way'!D27)</f>
        <v>1.9355946758265352</v>
      </c>
      <c r="G28" s="32">
        <f>IF(OR($A28="",$B28=""),"",'MPTO_working_2-way'!E27)</f>
        <v>2.0688389169343737</v>
      </c>
      <c r="H28" s="30">
        <f>IF(OR($A28="",$B28=""),"",'OddsRatio_working_2-way'!M27)</f>
        <v>1.9354143466934854</v>
      </c>
      <c r="I28" s="30">
        <f>IF(OR($A28="",$B28=""),"",'OddsRatio_working_2-way'!N27)</f>
        <v>2.0690449676496976</v>
      </c>
      <c r="J28" s="30">
        <f>IF('Log_working_2-way'!$D27="","",A28^('Log_working_2-way'!$D27))</f>
        <v>1.9339444082463377</v>
      </c>
      <c r="K28" s="32">
        <f>IF('Log_working_2-way'!$D27="","",B28^('Log_working_2-way'!$D27))</f>
        <v>2.0707275413491004</v>
      </c>
      <c r="L28" s="37">
        <f t="shared" si="9"/>
        <v>0.51578947368421046</v>
      </c>
      <c r="M28" s="37">
        <f t="shared" si="10"/>
        <v>0.48421052631578942</v>
      </c>
      <c r="N28" s="38">
        <v>124</v>
      </c>
      <c r="O28" s="38">
        <f t="shared" si="11"/>
        <v>56.608695652173907</v>
      </c>
      <c r="P28" s="38">
        <f t="shared" si="12"/>
        <v>60.734693877551017</v>
      </c>
      <c r="Q28" s="38">
        <f t="shared" si="13"/>
        <v>63.265306122448983</v>
      </c>
      <c r="R28" s="38">
        <f t="shared" si="14"/>
        <v>67.391304347826079</v>
      </c>
      <c r="S28" s="39">
        <f t="shared" si="15"/>
        <v>-6.6566104702750764</v>
      </c>
      <c r="T28" s="39">
        <f t="shared" si="16"/>
        <v>-6.6566104702750621</v>
      </c>
      <c r="U28" t="s">
        <v>77</v>
      </c>
      <c r="V28" t="s">
        <v>99</v>
      </c>
      <c r="W28" t="s">
        <v>96</v>
      </c>
      <c r="X28" s="48" t="s">
        <v>300</v>
      </c>
      <c r="Y28" s="41"/>
    </row>
    <row r="29" spans="1:25" ht="15" x14ac:dyDescent="0.25">
      <c r="A29">
        <v>1.7</v>
      </c>
      <c r="B29">
        <v>2.14</v>
      </c>
      <c r="C29" s="29">
        <f t="shared" si="0"/>
        <v>5.5525013743815244E-2</v>
      </c>
      <c r="D29" s="30">
        <f>IF(OR($A29="",$B29=""),"",A29*'MPTO_working_2-way'!$G28)</f>
        <v>1.794392523364486</v>
      </c>
      <c r="E29" s="32">
        <f>IF(OR($A29="",$B29=""),"",B29*'MPTO_working_2-way'!$G28)</f>
        <v>2.2588235294117647</v>
      </c>
      <c r="F29" s="30">
        <f>IF(OR($A29="",$B29=""),"",'MPTO_working_2-way'!D28)</f>
        <v>1.7842079450711132</v>
      </c>
      <c r="G29" s="32">
        <f>IF(OR($A29="",$B29=""),"",'MPTO_working_2-way'!E28)</f>
        <v>2.2751719824890557</v>
      </c>
      <c r="H29" s="30">
        <f>IF(OR($A29="",$B29=""),"",'OddsRatio_working_2-way'!M28)</f>
        <v>1.783603909969379</v>
      </c>
      <c r="I29" s="30">
        <f>IF(OR($A29="",$B29=""),"",'OddsRatio_working_2-way'!N28)</f>
        <v>2.2761549390929883</v>
      </c>
      <c r="J29" s="30">
        <f>IF('Log_working_2-way'!$D28="","",A29^('Log_working_2-way'!$D28))</f>
        <v>1.7789102233960266</v>
      </c>
      <c r="K29" s="32">
        <f>IF('Log_working_2-way'!$D28="","",B29^('Log_working_2-way'!$D28))</f>
        <v>2.2838450054453689</v>
      </c>
      <c r="L29" s="37">
        <f t="shared" si="9"/>
        <v>0.55729166666666663</v>
      </c>
      <c r="M29" s="37">
        <f t="shared" si="10"/>
        <v>0.44270833333333331</v>
      </c>
      <c r="N29" s="38">
        <v>125</v>
      </c>
      <c r="O29" s="38">
        <f t="shared" si="11"/>
        <v>51.470588235294116</v>
      </c>
      <c r="P29" s="38">
        <f t="shared" si="12"/>
        <v>66.588785046728972</v>
      </c>
      <c r="Q29" s="38">
        <f t="shared" si="13"/>
        <v>58.411214953271028</v>
      </c>
      <c r="R29" s="38">
        <f t="shared" si="14"/>
        <v>73.529411764705884</v>
      </c>
      <c r="S29" s="39">
        <f t="shared" si="15"/>
        <v>-6.9406267179769117</v>
      </c>
      <c r="T29" s="39">
        <f t="shared" si="16"/>
        <v>-6.9406267179769117</v>
      </c>
      <c r="U29" t="s">
        <v>139</v>
      </c>
      <c r="V29" t="s">
        <v>81</v>
      </c>
      <c r="W29" t="s">
        <v>96</v>
      </c>
      <c r="X29" s="48" t="s">
        <v>300</v>
      </c>
      <c r="Y29" s="41"/>
    </row>
    <row r="30" spans="1:25" s="50" customFormat="1" ht="15" x14ac:dyDescent="0.25">
      <c r="A30">
        <v>1.93</v>
      </c>
      <c r="B30">
        <v>1.87</v>
      </c>
      <c r="C30" s="29">
        <f t="shared" si="0"/>
        <v>5.2894073314676771E-2</v>
      </c>
      <c r="D30" s="30">
        <f>IF(OR($A30="",$B30=""),"",A30*'MPTO_working_2-way'!$G29)</f>
        <v>2.0320855614973259</v>
      </c>
      <c r="E30" s="32">
        <f>IF(OR($A30="",$B30=""),"",B30*'MPTO_working_2-way'!$G29)</f>
        <v>1.9689119170984457</v>
      </c>
      <c r="F30" s="30">
        <f>IF(OR($A30="",$B30=""),"",'MPTO_working_2-way'!D29)</f>
        <v>2.0338113888027949</v>
      </c>
      <c r="G30" s="32">
        <f>IF(OR($A30="",$B30=""),"",'MPTO_working_2-way'!E29)</f>
        <v>1.9672944318770271</v>
      </c>
      <c r="H30" s="30">
        <f>IF(OR($A30="",$B30=""),"",'OddsRatio_working_2-way'!M29)</f>
        <v>2.0339078862458586</v>
      </c>
      <c r="I30" s="30">
        <f>IF(OR($A30="",$B30=""),"",'OddsRatio_working_2-way'!N29)</f>
        <v>1.9672041516493519</v>
      </c>
      <c r="J30" s="30">
        <f>IF('Log_working_2-way'!$D29="","",A30^('Log_working_2-way'!$D29))</f>
        <v>2.0347079131673405</v>
      </c>
      <c r="K30" s="32">
        <f>IF('Log_working_2-way'!$D29="","",B30^('Log_working_2-way'!$D29))</f>
        <v>1.9664563180322503</v>
      </c>
      <c r="L30" s="37">
        <f t="shared" si="9"/>
        <v>0.49210526315789482</v>
      </c>
      <c r="M30" s="37">
        <f t="shared" si="10"/>
        <v>0.50789473684210529</v>
      </c>
      <c r="N30" s="38">
        <v>126</v>
      </c>
      <c r="O30" s="38">
        <f t="shared" si="11"/>
        <v>60.715025906735747</v>
      </c>
      <c r="P30" s="38">
        <f t="shared" si="12"/>
        <v>58.620320855614963</v>
      </c>
      <c r="Q30" s="38">
        <f t="shared" si="13"/>
        <v>67.379679144385022</v>
      </c>
      <c r="R30" s="38">
        <f t="shared" si="14"/>
        <v>65.284974093264253</v>
      </c>
      <c r="S30" s="39">
        <f t="shared" si="15"/>
        <v>-6.6646532376492758</v>
      </c>
      <c r="T30" s="39">
        <f t="shared" si="16"/>
        <v>-6.66465323764929</v>
      </c>
      <c r="U30" t="s">
        <v>84</v>
      </c>
      <c r="V30" t="s">
        <v>100</v>
      </c>
      <c r="W30" t="s">
        <v>96</v>
      </c>
      <c r="X30" s="48" t="s">
        <v>300</v>
      </c>
      <c r="Y30" s="52"/>
    </row>
    <row r="31" spans="1:25" ht="15" x14ac:dyDescent="0.25">
      <c r="A31">
        <v>1.7</v>
      </c>
      <c r="B31">
        <v>2.13</v>
      </c>
      <c r="C31" s="29">
        <f t="shared" si="0"/>
        <v>5.7718862192764453E-2</v>
      </c>
      <c r="D31" s="30">
        <f>IF(OR($A31="",$B31=""),"",A31*'MPTO_working_2-way'!$G30)</f>
        <v>1.7981220657276995</v>
      </c>
      <c r="E31" s="32">
        <f>IF(OR($A31="",$B31=""),"",B31*'MPTO_working_2-way'!$G30)</f>
        <v>2.2529411764705882</v>
      </c>
      <c r="F31" s="30">
        <f>IF(OR($A31="",$B31=""),"",'MPTO_working_2-way'!D30)</f>
        <v>1.7877067390767711</v>
      </c>
      <c r="G31" s="32">
        <f>IF(OR($A31="",$B31=""),"",'MPTO_working_2-way'!E30)</f>
        <v>2.2695079912253213</v>
      </c>
      <c r="H31" s="30">
        <f>IF(OR($A31="",$B31=""),"",'OddsRatio_working_2-way'!M30)</f>
        <v>1.7870635467029794</v>
      </c>
      <c r="I31" s="30">
        <f>IF(OR($A31="",$B31=""),"",'OddsRatio_working_2-way'!N30)</f>
        <v>2.2705454396776665</v>
      </c>
      <c r="J31" s="30">
        <f>IF('Log_working_2-way'!$D30="","",A31^('Log_working_2-way'!$D30))</f>
        <v>1.782255727545798</v>
      </c>
      <c r="K31" s="32">
        <f>IF('Log_working_2-way'!$D30="","",B31^('Log_working_2-way'!$D30))</f>
        <v>2.2783543345010226</v>
      </c>
      <c r="L31" s="37">
        <f t="shared" si="9"/>
        <v>0.55613577023498695</v>
      </c>
      <c r="M31" s="37">
        <f t="shared" si="10"/>
        <v>0.44386422976501305</v>
      </c>
      <c r="N31" s="38">
        <v>127</v>
      </c>
      <c r="O31" s="38">
        <f t="shared" si="11"/>
        <v>52.294117647058826</v>
      </c>
      <c r="P31" s="38">
        <f t="shared" si="12"/>
        <v>67.375586854460096</v>
      </c>
      <c r="Q31" s="38">
        <f t="shared" si="13"/>
        <v>59.624413145539904</v>
      </c>
      <c r="R31" s="38">
        <f t="shared" si="14"/>
        <v>74.705882352941174</v>
      </c>
      <c r="S31" s="39">
        <f t="shared" si="15"/>
        <v>-7.3302954984810782</v>
      </c>
      <c r="T31" s="39">
        <f t="shared" si="16"/>
        <v>-7.3302954984810782</v>
      </c>
      <c r="U31" t="s">
        <v>79</v>
      </c>
      <c r="V31" t="s">
        <v>141</v>
      </c>
      <c r="W31" t="s">
        <v>96</v>
      </c>
      <c r="X31" s="48" t="s">
        <v>300</v>
      </c>
      <c r="Y31" s="41"/>
    </row>
    <row r="32" spans="1:25" ht="15" x14ac:dyDescent="0.25">
      <c r="A32">
        <v>1.97</v>
      </c>
      <c r="B32">
        <v>1.83</v>
      </c>
      <c r="C32" s="29">
        <f t="shared" si="0"/>
        <v>5.406230062966344E-2</v>
      </c>
      <c r="D32" s="30">
        <f>IF(OR($A32="",$B32=""),"",A32*'MPTO_working_2-way'!$G31)</f>
        <v>2.0765027322404368</v>
      </c>
      <c r="E32" s="32">
        <f>IF(OR($A32="",$B32=""),"",B32*'MPTO_working_2-way'!$G31)</f>
        <v>1.9289340101522843</v>
      </c>
      <c r="F32" s="30">
        <f>IF(OR($A32="",$B32=""),"",'MPTO_working_2-way'!D31)</f>
        <v>2.0808057487518394</v>
      </c>
      <c r="G32" s="32">
        <f>IF(OR($A32="",$B32=""),"",'MPTO_working_2-way'!E31)</f>
        <v>1.9252356412378842</v>
      </c>
      <c r="H32" s="30">
        <f>IF(OR($A32="",$B32=""),"",'OddsRatio_working_2-way'!M31)</f>
        <v>2.0810525883578377</v>
      </c>
      <c r="I32" s="30">
        <f>IF(OR($A32="",$B32=""),"",'OddsRatio_working_2-way'!N31)</f>
        <v>1.9250243797288713</v>
      </c>
      <c r="J32" s="30">
        <f>IF('Log_working_2-way'!$D31="","",A32^('Log_working_2-way'!$D31))</f>
        <v>2.0830535833115009</v>
      </c>
      <c r="K32" s="32">
        <f>IF('Log_working_2-way'!$D31="","",B32^('Log_working_2-way'!$D31))</f>
        <v>1.923315351527372</v>
      </c>
      <c r="L32" s="37">
        <f t="shared" si="9"/>
        <v>0.48157894736842116</v>
      </c>
      <c r="M32" s="37">
        <f t="shared" si="10"/>
        <v>0.51842105263157889</v>
      </c>
      <c r="N32" s="38">
        <v>128</v>
      </c>
      <c r="O32" s="38">
        <f t="shared" si="11"/>
        <v>63.025380710659896</v>
      </c>
      <c r="P32" s="38">
        <f t="shared" si="12"/>
        <v>58.05464480874317</v>
      </c>
      <c r="Q32" s="38">
        <f t="shared" si="13"/>
        <v>69.945355191256823</v>
      </c>
      <c r="R32" s="38">
        <f t="shared" si="14"/>
        <v>64.974619289340097</v>
      </c>
      <c r="S32" s="39">
        <f t="shared" si="15"/>
        <v>-6.9199744805969274</v>
      </c>
      <c r="T32" s="39">
        <f t="shared" si="16"/>
        <v>-6.9199744805969274</v>
      </c>
      <c r="U32" t="s">
        <v>98</v>
      </c>
      <c r="V32" t="s">
        <v>83</v>
      </c>
      <c r="W32" t="s">
        <v>96</v>
      </c>
      <c r="X32" s="48" t="s">
        <v>300</v>
      </c>
      <c r="Y32" s="41"/>
    </row>
    <row r="33" spans="1:25" ht="15" x14ac:dyDescent="0.25">
      <c r="A33">
        <v>1.79</v>
      </c>
      <c r="B33">
        <v>2</v>
      </c>
      <c r="C33" s="29">
        <f t="shared" si="0"/>
        <v>5.8659217877095049E-2</v>
      </c>
      <c r="D33" s="30">
        <f>IF(OR($A33="",$B33=""),"",A33*'MPTO_working_2-way'!$G32)</f>
        <v>1.8950000000000002</v>
      </c>
      <c r="E33" s="32">
        <f>IF(OR($A33="",$B33=""),"",B33*'MPTO_working_2-way'!$G32)</f>
        <v>2.1173184357541901</v>
      </c>
      <c r="F33" s="30">
        <f>IF(OR($A33="",$B33=""),"",'MPTO_working_2-way'!D32)</f>
        <v>1.8891820580474936</v>
      </c>
      <c r="G33" s="32">
        <f>IF(OR($A33="",$B33=""),"",'MPTO_working_2-way'!E32)</f>
        <v>2.1246290801186944</v>
      </c>
      <c r="H33" s="30">
        <f>IF(OR($A33="",$B33=""),"",'OddsRatio_working_2-way'!M32)</f>
        <v>1.8888194417315589</v>
      </c>
      <c r="I33" s="30">
        <f>IF(OR($A33="",$B33=""),"",'OddsRatio_working_2-way'!N32)</f>
        <v>2.1250879009260242</v>
      </c>
      <c r="J33" s="30">
        <f>IF('Log_working_2-way'!$D32="","",A33^('Log_working_2-way'!$D32))</f>
        <v>1.8861242756957874</v>
      </c>
      <c r="K33" s="32">
        <f>IF('Log_working_2-way'!$D32="","",B33^('Log_working_2-way'!$D32))</f>
        <v>2.1285098799616855</v>
      </c>
      <c r="L33" s="37">
        <f t="shared" si="9"/>
        <v>0.52770448548812654</v>
      </c>
      <c r="M33" s="37">
        <f t="shared" si="10"/>
        <v>0.47229551451187329</v>
      </c>
      <c r="N33" s="38">
        <v>129</v>
      </c>
      <c r="O33" s="38">
        <f t="shared" si="11"/>
        <v>56.932960893854741</v>
      </c>
      <c r="P33" s="38">
        <f t="shared" si="12"/>
        <v>64.5</v>
      </c>
      <c r="Q33" s="38">
        <f t="shared" si="13"/>
        <v>64.5</v>
      </c>
      <c r="R33" s="38">
        <f t="shared" si="14"/>
        <v>72.067039106145245</v>
      </c>
      <c r="S33" s="39">
        <f t="shared" si="15"/>
        <v>-7.5670391061452591</v>
      </c>
      <c r="T33" s="39">
        <f t="shared" si="16"/>
        <v>-7.5670391061452449</v>
      </c>
      <c r="U33" t="s">
        <v>137</v>
      </c>
      <c r="V33" t="s">
        <v>78</v>
      </c>
      <c r="W33" t="s">
        <v>96</v>
      </c>
      <c r="X33" s="48" t="s">
        <v>300</v>
      </c>
      <c r="Y33" s="41"/>
    </row>
    <row r="34" spans="1:25" ht="15" x14ac:dyDescent="0.25">
      <c r="A34">
        <v>1.99</v>
      </c>
      <c r="B34">
        <v>1.82</v>
      </c>
      <c r="C34" s="29">
        <f t="shared" si="0"/>
        <v>5.1963112264619582E-2</v>
      </c>
      <c r="D34" s="30">
        <f>IF(OR($A34="",$B34=""),"",A34*'MPTO_working_2-way'!$G33)</f>
        <v>2.0934065934065931</v>
      </c>
      <c r="E34" s="32">
        <f>IF(OR($A34="",$B34=""),"",B34*'MPTO_working_2-way'!$G33)</f>
        <v>1.9145728643216078</v>
      </c>
      <c r="F34" s="30">
        <f>IF(OR($A34="",$B34=""),"",'MPTO_working_2-way'!D33)</f>
        <v>2.0984993336809774</v>
      </c>
      <c r="G34" s="32">
        <f>IF(OR($A34="",$B34=""),"",'MPTO_working_2-way'!E33)</f>
        <v>1.9103328234611527</v>
      </c>
      <c r="H34" s="30">
        <f>IF(OR($A34="",$B34=""),"",'OddsRatio_working_2-way'!M33)</f>
        <v>2.0987798110498446</v>
      </c>
      <c r="I34" s="30">
        <f>IF(OR($A34="",$B34=""),"",'OddsRatio_working_2-way'!N33)</f>
        <v>1.9101004495564369</v>
      </c>
      <c r="J34" s="30">
        <f>IF('Log_working_2-way'!$D33="","",A34^('Log_working_2-way'!$D33))</f>
        <v>2.1011452565126953</v>
      </c>
      <c r="K34" s="32">
        <f>IF('Log_working_2-way'!$D33="","",B34^('Log_working_2-way'!$D33))</f>
        <v>1.9081454005129785</v>
      </c>
      <c r="L34" s="37">
        <f t="shared" si="9"/>
        <v>0.47769028871391084</v>
      </c>
      <c r="M34" s="37">
        <f t="shared" si="10"/>
        <v>0.52230971128608927</v>
      </c>
      <c r="N34" s="38">
        <v>130</v>
      </c>
      <c r="O34" s="38">
        <f t="shared" si="11"/>
        <v>64.673366834170849</v>
      </c>
      <c r="P34" s="38">
        <f t="shared" si="12"/>
        <v>58.571428571428562</v>
      </c>
      <c r="Q34" s="38">
        <f t="shared" si="13"/>
        <v>71.428571428571416</v>
      </c>
      <c r="R34" s="38">
        <f t="shared" si="14"/>
        <v>65.326633165829136</v>
      </c>
      <c r="S34" s="39">
        <f t="shared" si="15"/>
        <v>-6.755204594400567</v>
      </c>
      <c r="T34" s="39">
        <f t="shared" si="16"/>
        <v>-6.7552045944005741</v>
      </c>
      <c r="U34" t="s">
        <v>82</v>
      </c>
      <c r="V34" t="s">
        <v>80</v>
      </c>
      <c r="W34" t="s">
        <v>96</v>
      </c>
      <c r="X34" s="48" t="s">
        <v>300</v>
      </c>
      <c r="Y34" s="41"/>
    </row>
    <row r="35" spans="1:25" ht="15" x14ac:dyDescent="0.25">
      <c r="A35">
        <v>1.91</v>
      </c>
      <c r="B35">
        <v>1.89</v>
      </c>
      <c r="C35" s="29">
        <f t="shared" si="0"/>
        <v>5.2660738524612949E-2</v>
      </c>
      <c r="D35" s="30">
        <f>IF(OR($A35="",$B35=""),"",A35*'MPTO_working_2-way'!$G34)</f>
        <v>2.0105820105820107</v>
      </c>
      <c r="E35" s="32">
        <f>IF(OR($A35="",$B35=""),"",B35*'MPTO_working_2-way'!$G34)</f>
        <v>1.9895287958115184</v>
      </c>
      <c r="F35" s="30">
        <f>IF(OR($A35="",$B35=""),"",'MPTO_working_2-way'!D34)</f>
        <v>2.0111423716538068</v>
      </c>
      <c r="G35" s="32">
        <f>IF(OR($A35="",$B35=""),"",'MPTO_working_2-way'!E34)</f>
        <v>1.9889804126835451</v>
      </c>
      <c r="H35" s="30">
        <f>IF(OR($A35="",$B35=""),"",'OddsRatio_working_2-way'!M34)</f>
        <v>2.0111735311569228</v>
      </c>
      <c r="I35" s="30">
        <f>IF(OR($A35="",$B35=""),"",'OddsRatio_working_2-way'!N34)</f>
        <v>1.9889499370655614</v>
      </c>
      <c r="J35" s="30">
        <f>IF('Log_working_2-way'!$D34="","",A35^('Log_working_2-way'!$D34))</f>
        <v>2.0114329967888307</v>
      </c>
      <c r="K35" s="32">
        <f>IF('Log_working_2-way'!$D34="","",B35^('Log_working_2-way'!$D34))</f>
        <v>1.9886962390721554</v>
      </c>
      <c r="L35" s="37">
        <f t="shared" si="9"/>
        <v>0.49736842105263157</v>
      </c>
      <c r="M35" s="37">
        <f t="shared" si="10"/>
        <v>0.50263157894736843</v>
      </c>
      <c r="N35" s="38">
        <v>131</v>
      </c>
      <c r="O35" s="38">
        <f t="shared" si="11"/>
        <v>62.413612565445014</v>
      </c>
      <c r="P35" s="38">
        <f t="shared" si="12"/>
        <v>61.687830687830683</v>
      </c>
      <c r="Q35" s="38">
        <f t="shared" si="13"/>
        <v>69.312169312169317</v>
      </c>
      <c r="R35" s="38">
        <f t="shared" si="14"/>
        <v>68.586387434554979</v>
      </c>
      <c r="S35" s="39">
        <f t="shared" si="15"/>
        <v>-6.898556746724303</v>
      </c>
      <c r="T35" s="39">
        <f t="shared" si="16"/>
        <v>-6.8985567467242959</v>
      </c>
      <c r="U35" t="s">
        <v>140</v>
      </c>
      <c r="V35" t="s">
        <v>142</v>
      </c>
      <c r="W35" t="s">
        <v>96</v>
      </c>
      <c r="X35" s="48" t="s">
        <v>300</v>
      </c>
      <c r="Y35" s="41"/>
    </row>
    <row r="36" spans="1:25" ht="15" x14ac:dyDescent="0.25">
      <c r="A36">
        <v>1.89</v>
      </c>
      <c r="B36">
        <v>2.02</v>
      </c>
      <c r="C36" s="29">
        <f t="shared" si="0"/>
        <v>2.4150034051024338E-2</v>
      </c>
      <c r="D36" s="30">
        <f>IF(OR($A36="",$B36=""),"",A36*'MPTO_working_2-way'!$G35)</f>
        <v>1.9356435643564358</v>
      </c>
      <c r="E36" s="32">
        <f>IF(OR($A36="",$B36=""),"",B36*'MPTO_working_2-way'!$G35)</f>
        <v>2.0687830687830693</v>
      </c>
      <c r="F36" s="30">
        <f>IF(OR($A36="",$B36=""),"",'MPTO_working_2-way'!D35)</f>
        <v>1.9341405339682862</v>
      </c>
      <c r="G36" s="32">
        <f>IF(OR($A36="",$B36=""),"",'MPTO_working_2-way'!E35)</f>
        <v>2.0705027387602368</v>
      </c>
      <c r="H36" s="30">
        <f>IF(OR($A36="",$B36=""),"",'OddsRatio_working_2-way'!M35)</f>
        <v>1.9341033238394147</v>
      </c>
      <c r="I36" s="30">
        <f>IF(OR($A36="",$B36=""),"",'OddsRatio_working_2-way'!N35)</f>
        <v>2.0705453823777571</v>
      </c>
      <c r="J36" s="30">
        <f>IF('Log_working_2-way'!$D35="","",A36^('Log_working_2-way'!$D35))</f>
        <v>1.9334251710029571</v>
      </c>
      <c r="K36" s="32">
        <f>IF('Log_working_2-way'!$D35="","",B36^('Log_working_2-way'!$D35))</f>
        <v>2.0713231559049405</v>
      </c>
      <c r="L36" s="37">
        <f t="shared" si="9"/>
        <v>0.51662404092071612</v>
      </c>
      <c r="M36" s="37">
        <f t="shared" si="10"/>
        <v>0.48337595907928377</v>
      </c>
      <c r="N36" s="38">
        <v>132</v>
      </c>
      <c r="O36" s="38">
        <f t="shared" si="11"/>
        <v>62.158730158730165</v>
      </c>
      <c r="P36" s="38">
        <f t="shared" si="12"/>
        <v>66.653465346534645</v>
      </c>
      <c r="Q36" s="38">
        <f t="shared" si="13"/>
        <v>65.346534653465341</v>
      </c>
      <c r="R36" s="38">
        <f t="shared" si="14"/>
        <v>69.841269841269849</v>
      </c>
      <c r="S36" s="39">
        <f t="shared" si="15"/>
        <v>-3.1878044947351754</v>
      </c>
      <c r="T36" s="39">
        <f t="shared" si="16"/>
        <v>-3.1878044947352038</v>
      </c>
      <c r="U36" t="s">
        <v>227</v>
      </c>
      <c r="V36" t="s">
        <v>228</v>
      </c>
      <c r="W36" t="s">
        <v>304</v>
      </c>
      <c r="X36" s="48" t="s">
        <v>300</v>
      </c>
      <c r="Y36" s="41"/>
    </row>
    <row r="37" spans="1:25" ht="15" x14ac:dyDescent="0.25">
      <c r="A37">
        <v>2.42</v>
      </c>
      <c r="B37">
        <v>1.6</v>
      </c>
      <c r="C37" s="29">
        <f t="shared" si="0"/>
        <v>3.8223140495867725E-2</v>
      </c>
      <c r="D37" s="30">
        <f>IF(OR($A37="",$B37=""),"",A37*'MPTO_working_2-way'!$G36)</f>
        <v>2.5124999999999997</v>
      </c>
      <c r="E37" s="32">
        <f>IF(OR($A37="",$B37=""),"",B37*'MPTO_working_2-way'!$G36)</f>
        <v>1.6611570247933884</v>
      </c>
      <c r="F37" s="30">
        <f>IF(OR($A37="",$B37=""),"",'MPTO_working_2-way'!D36)</f>
        <v>2.5373525557011791</v>
      </c>
      <c r="G37" s="32">
        <f>IF(OR($A37="",$B37=""),"",'MPTO_working_2-way'!E36)</f>
        <v>1.6504688832054561</v>
      </c>
      <c r="H37" s="30">
        <f>IF(OR($A37="",$B37=""),"",'OddsRatio_working_2-way'!M36)</f>
        <v>2.5383974345619098</v>
      </c>
      <c r="I37" s="30">
        <f>IF(OR($A37="",$B37=""),"",'OddsRatio_working_2-way'!N36)</f>
        <v>1.6500270850261594</v>
      </c>
      <c r="J37" s="30">
        <f>IF('Log_working_2-way'!$D36="","",A37^('Log_working_2-way'!$D36))</f>
        <v>2.5500151185411704</v>
      </c>
      <c r="K37" s="32">
        <f>IF('Log_working_2-way'!$D36="","",B37^('Log_working_2-way'!$D36))</f>
        <v>1.6451549975466908</v>
      </c>
      <c r="L37" s="37">
        <f t="shared" si="9"/>
        <v>0.39800995024875624</v>
      </c>
      <c r="M37" s="37">
        <f t="shared" si="10"/>
        <v>0.60199004975124382</v>
      </c>
      <c r="N37" s="38">
        <v>133</v>
      </c>
      <c r="O37" s="38">
        <f t="shared" si="11"/>
        <v>78.041322314049594</v>
      </c>
      <c r="P37" s="38">
        <f t="shared" si="12"/>
        <v>49.875000000000007</v>
      </c>
      <c r="Q37" s="38">
        <f t="shared" si="13"/>
        <v>83.125</v>
      </c>
      <c r="R37" s="38">
        <f t="shared" si="14"/>
        <v>54.958677685950413</v>
      </c>
      <c r="S37" s="39">
        <f t="shared" si="15"/>
        <v>-5.0836776859504056</v>
      </c>
      <c r="T37" s="39">
        <f t="shared" si="16"/>
        <v>-5.0836776859504056</v>
      </c>
      <c r="U37" t="s">
        <v>229</v>
      </c>
      <c r="V37" t="s">
        <v>230</v>
      </c>
      <c r="W37" t="s">
        <v>306</v>
      </c>
      <c r="X37" s="48" t="s">
        <v>300</v>
      </c>
      <c r="Y37" s="41"/>
    </row>
    <row r="38" spans="1:25" ht="15" x14ac:dyDescent="0.25">
      <c r="A38">
        <v>2.27</v>
      </c>
      <c r="B38">
        <v>1.65</v>
      </c>
      <c r="C38" s="29">
        <f t="shared" si="0"/>
        <v>4.658924042183954E-2</v>
      </c>
      <c r="D38" s="30">
        <f>IF(OR($A38="",$B38=""),"",A38*'MPTO_working_2-way'!$G37)</f>
        <v>2.375757575757576</v>
      </c>
      <c r="E38" s="32">
        <f>IF(OR($A38="",$B38=""),"",B38*'MPTO_working_2-way'!$G37)</f>
        <v>1.7268722466960351</v>
      </c>
      <c r="F38" s="30">
        <f>IF(OR($A38="",$B38=""),"",'MPTO_working_2-way'!D37)</f>
        <v>2.3967365221564547</v>
      </c>
      <c r="G38" s="32">
        <f>IF(OR($A38="",$B38=""),"",'MPTO_working_2-way'!E37)</f>
        <v>1.7159546443706333</v>
      </c>
      <c r="H38" s="30">
        <f>IF(OR($A38="",$B38=""),"",'OddsRatio_working_2-way'!M37)</f>
        <v>2.3978004699692139</v>
      </c>
      <c r="I38" s="30">
        <f>IF(OR($A38="",$B38=""),"",'OddsRatio_working_2-way'!N37)</f>
        <v>1.715409689354322</v>
      </c>
      <c r="J38" s="30">
        <f>IF('Log_working_2-way'!$D37="","",A38^('Log_working_2-way'!$D37))</f>
        <v>2.4076349836585891</v>
      </c>
      <c r="K38" s="32">
        <f>IF('Log_working_2-way'!$D37="","",B38^('Log_working_2-way'!$D37))</f>
        <v>1.71041144302911</v>
      </c>
      <c r="L38" s="37">
        <f t="shared" si="9"/>
        <v>0.42091836734693872</v>
      </c>
      <c r="M38" s="37">
        <f t="shared" si="10"/>
        <v>0.57908163265306123</v>
      </c>
      <c r="N38" s="38">
        <v>134</v>
      </c>
      <c r="O38" s="38">
        <f t="shared" si="11"/>
        <v>74.969162995594715</v>
      </c>
      <c r="P38" s="38">
        <f t="shared" si="12"/>
        <v>52.787878787878789</v>
      </c>
      <c r="Q38" s="38">
        <f t="shared" si="13"/>
        <v>81.212121212121218</v>
      </c>
      <c r="R38" s="38">
        <f t="shared" si="14"/>
        <v>59.030837004405285</v>
      </c>
      <c r="S38" s="39">
        <f t="shared" si="15"/>
        <v>-6.2429582165265032</v>
      </c>
      <c r="T38" s="39">
        <f t="shared" si="16"/>
        <v>-6.2429582165264961</v>
      </c>
      <c r="U38" t="s">
        <v>231</v>
      </c>
      <c r="V38" t="s">
        <v>232</v>
      </c>
      <c r="W38" t="s">
        <v>306</v>
      </c>
      <c r="X38" s="48" t="s">
        <v>300</v>
      </c>
      <c r="Y38" s="41"/>
    </row>
    <row r="39" spans="1:25" ht="15" x14ac:dyDescent="0.25">
      <c r="A39">
        <v>1.99</v>
      </c>
      <c r="B39">
        <v>1.85</v>
      </c>
      <c r="C39" s="29">
        <f t="shared" si="0"/>
        <v>4.3053103354610656E-2</v>
      </c>
      <c r="D39" s="30">
        <f>IF(OR($A39="",$B39=""),"",A39*'MPTO_working_2-way'!$G38)</f>
        <v>2.0756756756756753</v>
      </c>
      <c r="E39" s="32">
        <f>IF(OR($A39="",$B39=""),"",B39*'MPTO_working_2-way'!$G38)</f>
        <v>1.9296482412060298</v>
      </c>
      <c r="F39" s="30">
        <f>IF(OR($A39="",$B39=""),"",'MPTO_working_2-way'!D38)</f>
        <v>2.0790625441197226</v>
      </c>
      <c r="G39" s="32">
        <f>IF(OR($A39="",$B39=""),"",'MPTO_working_2-way'!E38)</f>
        <v>1.9267303414889438</v>
      </c>
      <c r="H39" s="30">
        <f>IF(OR($A39="",$B39=""),"",'OddsRatio_working_2-way'!M38)</f>
        <v>2.0792154012767514</v>
      </c>
      <c r="I39" s="30">
        <f>IF(OR($A39="",$B39=""),"",'OddsRatio_working_2-way'!N38)</f>
        <v>1.9265990819042815</v>
      </c>
      <c r="J39" s="30">
        <f>IF('Log_working_2-way'!$D38="","",A39^('Log_working_2-way'!$D38))</f>
        <v>2.0807741676242877</v>
      </c>
      <c r="K39" s="32">
        <f>IF('Log_working_2-way'!$D38="","",B39^('Log_working_2-way'!$D38))</f>
        <v>1.9252626773989769</v>
      </c>
      <c r="L39" s="37">
        <f t="shared" si="9"/>
        <v>0.48177083333333343</v>
      </c>
      <c r="M39" s="37">
        <f t="shared" si="10"/>
        <v>0.51822916666666674</v>
      </c>
      <c r="N39" s="38">
        <v>135</v>
      </c>
      <c r="O39" s="38">
        <f t="shared" si="11"/>
        <v>67.160804020100485</v>
      </c>
      <c r="P39" s="38">
        <f t="shared" si="12"/>
        <v>62.027027027027017</v>
      </c>
      <c r="Q39" s="38">
        <f t="shared" si="13"/>
        <v>72.972972972972968</v>
      </c>
      <c r="R39" s="38">
        <f t="shared" si="14"/>
        <v>67.839195979899486</v>
      </c>
      <c r="S39" s="39">
        <f t="shared" si="15"/>
        <v>-5.8121689528724829</v>
      </c>
      <c r="T39" s="39">
        <f t="shared" si="16"/>
        <v>-5.8121689528724687</v>
      </c>
      <c r="U39" t="s">
        <v>233</v>
      </c>
      <c r="V39" t="s">
        <v>234</v>
      </c>
      <c r="W39" t="s">
        <v>306</v>
      </c>
      <c r="X39" s="48" t="s">
        <v>300</v>
      </c>
      <c r="Y39" s="41"/>
    </row>
    <row r="40" spans="1:25" ht="15" x14ac:dyDescent="0.25">
      <c r="A40">
        <v>2.2599999999999998</v>
      </c>
      <c r="B40">
        <v>1.65</v>
      </c>
      <c r="C40" s="29">
        <f t="shared" si="0"/>
        <v>4.85384821668009E-2</v>
      </c>
      <c r="D40" s="30">
        <f>IF(OR($A40="",$B40=""),"",A40*'MPTO_working_2-way'!$G39)</f>
        <v>2.3696969696969696</v>
      </c>
      <c r="E40" s="32">
        <f>IF(OR($A40="",$B40=""),"",B40*'MPTO_working_2-way'!$G39)</f>
        <v>1.7300884955752214</v>
      </c>
      <c r="F40" s="30">
        <f>IF(OR($A40="",$B40=""),"",'MPTO_working_2-way'!D39)</f>
        <v>2.3911510099390831</v>
      </c>
      <c r="G40" s="32">
        <f>IF(OR($A40="",$B40=""),"",'MPTO_working_2-way'!E39)</f>
        <v>1.7188292233233464</v>
      </c>
      <c r="H40" s="30">
        <f>IF(OR($A40="",$B40=""),"",'OddsRatio_working_2-way'!M39)</f>
        <v>2.3922864426767716</v>
      </c>
      <c r="I40" s="30">
        <f>IF(OR($A40="",$B40=""),"",'OddsRatio_working_2-way'!N39)</f>
        <v>1.7182430061427794</v>
      </c>
      <c r="J40" s="30">
        <f>IF('Log_working_2-way'!$D39="","",A40^('Log_working_2-way'!$D39))</f>
        <v>2.4023634444146</v>
      </c>
      <c r="K40" s="32">
        <f>IF('Log_working_2-way'!$D39="","",B40^('Log_working_2-way'!$D39))</f>
        <v>1.7130819075338126</v>
      </c>
      <c r="L40" s="37">
        <f t="shared" si="9"/>
        <v>0.42199488491048592</v>
      </c>
      <c r="M40" s="37">
        <f t="shared" si="10"/>
        <v>0.57800511508951402</v>
      </c>
      <c r="N40" s="38">
        <v>136</v>
      </c>
      <c r="O40" s="38">
        <f t="shared" si="11"/>
        <v>75.82300884955751</v>
      </c>
      <c r="P40" s="38">
        <f t="shared" si="12"/>
        <v>53.575757575757564</v>
      </c>
      <c r="Q40" s="38">
        <f t="shared" si="13"/>
        <v>82.424242424242422</v>
      </c>
      <c r="R40" s="38">
        <f t="shared" si="14"/>
        <v>60.176991150442483</v>
      </c>
      <c r="S40" s="39">
        <f t="shared" si="15"/>
        <v>-6.6012335746849118</v>
      </c>
      <c r="T40" s="39">
        <f t="shared" si="16"/>
        <v>-6.6012335746849189</v>
      </c>
      <c r="U40" t="s">
        <v>235</v>
      </c>
      <c r="V40" t="s">
        <v>236</v>
      </c>
      <c r="W40" t="s">
        <v>306</v>
      </c>
      <c r="X40" s="48" t="s">
        <v>300</v>
      </c>
      <c r="Y40" s="41"/>
    </row>
    <row r="41" spans="1:25" s="50" customFormat="1" ht="15" x14ac:dyDescent="0.25">
      <c r="A41">
        <v>2.46</v>
      </c>
      <c r="B41">
        <v>1.56</v>
      </c>
      <c r="C41" s="29">
        <f t="shared" si="0"/>
        <v>4.7529706066291366E-2</v>
      </c>
      <c r="D41" s="30">
        <f>IF(OR($A41="",$B41=""),"",A41*'MPTO_working_2-way'!$G40)</f>
        <v>2.5769230769230766</v>
      </c>
      <c r="E41" s="32">
        <f>IF(OR($A41="",$B41=""),"",B41*'MPTO_working_2-way'!$G40)</f>
        <v>1.6341463414634145</v>
      </c>
      <c r="F41" s="30">
        <f>IF(OR($A41="",$B41=""),"",'MPTO_working_2-way'!D40)</f>
        <v>2.6127450980392153</v>
      </c>
      <c r="G41" s="32">
        <f>IF(OR($A41="",$B41=""),"",'MPTO_working_2-way'!E40)</f>
        <v>1.6200607902735562</v>
      </c>
      <c r="H41" s="30">
        <f>IF(OR($A41="",$B41=""),"",'OddsRatio_working_2-way'!M40)</f>
        <v>2.6146649364939023</v>
      </c>
      <c r="I41" s="30">
        <f>IF(OR($A41="",$B41=""),"",'OddsRatio_working_2-way'!N40)</f>
        <v>1.6193235372853327</v>
      </c>
      <c r="J41" s="30">
        <f>IF('Log_working_2-way'!$D40="","",A41^('Log_working_2-way'!$D40))</f>
        <v>2.6316805131028569</v>
      </c>
      <c r="K41" s="32">
        <f>IF('Log_working_2-way'!$D40="","",B41^('Log_working_2-way'!$D40))</f>
        <v>1.6128650749752642</v>
      </c>
      <c r="L41" s="37">
        <f t="shared" si="9"/>
        <v>0.38805970149253738</v>
      </c>
      <c r="M41" s="37">
        <f t="shared" si="10"/>
        <v>0.61194029850746268</v>
      </c>
      <c r="N41" s="38">
        <v>137</v>
      </c>
      <c r="O41" s="38">
        <f t="shared" si="11"/>
        <v>81.308943089430883</v>
      </c>
      <c r="P41" s="38">
        <f t="shared" si="12"/>
        <v>49.179487179487175</v>
      </c>
      <c r="Q41" s="38">
        <f t="shared" si="13"/>
        <v>87.820512820512818</v>
      </c>
      <c r="R41" s="38">
        <f t="shared" si="14"/>
        <v>55.691056910569102</v>
      </c>
      <c r="S41" s="39">
        <f t="shared" si="15"/>
        <v>-6.5115697310819343</v>
      </c>
      <c r="T41" s="39">
        <f t="shared" si="16"/>
        <v>-6.5115697310819272</v>
      </c>
      <c r="U41" t="s">
        <v>237</v>
      </c>
      <c r="V41" t="s">
        <v>238</v>
      </c>
      <c r="W41" t="s">
        <v>306</v>
      </c>
      <c r="X41" s="48" t="s">
        <v>300</v>
      </c>
      <c r="Y41" s="52"/>
    </row>
    <row r="42" spans="1:25" ht="15" x14ac:dyDescent="0.25">
      <c r="A42">
        <v>2.09</v>
      </c>
      <c r="B42">
        <v>1.76</v>
      </c>
      <c r="C42" s="29">
        <f t="shared" si="0"/>
        <v>4.6650717703349276E-2</v>
      </c>
      <c r="D42" s="30">
        <f>IF(OR($A42="",$B42=""),"",A42*'MPTO_working_2-way'!$G41)</f>
        <v>2.1875</v>
      </c>
      <c r="E42" s="32">
        <f>IF(OR($A42="",$B42=""),"",B42*'MPTO_working_2-way'!$G41)</f>
        <v>1.8421052631578947</v>
      </c>
      <c r="F42" s="30">
        <f>IF(OR($A42="",$B42=""),"",'MPTO_working_2-way'!D41)</f>
        <v>2.1971090670170828</v>
      </c>
      <c r="G42" s="32">
        <f>IF(OR($A42="",$B42=""),"",'MPTO_working_2-way'!E41)</f>
        <v>1.8353457738748626</v>
      </c>
      <c r="H42" s="30">
        <f>IF(OR($A42="",$B42=""),"",'OddsRatio_working_2-way'!M41)</f>
        <v>2.197585289787658</v>
      </c>
      <c r="I42" s="30">
        <f>IF(OR($A42="",$B42=""),"",'OddsRatio_working_2-way'!N41)</f>
        <v>1.8350135965491927</v>
      </c>
      <c r="J42" s="30">
        <f>IF('Log_working_2-way'!$D41="","",A42^('Log_working_2-way'!$D41))</f>
        <v>2.2020453494773053</v>
      </c>
      <c r="K42" s="32">
        <f>IF('Log_working_2-way'!$D41="","",B42^('Log_working_2-way'!$D41))</f>
        <v>1.8319153686125185</v>
      </c>
      <c r="L42" s="37">
        <f t="shared" si="9"/>
        <v>0.45714285714285713</v>
      </c>
      <c r="M42" s="37">
        <f t="shared" si="10"/>
        <v>0.54285714285714282</v>
      </c>
      <c r="N42" s="38">
        <v>138</v>
      </c>
      <c r="O42" s="38">
        <f t="shared" si="11"/>
        <v>71.971291866028693</v>
      </c>
      <c r="P42" s="38">
        <f t="shared" si="12"/>
        <v>59.590909090909093</v>
      </c>
      <c r="Q42" s="38">
        <f t="shared" si="13"/>
        <v>78.409090909090921</v>
      </c>
      <c r="R42" s="38">
        <f t="shared" si="14"/>
        <v>66.028708133971293</v>
      </c>
      <c r="S42" s="39">
        <f t="shared" si="15"/>
        <v>-6.4377990430622276</v>
      </c>
      <c r="T42" s="39">
        <f t="shared" si="16"/>
        <v>-6.4377990430621992</v>
      </c>
      <c r="U42" t="s">
        <v>239</v>
      </c>
      <c r="V42" t="s">
        <v>240</v>
      </c>
      <c r="W42" t="s">
        <v>306</v>
      </c>
      <c r="X42" s="48" t="s">
        <v>300</v>
      </c>
      <c r="Y42" s="41"/>
    </row>
    <row r="43" spans="1:25" ht="15" x14ac:dyDescent="0.25">
      <c r="A43">
        <v>2.39</v>
      </c>
      <c r="B43">
        <v>1.56</v>
      </c>
      <c r="C43" s="29">
        <f t="shared" si="0"/>
        <v>5.9435682866645134E-2</v>
      </c>
      <c r="D43" s="30">
        <f>IF(OR($A43="",$B43=""),"",A43*'MPTO_working_2-way'!$G42)</f>
        <v>2.5320512820512819</v>
      </c>
      <c r="E43" s="32">
        <f>IF(OR($A43="",$B43=""),"",B43*'MPTO_working_2-way'!$G42)</f>
        <v>1.6527196652719665</v>
      </c>
      <c r="F43" s="30">
        <f>IF(OR($A43="",$B43=""),"",'MPTO_working_2-way'!D42)</f>
        <v>2.5727297819486612</v>
      </c>
      <c r="G43" s="32">
        <f>IF(OR($A43="",$B43=""),"",'MPTO_working_2-way'!E42)</f>
        <v>1.6358371358371357</v>
      </c>
      <c r="H43" s="30">
        <f>IF(OR($A43="",$B43=""),"",'OddsRatio_working_2-way'!M42)</f>
        <v>2.5754817857223409</v>
      </c>
      <c r="I43" s="30">
        <f>IF(OR($A43="",$B43=""),"",'OddsRatio_working_2-way'!N42)</f>
        <v>1.6347264748233892</v>
      </c>
      <c r="J43" s="30">
        <f>IF('Log_working_2-way'!$D42="","",A43^('Log_working_2-way'!$D42))</f>
        <v>2.5950607901264582</v>
      </c>
      <c r="K43" s="32">
        <f>IF('Log_working_2-way'!$D42="","",B43^('Log_working_2-way'!$D42))</f>
        <v>1.6269353532994422</v>
      </c>
      <c r="L43" s="37">
        <f t="shared" si="9"/>
        <v>0.39493670886075949</v>
      </c>
      <c r="M43" s="37">
        <f t="shared" si="10"/>
        <v>0.60506329113924051</v>
      </c>
      <c r="N43" s="38">
        <v>139</v>
      </c>
      <c r="O43" s="38">
        <f t="shared" si="11"/>
        <v>80.841004184100427</v>
      </c>
      <c r="P43" s="38">
        <f t="shared" si="12"/>
        <v>49.897435897435898</v>
      </c>
      <c r="Q43" s="38">
        <f t="shared" si="13"/>
        <v>89.102564102564088</v>
      </c>
      <c r="R43" s="38">
        <f t="shared" si="14"/>
        <v>58.15899581589958</v>
      </c>
      <c r="S43" s="39">
        <f t="shared" si="15"/>
        <v>-8.2615599184636608</v>
      </c>
      <c r="T43" s="39">
        <f t="shared" si="16"/>
        <v>-8.2615599184636821</v>
      </c>
      <c r="U43" t="s">
        <v>241</v>
      </c>
      <c r="V43" t="s">
        <v>242</v>
      </c>
      <c r="W43" t="s">
        <v>307</v>
      </c>
      <c r="X43" s="48" t="s">
        <v>300</v>
      </c>
      <c r="Y43" s="41"/>
    </row>
    <row r="44" spans="1:25" ht="15" x14ac:dyDescent="0.25">
      <c r="A44">
        <v>2.2400000000000002</v>
      </c>
      <c r="B44">
        <v>1.7</v>
      </c>
      <c r="C44" s="29">
        <f t="shared" si="0"/>
        <v>3.4663865546218364E-2</v>
      </c>
      <c r="D44" s="30">
        <f>IF(OR($A44="",$B44=""),"",A44*'MPTO_working_2-way'!$G43)</f>
        <v>2.3176470588235292</v>
      </c>
      <c r="E44" s="32">
        <f>IF(OR($A44="",$B44=""),"",B44*'MPTO_working_2-way'!$G43)</f>
        <v>1.7589285714285712</v>
      </c>
      <c r="F44" s="30">
        <f>IF(OR($A44="",$B44=""),"",'MPTO_working_2-way'!D43)</f>
        <v>2.3304773561811505</v>
      </c>
      <c r="G44" s="32">
        <f>IF(OR($A44="",$B44=""),"",'MPTO_working_2-way'!E43)</f>
        <v>1.7516099356025756</v>
      </c>
      <c r="H44" s="30">
        <f>IF(OR($A44="",$B44=""),"",'OddsRatio_working_2-way'!M43)</f>
        <v>2.3309502512973848</v>
      </c>
      <c r="I44" s="30">
        <f>IF(OR($A44="",$B44=""),"",'OddsRatio_working_2-way'!N43)</f>
        <v>1.7513428837969105</v>
      </c>
      <c r="J44" s="30">
        <f>IF('Log_working_2-way'!$D43="","",A44^('Log_working_2-way'!$D43))</f>
        <v>2.3368656510313084</v>
      </c>
      <c r="K44" s="32">
        <f>IF('Log_working_2-way'!$D43="","",B44^('Log_working_2-way'!$D43))</f>
        <v>1.7480183212340654</v>
      </c>
      <c r="L44" s="37">
        <f t="shared" si="9"/>
        <v>0.43147208121827418</v>
      </c>
      <c r="M44" s="37">
        <f t="shared" si="10"/>
        <v>0.56852791878172593</v>
      </c>
      <c r="N44" s="38">
        <v>140</v>
      </c>
      <c r="O44" s="38">
        <f t="shared" si="11"/>
        <v>77.5</v>
      </c>
      <c r="P44" s="38">
        <f t="shared" si="12"/>
        <v>57.647058823529413</v>
      </c>
      <c r="Q44" s="38">
        <f t="shared" si="13"/>
        <v>82.352941176470594</v>
      </c>
      <c r="R44" s="38">
        <f t="shared" si="14"/>
        <v>62.499999999999993</v>
      </c>
      <c r="S44" s="39">
        <f t="shared" si="15"/>
        <v>-4.8529411764705941</v>
      </c>
      <c r="T44" s="39">
        <f t="shared" si="16"/>
        <v>-4.8529411764705799</v>
      </c>
      <c r="U44" t="s">
        <v>104</v>
      </c>
      <c r="V44" t="s">
        <v>105</v>
      </c>
      <c r="W44" t="s">
        <v>127</v>
      </c>
      <c r="X44" s="48" t="s">
        <v>300</v>
      </c>
      <c r="Y44" s="41"/>
    </row>
    <row r="45" spans="1:25" ht="15" x14ac:dyDescent="0.25">
      <c r="A45">
        <v>1.52</v>
      </c>
      <c r="B45">
        <v>2.35</v>
      </c>
      <c r="C45" s="29">
        <f t="shared" si="0"/>
        <v>8.3426651735722279E-2</v>
      </c>
      <c r="D45" s="30">
        <f>IF(OR($A45="",$B45=""),"",A45*'MPTO_working_2-way'!$G44)</f>
        <v>1.6468085106382979</v>
      </c>
      <c r="E45" s="32">
        <f>IF(OR($A45="",$B45=""),"",B45*'MPTO_working_2-way'!$G44)</f>
        <v>2.5460526315789473</v>
      </c>
      <c r="F45" s="30">
        <f>IF(OR($A45="",$B45=""),"",'MPTO_working_2-way'!D44)</f>
        <v>1.6228986824170832</v>
      </c>
      <c r="G45" s="32">
        <f>IF(OR($A45="",$B45=""),"",'MPTO_working_2-way'!E44)</f>
        <v>2.6053975200583515</v>
      </c>
      <c r="H45" s="30">
        <f>IF(OR($A45="",$B45=""),"",'OddsRatio_working_2-way'!M44)</f>
        <v>1.6206328908341747</v>
      </c>
      <c r="I45" s="30">
        <f>IF(OR($A45="",$B45=""),"",'OddsRatio_working_2-way'!N44)</f>
        <v>2.6112584665887235</v>
      </c>
      <c r="J45" s="30">
        <f>IF('Log_working_2-way'!$D44="","",A45^('Log_working_2-way'!$D44))</f>
        <v>1.6094457539914118</v>
      </c>
      <c r="K45" s="32">
        <f>IF('Log_working_2-way'!$D44="","",B45^('Log_working_2-way'!$D44))</f>
        <v>2.6408351249218542</v>
      </c>
      <c r="L45" s="37">
        <f t="shared" si="9"/>
        <v>0.60723514211886298</v>
      </c>
      <c r="M45" s="37">
        <f t="shared" si="10"/>
        <v>0.39276485788113696</v>
      </c>
      <c r="N45" s="38">
        <v>141</v>
      </c>
      <c r="O45" s="38">
        <f t="shared" si="11"/>
        <v>48.236842105263158</v>
      </c>
      <c r="P45" s="38">
        <f t="shared" si="12"/>
        <v>81.000000000000014</v>
      </c>
      <c r="Q45" s="38">
        <f t="shared" si="13"/>
        <v>60</v>
      </c>
      <c r="R45" s="38">
        <f t="shared" si="14"/>
        <v>92.76315789473685</v>
      </c>
      <c r="S45" s="39">
        <f t="shared" si="15"/>
        <v>-11.763157894736842</v>
      </c>
      <c r="T45" s="39">
        <f t="shared" si="16"/>
        <v>-11.763157894736835</v>
      </c>
      <c r="U45" t="s">
        <v>106</v>
      </c>
      <c r="V45" t="s">
        <v>125</v>
      </c>
      <c r="W45" t="s">
        <v>127</v>
      </c>
      <c r="X45" s="48" t="s">
        <v>300</v>
      </c>
      <c r="Y45" s="41"/>
    </row>
    <row r="46" spans="1:25" ht="15" x14ac:dyDescent="0.25">
      <c r="A46">
        <v>2.0299999999999998</v>
      </c>
      <c r="B46">
        <v>1.87</v>
      </c>
      <c r="C46" s="29">
        <f t="shared" si="0"/>
        <v>2.737019572719368E-2</v>
      </c>
      <c r="D46" s="30">
        <f>IF(OR($A46="",$B46=""),"",A46*'MPTO_working_2-way'!$G45)</f>
        <v>2.0855614973262031</v>
      </c>
      <c r="E46" s="32">
        <f>IF(OR($A46="",$B46=""),"",B46*'MPTO_working_2-way'!$G45)</f>
        <v>1.9211822660098523</v>
      </c>
      <c r="F46" s="30">
        <f>IF(OR($A46="",$B46=""),"",'MPTO_working_2-way'!D45)</f>
        <v>2.0880063804625832</v>
      </c>
      <c r="G46" s="32">
        <f>IF(OR($A46="",$B46=""),"",'MPTO_working_2-way'!E45)</f>
        <v>1.9191122570208035</v>
      </c>
      <c r="H46" s="30">
        <f>IF(OR($A46="",$B46=""),"",'OddsRatio_working_2-way'!M45)</f>
        <v>2.0880753861644932</v>
      </c>
      <c r="I46" s="30">
        <f>IF(OR($A46="",$B46=""),"",'OddsRatio_working_2-way'!N45)</f>
        <v>1.9190539669544755</v>
      </c>
      <c r="J46" s="30">
        <f>IF('Log_working_2-way'!$D45="","",A46^('Log_working_2-way'!$D45))</f>
        <v>2.0891848566626599</v>
      </c>
      <c r="K46" s="32">
        <f>IF('Log_working_2-way'!$D45="","",B46^('Log_working_2-way'!$D45))</f>
        <v>1.9181177959672178</v>
      </c>
      <c r="L46" s="37">
        <f t="shared" si="9"/>
        <v>0.4794871794871795</v>
      </c>
      <c r="M46" s="37">
        <f t="shared" si="10"/>
        <v>0.52051282051282044</v>
      </c>
      <c r="N46" s="38">
        <v>142</v>
      </c>
      <c r="O46" s="38">
        <f t="shared" si="11"/>
        <v>72.049261083743843</v>
      </c>
      <c r="P46" s="38">
        <f t="shared" si="12"/>
        <v>66.064171122994651</v>
      </c>
      <c r="Q46" s="38">
        <f t="shared" si="13"/>
        <v>75.935828877005335</v>
      </c>
      <c r="R46" s="38">
        <f t="shared" si="14"/>
        <v>69.950738916256171</v>
      </c>
      <c r="S46" s="39">
        <f t="shared" si="15"/>
        <v>-3.8865677932614915</v>
      </c>
      <c r="T46" s="39">
        <f t="shared" si="16"/>
        <v>-3.8865677932615199</v>
      </c>
      <c r="U46" t="s">
        <v>116</v>
      </c>
      <c r="V46" t="s">
        <v>101</v>
      </c>
      <c r="W46" t="s">
        <v>127</v>
      </c>
      <c r="X46" s="48" t="s">
        <v>300</v>
      </c>
      <c r="Y46" s="41"/>
    </row>
    <row r="47" spans="1:25" ht="15" x14ac:dyDescent="0.25">
      <c r="A47">
        <v>2.16</v>
      </c>
      <c r="B47">
        <v>1.68</v>
      </c>
      <c r="C47" s="29">
        <f t="shared" si="0"/>
        <v>5.8201058201058142E-2</v>
      </c>
      <c r="D47" s="30">
        <f>IF(OR($A47="",$B47=""),"",A47*'MPTO_working_2-way'!$G46)</f>
        <v>2.2857142857142856</v>
      </c>
      <c r="E47" s="32">
        <f>IF(OR($A47="",$B47=""),"",B47*'MPTO_working_2-way'!$G46)</f>
        <v>1.7777777777777777</v>
      </c>
      <c r="F47" s="30">
        <f>IF(OR($A47="",$B47=""),"",'MPTO_working_2-way'!D46)</f>
        <v>2.3048780487804881</v>
      </c>
      <c r="G47" s="32">
        <f>IF(OR($A47="",$B47=""),"",'MPTO_working_2-way'!E46)</f>
        <v>1.7663551401869158</v>
      </c>
      <c r="H47" s="30">
        <f>IF(OR($A47="",$B47=""),"",'OddsRatio_working_2-way'!M46)</f>
        <v>2.3060943124220299</v>
      </c>
      <c r="I47" s="30">
        <f>IF(OR($A47="",$B47=""),"",'OddsRatio_working_2-way'!N46)</f>
        <v>1.7656414934887763</v>
      </c>
      <c r="J47" s="30">
        <f>IF('Log_working_2-way'!$D46="","",A47^('Log_working_2-way'!$D46))</f>
        <v>2.3151507157489588</v>
      </c>
      <c r="K47" s="32">
        <f>IF('Log_working_2-way'!$D46="","",B47^('Log_working_2-way'!$D46))</f>
        <v>1.7603691257746719</v>
      </c>
      <c r="L47" s="37">
        <f t="shared" si="9"/>
        <v>0.4375</v>
      </c>
      <c r="M47" s="37">
        <f t="shared" si="10"/>
        <v>0.5625</v>
      </c>
      <c r="N47" s="38">
        <v>143</v>
      </c>
      <c r="O47" s="38">
        <f t="shared" si="11"/>
        <v>76.796296296296291</v>
      </c>
      <c r="P47" s="38">
        <f t="shared" si="12"/>
        <v>57.880952380952365</v>
      </c>
      <c r="Q47" s="38">
        <f t="shared" si="13"/>
        <v>85.11904761904762</v>
      </c>
      <c r="R47" s="38">
        <f t="shared" si="14"/>
        <v>66.203703703703695</v>
      </c>
      <c r="S47" s="39">
        <f t="shared" si="15"/>
        <v>-8.3227513227513299</v>
      </c>
      <c r="T47" s="39">
        <f t="shared" si="16"/>
        <v>-8.3227513227513299</v>
      </c>
      <c r="U47" t="s">
        <v>85</v>
      </c>
      <c r="V47" t="s">
        <v>87</v>
      </c>
      <c r="W47" t="s">
        <v>97</v>
      </c>
      <c r="X47" s="48" t="s">
        <v>300</v>
      </c>
      <c r="Y47" s="41"/>
    </row>
    <row r="48" spans="1:25" ht="15" x14ac:dyDescent="0.25">
      <c r="A48">
        <v>2.08</v>
      </c>
      <c r="B48">
        <v>1.74</v>
      </c>
      <c r="C48" s="29">
        <f t="shared" si="0"/>
        <v>5.5481874447391721E-2</v>
      </c>
      <c r="D48" s="30">
        <f>IF(OR($A48="",$B48=""),"",A48*'MPTO_working_2-way'!$G47)</f>
        <v>2.195402298850575</v>
      </c>
      <c r="E48" s="32">
        <f>IF(OR($A48="",$B48=""),"",B48*'MPTO_working_2-way'!$G47)</f>
        <v>1.8365384615384617</v>
      </c>
      <c r="F48" s="30">
        <f>IF(OR($A48="",$B48=""),"",'MPTO_working_2-way'!D47)</f>
        <v>2.2073676506464994</v>
      </c>
      <c r="G48" s="32">
        <f>IF(OR($A48="",$B48=""),"",'MPTO_working_2-way'!E47)</f>
        <v>1.8282481309355427</v>
      </c>
      <c r="H48" s="30">
        <f>IF(OR($A48="",$B48=""),"",'OddsRatio_working_2-way'!M47)</f>
        <v>2.2080808993852443</v>
      </c>
      <c r="I48" s="30">
        <f>IF(OR($A48="",$B48=""),"",'OddsRatio_working_2-way'!N47)</f>
        <v>1.8277591347639637</v>
      </c>
      <c r="J48" s="30">
        <f>IF('Log_working_2-way'!$D47="","",A48^('Log_working_2-way'!$D47))</f>
        <v>2.2136881219405091</v>
      </c>
      <c r="K48" s="32">
        <f>IF('Log_working_2-way'!$D47="","",B48^('Log_working_2-way'!$D47))</f>
        <v>1.823934898859128</v>
      </c>
      <c r="L48" s="37">
        <f t="shared" si="9"/>
        <v>0.4554973821989528</v>
      </c>
      <c r="M48" s="37">
        <f t="shared" si="10"/>
        <v>0.54450261780104703</v>
      </c>
      <c r="N48" s="38">
        <v>144</v>
      </c>
      <c r="O48" s="38">
        <f t="shared" si="11"/>
        <v>74.769230769230759</v>
      </c>
      <c r="P48" s="38">
        <f t="shared" si="12"/>
        <v>61.241379310344826</v>
      </c>
      <c r="Q48" s="38">
        <f t="shared" si="13"/>
        <v>82.758620689655174</v>
      </c>
      <c r="R48" s="38">
        <f t="shared" si="14"/>
        <v>69.230769230769226</v>
      </c>
      <c r="S48" s="39">
        <f t="shared" si="15"/>
        <v>-7.989389920424415</v>
      </c>
      <c r="T48" s="39">
        <f t="shared" si="16"/>
        <v>-7.9893899204244008</v>
      </c>
      <c r="U48" t="s">
        <v>88</v>
      </c>
      <c r="V48" t="s">
        <v>120</v>
      </c>
      <c r="W48" t="s">
        <v>97</v>
      </c>
      <c r="X48" s="48" t="s">
        <v>300</v>
      </c>
      <c r="Y48" s="41"/>
    </row>
    <row r="49" spans="1:25" ht="15" x14ac:dyDescent="0.25">
      <c r="A49">
        <v>2.2200000000000002</v>
      </c>
      <c r="B49">
        <v>1.65</v>
      </c>
      <c r="C49" s="29">
        <f t="shared" si="0"/>
        <v>5.6511056511056479E-2</v>
      </c>
      <c r="D49" s="30">
        <f>IF(OR($A49="",$B49=""),"",A49*'MPTO_working_2-way'!$G48)</f>
        <v>2.3454545454545457</v>
      </c>
      <c r="E49" s="32">
        <f>IF(OR($A49="",$B49=""),"",B49*'MPTO_working_2-way'!$G48)</f>
        <v>1.7432432432432432</v>
      </c>
      <c r="F49" s="30">
        <f>IF(OR($A49="",$B49=""),"",'MPTO_working_2-way'!D48)</f>
        <v>2.3685741998060137</v>
      </c>
      <c r="G49" s="32">
        <f>IF(OR($A49="",$B49=""),"",'MPTO_working_2-way'!E48)</f>
        <v>1.7306874557051735</v>
      </c>
      <c r="H49" s="30">
        <f>IF(OR($A49="",$B49=""),"",'OddsRatio_working_2-way'!M48)</f>
        <v>2.3700084222088118</v>
      </c>
      <c r="I49" s="30">
        <f>IF(OR($A49="",$B49=""),"",'OddsRatio_working_2-way'!N48)</f>
        <v>1.7299225200292849</v>
      </c>
      <c r="J49" s="30">
        <f>IF('Log_working_2-way'!$D48="","",A49^('Log_working_2-way'!$D48))</f>
        <v>2.3809545794515921</v>
      </c>
      <c r="K49" s="32">
        <f>IF('Log_working_2-way'!$D48="","",B49^('Log_working_2-way'!$D48))</f>
        <v>1.7241367781940686</v>
      </c>
      <c r="L49" s="37">
        <f t="shared" si="9"/>
        <v>0.4263565891472868</v>
      </c>
      <c r="M49" s="37">
        <f t="shared" si="10"/>
        <v>0.5736434108527132</v>
      </c>
      <c r="N49" s="38">
        <v>145</v>
      </c>
      <c r="O49" s="38">
        <f t="shared" si="11"/>
        <v>79.684684684684697</v>
      </c>
      <c r="P49" s="38">
        <f t="shared" si="12"/>
        <v>57.121212121212125</v>
      </c>
      <c r="Q49" s="38">
        <f t="shared" si="13"/>
        <v>87.878787878787875</v>
      </c>
      <c r="R49" s="38">
        <f t="shared" si="14"/>
        <v>65.315315315315303</v>
      </c>
      <c r="S49" s="39">
        <f t="shared" si="15"/>
        <v>-8.1941031941031781</v>
      </c>
      <c r="T49" s="39">
        <f t="shared" si="16"/>
        <v>-8.1941031941031781</v>
      </c>
      <c r="U49" t="s">
        <v>119</v>
      </c>
      <c r="V49" t="s">
        <v>144</v>
      </c>
      <c r="W49" t="s">
        <v>97</v>
      </c>
      <c r="X49" s="48" t="s">
        <v>300</v>
      </c>
      <c r="Y49" s="41"/>
    </row>
    <row r="50" spans="1:25" ht="15" x14ac:dyDescent="0.25">
      <c r="A50">
        <v>2.08</v>
      </c>
      <c r="B50">
        <v>1.74</v>
      </c>
      <c r="C50" s="29">
        <f t="shared" si="0"/>
        <v>5.5481874447391721E-2</v>
      </c>
      <c r="D50" s="30">
        <f>IF(OR($A50="",$B50=""),"",A50*'MPTO_working_2-way'!$G49)</f>
        <v>2.195402298850575</v>
      </c>
      <c r="E50" s="32">
        <f>IF(OR($A50="",$B50=""),"",B50*'MPTO_working_2-way'!$G49)</f>
        <v>1.8365384615384617</v>
      </c>
      <c r="F50" s="30">
        <f>IF(OR($A50="",$B50=""),"",'MPTO_working_2-way'!D49)</f>
        <v>2.2073676506464994</v>
      </c>
      <c r="G50" s="32">
        <f>IF(OR($A50="",$B50=""),"",'MPTO_working_2-way'!E49)</f>
        <v>1.8282481309355427</v>
      </c>
      <c r="H50" s="30">
        <f>IF(OR($A50="",$B50=""),"",'OddsRatio_working_2-way'!M49)</f>
        <v>2.2080808993852443</v>
      </c>
      <c r="I50" s="30">
        <f>IF(OR($A50="",$B50=""),"",'OddsRatio_working_2-way'!N49)</f>
        <v>1.8277591347639637</v>
      </c>
      <c r="J50" s="30">
        <f>IF('Log_working_2-way'!$D49="","",A50^('Log_working_2-way'!$D49))</f>
        <v>2.2136881219405091</v>
      </c>
      <c r="K50" s="32">
        <f>IF('Log_working_2-way'!$D49="","",B50^('Log_working_2-way'!$D49))</f>
        <v>1.823934898859128</v>
      </c>
      <c r="L50" s="37">
        <f t="shared" si="9"/>
        <v>0.4554973821989528</v>
      </c>
      <c r="M50" s="37">
        <f t="shared" si="10"/>
        <v>0.54450261780104703</v>
      </c>
      <c r="N50" s="38">
        <v>146</v>
      </c>
      <c r="O50" s="38">
        <f t="shared" si="11"/>
        <v>75.807692307692307</v>
      </c>
      <c r="P50" s="38">
        <f t="shared" si="12"/>
        <v>62.091954022988496</v>
      </c>
      <c r="Q50" s="38">
        <f t="shared" si="13"/>
        <v>83.908045977011483</v>
      </c>
      <c r="R50" s="38">
        <f t="shared" si="14"/>
        <v>70.192307692307679</v>
      </c>
      <c r="S50" s="39">
        <f t="shared" si="15"/>
        <v>-8.1003536693191762</v>
      </c>
      <c r="T50" s="39">
        <f t="shared" si="16"/>
        <v>-8.1003536693191833</v>
      </c>
      <c r="U50" t="s">
        <v>90</v>
      </c>
      <c r="V50" t="s">
        <v>86</v>
      </c>
      <c r="W50" t="s">
        <v>97</v>
      </c>
      <c r="X50" s="48" t="s">
        <v>300</v>
      </c>
      <c r="Y50" s="41"/>
    </row>
    <row r="51" spans="1:25" ht="15" x14ac:dyDescent="0.25">
      <c r="A51">
        <v>1.96</v>
      </c>
      <c r="B51">
        <v>1.84</v>
      </c>
      <c r="C51" s="29">
        <f t="shared" si="0"/>
        <v>5.3682342502218372E-2</v>
      </c>
      <c r="D51" s="30">
        <f>IF(OR($A51="",$B51=""),"",A51*'MPTO_working_2-way'!$G50)</f>
        <v>2.0652173913043481</v>
      </c>
      <c r="E51" s="32">
        <f>IF(OR($A51="",$B51=""),"",B51*'MPTO_working_2-way'!$G50)</f>
        <v>1.9387755102040818</v>
      </c>
      <c r="F51" s="30">
        <f>IF(OR($A51="",$B51=""),"",'MPTO_working_2-way'!D50)</f>
        <v>2.0688389169343737</v>
      </c>
      <c r="G51" s="32">
        <f>IF(OR($A51="",$B51=""),"",'MPTO_working_2-way'!E50)</f>
        <v>1.9355946758265352</v>
      </c>
      <c r="H51" s="30">
        <f>IF(OR($A51="",$B51=""),"",'OddsRatio_working_2-way'!M50)</f>
        <v>2.0690449676496976</v>
      </c>
      <c r="I51" s="30">
        <f>IF(OR($A51="",$B51=""),"",'OddsRatio_working_2-way'!N50)</f>
        <v>1.9354143466934854</v>
      </c>
      <c r="J51" s="30">
        <f>IF('Log_working_2-way'!$D50="","",A51^('Log_working_2-way'!$D50))</f>
        <v>2.0707275413491004</v>
      </c>
      <c r="K51" s="32">
        <f>IF('Log_working_2-way'!$D50="","",B51^('Log_working_2-way'!$D50))</f>
        <v>1.9339444082463377</v>
      </c>
      <c r="L51" s="37">
        <f t="shared" si="9"/>
        <v>0.48421052631578942</v>
      </c>
      <c r="M51" s="37">
        <f t="shared" si="10"/>
        <v>0.51578947368421046</v>
      </c>
      <c r="N51" s="38">
        <v>147</v>
      </c>
      <c r="O51" s="38">
        <f t="shared" si="11"/>
        <v>72</v>
      </c>
      <c r="P51" s="38">
        <f t="shared" si="12"/>
        <v>67.108695652173921</v>
      </c>
      <c r="Q51" s="38">
        <f t="shared" si="13"/>
        <v>79.891304347826079</v>
      </c>
      <c r="R51" s="38">
        <f t="shared" si="14"/>
        <v>75</v>
      </c>
      <c r="S51" s="39">
        <f t="shared" si="15"/>
        <v>-7.8913043478260789</v>
      </c>
      <c r="T51" s="39">
        <f t="shared" si="16"/>
        <v>-7.8913043478260789</v>
      </c>
      <c r="U51" t="s">
        <v>143</v>
      </c>
      <c r="V51" t="s">
        <v>89</v>
      </c>
      <c r="W51" t="s">
        <v>97</v>
      </c>
      <c r="X51" s="48" t="s">
        <v>300</v>
      </c>
      <c r="Y51" s="41"/>
    </row>
    <row r="52" spans="1:25" ht="15" x14ac:dyDescent="0.25">
      <c r="A52">
        <v>1.65</v>
      </c>
      <c r="B52">
        <v>2.23</v>
      </c>
      <c r="C52" s="29">
        <f t="shared" si="0"/>
        <v>5.4491099334148752E-2</v>
      </c>
      <c r="D52" s="30">
        <f>IF(OR($A52="",$B52=""),"",A52*'MPTO_working_2-way'!$G51)</f>
        <v>1.7399103139013454</v>
      </c>
      <c r="E52" s="32">
        <f>IF(OR($A52="",$B52=""),"",B52*'MPTO_working_2-way'!$G51)</f>
        <v>2.3515151515151516</v>
      </c>
      <c r="F52" s="30">
        <f>IF(OR($A52="",$B52=""),"",'MPTO_working_2-way'!D51)</f>
        <v>1.7276675666158001</v>
      </c>
      <c r="G52" s="32">
        <f>IF(OR($A52="",$B52=""),"",'MPTO_working_2-way'!E51)</f>
        <v>2.374253911921278</v>
      </c>
      <c r="H52" s="30">
        <f>IF(OR($A52="",$B52=""),"",'OddsRatio_working_2-way'!M51)</f>
        <v>1.7269492998503024</v>
      </c>
      <c r="I52" s="30">
        <f>IF(OR($A52="",$B52=""),"",'OddsRatio_working_2-way'!N51)</f>
        <v>2.3756117520244189</v>
      </c>
      <c r="J52" s="30">
        <f>IF('Log_working_2-way'!$D51="","",A52^('Log_working_2-way'!$D51))</f>
        <v>1.7213154535788251</v>
      </c>
      <c r="K52" s="32">
        <f>IF('Log_working_2-way'!$D51="","",B52^('Log_working_2-way'!$D51))</f>
        <v>2.3863559903447866</v>
      </c>
      <c r="L52" s="37">
        <f t="shared" si="9"/>
        <v>0.57474226804123707</v>
      </c>
      <c r="M52" s="37">
        <f t="shared" si="10"/>
        <v>0.42525773195876287</v>
      </c>
      <c r="N52" s="38">
        <v>148</v>
      </c>
      <c r="O52" s="38">
        <f t="shared" si="11"/>
        <v>58.303030303030297</v>
      </c>
      <c r="P52" s="38">
        <f t="shared" si="12"/>
        <v>81.632286995515713</v>
      </c>
      <c r="Q52" s="38">
        <f t="shared" si="13"/>
        <v>66.367713004484301</v>
      </c>
      <c r="R52" s="38">
        <f t="shared" si="14"/>
        <v>89.696969696969703</v>
      </c>
      <c r="S52" s="39">
        <f t="shared" si="15"/>
        <v>-8.0646827014540037</v>
      </c>
      <c r="T52" s="39">
        <f t="shared" si="16"/>
        <v>-8.0646827014539895</v>
      </c>
      <c r="U52" t="s">
        <v>91</v>
      </c>
      <c r="V52" t="s">
        <v>149</v>
      </c>
      <c r="W52" t="s">
        <v>68</v>
      </c>
      <c r="X52" s="48" t="s">
        <v>300</v>
      </c>
      <c r="Y52" s="41"/>
    </row>
    <row r="53" spans="1:25" s="50" customFormat="1" ht="15" x14ac:dyDescent="0.25">
      <c r="A53">
        <v>1.7</v>
      </c>
      <c r="B53">
        <v>2.13</v>
      </c>
      <c r="C53" s="29">
        <f t="shared" si="0"/>
        <v>5.7718862192764453E-2</v>
      </c>
      <c r="D53" s="30">
        <f>IF(OR($A53="",$B53=""),"",A53*'MPTO_working_2-way'!$G52)</f>
        <v>1.7981220657276995</v>
      </c>
      <c r="E53" s="32">
        <f>IF(OR($A53="",$B53=""),"",B53*'MPTO_working_2-way'!$G52)</f>
        <v>2.2529411764705882</v>
      </c>
      <c r="F53" s="30">
        <f>IF(OR($A53="",$B53=""),"",'MPTO_working_2-way'!D52)</f>
        <v>1.7877067390767711</v>
      </c>
      <c r="G53" s="32">
        <f>IF(OR($A53="",$B53=""),"",'MPTO_working_2-way'!E52)</f>
        <v>2.2695079912253213</v>
      </c>
      <c r="H53" s="30">
        <f>IF(OR($A53="",$B53=""),"",'OddsRatio_working_2-way'!M52)</f>
        <v>1.7870635467029794</v>
      </c>
      <c r="I53" s="30">
        <f>IF(OR($A53="",$B53=""),"",'OddsRatio_working_2-way'!N52)</f>
        <v>2.2705454396776665</v>
      </c>
      <c r="J53" s="30">
        <f>IF('Log_working_2-way'!$D52="","",A53^('Log_working_2-way'!$D52))</f>
        <v>1.782255727545798</v>
      </c>
      <c r="K53" s="32">
        <f>IF('Log_working_2-way'!$D52="","",B53^('Log_working_2-way'!$D52))</f>
        <v>2.2783543345010226</v>
      </c>
      <c r="L53" s="37">
        <f t="shared" si="9"/>
        <v>0.55613577023498695</v>
      </c>
      <c r="M53" s="37">
        <f t="shared" si="10"/>
        <v>0.44386422976501305</v>
      </c>
      <c r="N53" s="38">
        <v>149</v>
      </c>
      <c r="O53" s="38">
        <f t="shared" si="11"/>
        <v>61.35294117647058</v>
      </c>
      <c r="P53" s="38">
        <f t="shared" si="12"/>
        <v>79.046948356807519</v>
      </c>
      <c r="Q53" s="38">
        <f t="shared" si="13"/>
        <v>69.953051643192495</v>
      </c>
      <c r="R53" s="38">
        <f t="shared" si="14"/>
        <v>87.64705882352942</v>
      </c>
      <c r="S53" s="39">
        <f t="shared" si="15"/>
        <v>-8.6001104667219153</v>
      </c>
      <c r="T53" s="39">
        <f t="shared" si="16"/>
        <v>-8.600110466721901</v>
      </c>
      <c r="U53" t="s">
        <v>148</v>
      </c>
      <c r="V53" t="s">
        <v>152</v>
      </c>
      <c r="W53" t="s">
        <v>68</v>
      </c>
      <c r="X53" s="48" t="s">
        <v>300</v>
      </c>
      <c r="Y53" s="52"/>
    </row>
    <row r="54" spans="1:25" ht="15" x14ac:dyDescent="0.25">
      <c r="A54">
        <v>1.83</v>
      </c>
      <c r="B54">
        <v>2</v>
      </c>
      <c r="C54" s="29">
        <f t="shared" si="0"/>
        <v>4.644808743169393E-2</v>
      </c>
      <c r="D54" s="30">
        <f>IF(OR($A54="",$B54=""),"",A54*'MPTO_working_2-way'!$G53)</f>
        <v>1.915</v>
      </c>
      <c r="E54" s="32">
        <f>IF(OR($A54="",$B54=""),"",B54*'MPTO_working_2-way'!$G53)</f>
        <v>2.0928961748633879</v>
      </c>
      <c r="F54" s="30">
        <f>IF(OR($A54="",$B54=""),"",'MPTO_working_2-way'!D53)</f>
        <v>1.9112271540469974</v>
      </c>
      <c r="G54" s="32">
        <f>IF(OR($A54="",$B54=""),"",'MPTO_working_2-way'!E53)</f>
        <v>2.0974212034383952</v>
      </c>
      <c r="H54" s="30">
        <f>IF(OR($A54="",$B54=""),"",'OddsRatio_working_2-way'!M53)</f>
        <v>1.9110433579144297</v>
      </c>
      <c r="I54" s="30">
        <f>IF(OR($A54="",$B54=""),"",'OddsRatio_working_2-way'!N53)</f>
        <v>2.0976425998969033</v>
      </c>
      <c r="J54" s="30">
        <f>IF('Log_working_2-way'!$D53="","",A54^('Log_working_2-way'!$D53))</f>
        <v>1.9093113656463092</v>
      </c>
      <c r="K54" s="32">
        <f>IF('Log_working_2-way'!$D53="","",B54^('Log_working_2-way'!$D53))</f>
        <v>2.0997333122397319</v>
      </c>
      <c r="L54" s="37">
        <f t="shared" si="9"/>
        <v>0.5221932114882506</v>
      </c>
      <c r="M54" s="37">
        <f t="shared" si="10"/>
        <v>0.47780678851174935</v>
      </c>
      <c r="N54" s="38">
        <v>150</v>
      </c>
      <c r="O54" s="38">
        <f t="shared" si="11"/>
        <v>68.032786885245898</v>
      </c>
      <c r="P54" s="38">
        <f t="shared" si="12"/>
        <v>75</v>
      </c>
      <c r="Q54" s="38">
        <f t="shared" si="13"/>
        <v>75</v>
      </c>
      <c r="R54" s="38">
        <f t="shared" si="14"/>
        <v>81.967213114754088</v>
      </c>
      <c r="S54" s="39">
        <f t="shared" si="15"/>
        <v>-6.9672131147541023</v>
      </c>
      <c r="T54" s="39">
        <f t="shared" si="16"/>
        <v>-6.9672131147540881</v>
      </c>
      <c r="U54" t="s">
        <v>147</v>
      </c>
      <c r="V54" t="s">
        <v>145</v>
      </c>
      <c r="W54" t="s">
        <v>68</v>
      </c>
      <c r="X54" s="48" t="s">
        <v>300</v>
      </c>
      <c r="Y54" s="41"/>
    </row>
    <row r="55" spans="1:25" ht="15" x14ac:dyDescent="0.25">
      <c r="A55">
        <v>1.7</v>
      </c>
      <c r="B55">
        <v>2.13</v>
      </c>
      <c r="C55" s="29">
        <f t="shared" si="0"/>
        <v>5.7718862192764453E-2</v>
      </c>
      <c r="D55" s="30">
        <f>IF(OR($A55="",$B55=""),"",A55*'MPTO_working_2-way'!$G54)</f>
        <v>1.7981220657276995</v>
      </c>
      <c r="E55" s="32">
        <f>IF(OR($A55="",$B55=""),"",B55*'MPTO_working_2-way'!$G54)</f>
        <v>2.2529411764705882</v>
      </c>
      <c r="F55" s="30">
        <f>IF(OR($A55="",$B55=""),"",'MPTO_working_2-way'!D54)</f>
        <v>1.7877067390767711</v>
      </c>
      <c r="G55" s="32">
        <f>IF(OR($A55="",$B55=""),"",'MPTO_working_2-way'!E54)</f>
        <v>2.2695079912253213</v>
      </c>
      <c r="H55" s="30">
        <f>IF(OR($A55="",$B55=""),"",'OddsRatio_working_2-way'!M54)</f>
        <v>1.7870635467029794</v>
      </c>
      <c r="I55" s="30">
        <f>IF(OR($A55="",$B55=""),"",'OddsRatio_working_2-way'!N54)</f>
        <v>2.2705454396776665</v>
      </c>
      <c r="J55" s="30">
        <f>IF('Log_working_2-way'!$D54="","",A55^('Log_working_2-way'!$D54))</f>
        <v>1.782255727545798</v>
      </c>
      <c r="K55" s="32">
        <f>IF('Log_working_2-way'!$D54="","",B55^('Log_working_2-way'!$D54))</f>
        <v>2.2783543345010226</v>
      </c>
      <c r="L55" s="37">
        <f t="shared" si="9"/>
        <v>0.55613577023498695</v>
      </c>
      <c r="M55" s="37">
        <f t="shared" si="10"/>
        <v>0.44386422976501305</v>
      </c>
      <c r="N55" s="38">
        <v>151</v>
      </c>
      <c r="O55" s="38">
        <f t="shared" si="11"/>
        <v>62.17647058823529</v>
      </c>
      <c r="P55" s="38">
        <f t="shared" si="12"/>
        <v>80.10798122065728</v>
      </c>
      <c r="Q55" s="38">
        <f t="shared" si="13"/>
        <v>70.89201877934272</v>
      </c>
      <c r="R55" s="38">
        <f t="shared" si="14"/>
        <v>88.82352941176471</v>
      </c>
      <c r="S55" s="39">
        <f t="shared" si="15"/>
        <v>-8.7155481911074304</v>
      </c>
      <c r="T55" s="39">
        <f t="shared" si="16"/>
        <v>-8.7155481911074304</v>
      </c>
      <c r="U55" t="s">
        <v>150</v>
      </c>
      <c r="V55" t="s">
        <v>146</v>
      </c>
      <c r="W55" t="s">
        <v>68</v>
      </c>
      <c r="X55" s="48" t="s">
        <v>300</v>
      </c>
      <c r="Y55" s="41"/>
    </row>
    <row r="56" spans="1:25" ht="15" x14ac:dyDescent="0.25">
      <c r="A56">
        <v>1.78</v>
      </c>
      <c r="B56">
        <v>2.02</v>
      </c>
      <c r="C56" s="29">
        <f t="shared" si="0"/>
        <v>5.6847257759483849E-2</v>
      </c>
      <c r="D56" s="30">
        <f>IF(OR($A56="",$B56=""),"",A56*'MPTO_working_2-way'!$G55)</f>
        <v>1.8811881188118813</v>
      </c>
      <c r="E56" s="32">
        <f>IF(OR($A56="",$B56=""),"",B56*'MPTO_working_2-way'!$G55)</f>
        <v>2.1348314606741572</v>
      </c>
      <c r="F56" s="30">
        <f>IF(OR($A56="",$B56=""),"",'MPTO_working_2-way'!D55)</f>
        <v>1.8748566065283139</v>
      </c>
      <c r="G56" s="32">
        <f>IF(OR($A56="",$B56=""),"",'MPTO_working_2-way'!E55)</f>
        <v>2.1430444629872452</v>
      </c>
      <c r="H56" s="30">
        <f>IF(OR($A56="",$B56=""),"",'OddsRatio_working_2-way'!M55)</f>
        <v>1.8744746321952062</v>
      </c>
      <c r="I56" s="30">
        <f>IF(OR($A56="",$B56=""),"",'OddsRatio_working_2-way'!N55)</f>
        <v>2.1435437497937313</v>
      </c>
      <c r="J56" s="30">
        <f>IF('Log_working_2-way'!$D55="","",A56^('Log_working_2-way'!$D55))</f>
        <v>1.8715471181062422</v>
      </c>
      <c r="K56" s="32">
        <f>IF('Log_working_2-way'!$D55="","",B56^('Log_working_2-way'!$D55))</f>
        <v>2.1473848966079383</v>
      </c>
      <c r="L56" s="37">
        <f t="shared" si="9"/>
        <v>0.53157894736842104</v>
      </c>
      <c r="M56" s="37">
        <f t="shared" si="10"/>
        <v>0.46842105263157896</v>
      </c>
      <c r="N56" s="38">
        <v>152</v>
      </c>
      <c r="O56" s="38">
        <f t="shared" si="11"/>
        <v>66.606741573033716</v>
      </c>
      <c r="P56" s="38">
        <f t="shared" si="12"/>
        <v>76.752475247524757</v>
      </c>
      <c r="Q56" s="38">
        <f t="shared" si="13"/>
        <v>75.247524752475243</v>
      </c>
      <c r="R56" s="38">
        <f t="shared" si="14"/>
        <v>85.393258426966298</v>
      </c>
      <c r="S56" s="39">
        <f t="shared" si="15"/>
        <v>-8.6407831794415273</v>
      </c>
      <c r="T56" s="39">
        <f t="shared" si="16"/>
        <v>-8.6407831794415415</v>
      </c>
      <c r="U56" t="s">
        <v>92</v>
      </c>
      <c r="V56" t="s">
        <v>151</v>
      </c>
      <c r="W56" t="s">
        <v>68</v>
      </c>
      <c r="X56" s="48" t="s">
        <v>300</v>
      </c>
      <c r="Y56" s="41"/>
    </row>
    <row r="57" spans="1:25" ht="15" x14ac:dyDescent="0.25">
      <c r="A57">
        <v>1.78</v>
      </c>
      <c r="B57">
        <v>2.0299999999999998</v>
      </c>
      <c r="C57" s="29">
        <f t="shared" si="0"/>
        <v>5.4408590247412514E-2</v>
      </c>
      <c r="D57" s="30">
        <f>IF(OR($A57="",$B57=""),"",A57*'MPTO_working_2-way'!$G56)</f>
        <v>1.8768472906403944</v>
      </c>
      <c r="E57" s="32">
        <f>IF(OR($A57="",$B57=""),"",B57*'MPTO_working_2-way'!$G56)</f>
        <v>2.1404494382022472</v>
      </c>
      <c r="F57" s="30">
        <f>IF(OR($A57="",$B57=""),"",'MPTO_working_2-way'!D56)</f>
        <v>1.8705803178547395</v>
      </c>
      <c r="G57" s="32">
        <f>IF(OR($A57="",$B57=""),"",'MPTO_working_2-way'!E56)</f>
        <v>2.1486590949634299</v>
      </c>
      <c r="H57" s="30">
        <f>IF(OR($A57="",$B57=""),"",'OddsRatio_working_2-way'!M56)</f>
        <v>1.8702192559338466</v>
      </c>
      <c r="I57" s="30">
        <f>IF(OR($A57="",$B57=""),"",'OddsRatio_working_2-way'!N56)</f>
        <v>2.149135684117772</v>
      </c>
      <c r="J57" s="30">
        <f>IF('Log_working_2-way'!$D56="","",A57^('Log_working_2-way'!$D56))</f>
        <v>1.8673274535737974</v>
      </c>
      <c r="K57" s="32">
        <f>IF('Log_working_2-way'!$D56="","",B57^('Log_working_2-way'!$D56))</f>
        <v>2.1529670782097097</v>
      </c>
      <c r="L57" s="37">
        <f t="shared" si="9"/>
        <v>0.53280839895013121</v>
      </c>
      <c r="M57" s="37">
        <f t="shared" si="10"/>
        <v>0.46719160104986879</v>
      </c>
      <c r="N57" s="38">
        <v>153</v>
      </c>
      <c r="O57" s="38">
        <f t="shared" si="11"/>
        <v>67.044943820224745</v>
      </c>
      <c r="P57" s="38">
        <f t="shared" si="12"/>
        <v>77.630541871921181</v>
      </c>
      <c r="Q57" s="38">
        <f t="shared" si="13"/>
        <v>75.369458128078833</v>
      </c>
      <c r="R57" s="38">
        <f t="shared" si="14"/>
        <v>85.955056179775283</v>
      </c>
      <c r="S57" s="39">
        <f t="shared" si="15"/>
        <v>-8.3245143078540877</v>
      </c>
      <c r="T57" s="39">
        <f t="shared" si="16"/>
        <v>-8.324514307854102</v>
      </c>
      <c r="U57" t="s">
        <v>160</v>
      </c>
      <c r="V57" t="s">
        <v>157</v>
      </c>
      <c r="W57" t="s">
        <v>205</v>
      </c>
      <c r="X57" s="48" t="s">
        <v>300</v>
      </c>
      <c r="Y57" s="41"/>
    </row>
    <row r="58" spans="1:25" ht="15" x14ac:dyDescent="0.25">
      <c r="A58">
        <v>1.75</v>
      </c>
      <c r="B58">
        <v>2.06</v>
      </c>
      <c r="C58" s="29">
        <f t="shared" si="0"/>
        <v>5.6865464632454898E-2</v>
      </c>
      <c r="D58" s="30">
        <f>IF(OR($A58="",$B58=""),"",A58*'MPTO_working_2-way'!$G57)</f>
        <v>1.849514563106796</v>
      </c>
      <c r="E58" s="32">
        <f>IF(OR($A58="",$B58=""),"",B58*'MPTO_working_2-way'!$G57)</f>
        <v>2.177142857142857</v>
      </c>
      <c r="F58" s="30">
        <f>IF(OR($A58="",$B58=""),"",'MPTO_working_2-way'!D57)</f>
        <v>1.8416347381864622</v>
      </c>
      <c r="G58" s="32">
        <f>IF(OR($A58="",$B58=""),"",'MPTO_working_2-way'!E57)</f>
        <v>2.1881638846737479</v>
      </c>
      <c r="H58" s="30">
        <f>IF(OR($A58="",$B58=""),"",'OddsRatio_working_2-way'!M57)</f>
        <v>1.8411582311380661</v>
      </c>
      <c r="I58" s="30">
        <f>IF(OR($A58="",$B58=""),"",'OddsRatio_working_2-way'!N57)</f>
        <v>2.1888369666751335</v>
      </c>
      <c r="J58" s="30">
        <f>IF('Log_working_2-way'!$D57="","",A58^('Log_working_2-way'!$D57))</f>
        <v>1.8375183228246377</v>
      </c>
      <c r="K58" s="32">
        <f>IF('Log_working_2-way'!$D57="","",B58^('Log_working_2-way'!$D57))</f>
        <v>2.1940037283297991</v>
      </c>
      <c r="L58" s="37">
        <f t="shared" si="9"/>
        <v>0.54068241469816281</v>
      </c>
      <c r="M58" s="37">
        <f t="shared" si="10"/>
        <v>0.45931758530183731</v>
      </c>
      <c r="N58" s="38">
        <v>154</v>
      </c>
      <c r="O58" s="38">
        <f t="shared" si="11"/>
        <v>66</v>
      </c>
      <c r="P58" s="38">
        <f t="shared" si="12"/>
        <v>79.242718446601941</v>
      </c>
      <c r="Q58" s="38">
        <f t="shared" si="13"/>
        <v>74.757281553398059</v>
      </c>
      <c r="R58" s="38">
        <f t="shared" si="14"/>
        <v>88</v>
      </c>
      <c r="S58" s="39">
        <f t="shared" si="15"/>
        <v>-8.7572815533980588</v>
      </c>
      <c r="T58" s="39">
        <f t="shared" si="16"/>
        <v>-8.7572815533980588</v>
      </c>
      <c r="U58" t="s">
        <v>154</v>
      </c>
      <c r="V58" t="s">
        <v>159</v>
      </c>
      <c r="W58" t="s">
        <v>205</v>
      </c>
      <c r="X58" s="48" t="s">
        <v>300</v>
      </c>
      <c r="Y58" s="41"/>
    </row>
    <row r="59" spans="1:25" ht="15" x14ac:dyDescent="0.25">
      <c r="A59">
        <v>1.91</v>
      </c>
      <c r="B59">
        <v>1.91</v>
      </c>
      <c r="C59" s="29">
        <f t="shared" si="0"/>
        <v>4.7120418848167533E-2</v>
      </c>
      <c r="D59" s="30">
        <f>IF(OR($A59="",$B59=""),"",A59*'MPTO_working_2-way'!$G58)</f>
        <v>2</v>
      </c>
      <c r="E59" s="32">
        <f>IF(OR($A59="",$B59=""),"",B59*'MPTO_working_2-way'!$G58)</f>
        <v>2</v>
      </c>
      <c r="F59" s="30">
        <f>IF(OR($A59="",$B59=""),"",'MPTO_working_2-way'!D58)</f>
        <v>2</v>
      </c>
      <c r="G59" s="32">
        <f>IF(OR($A59="",$B59=""),"",'MPTO_working_2-way'!E58)</f>
        <v>2</v>
      </c>
      <c r="H59" s="30">
        <f>IF(OR($A59="",$B59=""),"",'OddsRatio_working_2-way'!M58)</f>
        <v>1.9999999999999996</v>
      </c>
      <c r="I59" s="30">
        <f>IF(OR($A59="",$B59=""),"",'OddsRatio_working_2-way'!N58)</f>
        <v>1.9999999999999996</v>
      </c>
      <c r="J59" s="30">
        <f>IF('Log_working_2-way'!$D58="","",A59^('Log_working_2-way'!$D58))</f>
        <v>1.9999999999997029</v>
      </c>
      <c r="K59" s="32">
        <f>IF('Log_working_2-way'!$D58="","",B59^('Log_working_2-way'!$D58))</f>
        <v>1.9999999999997029</v>
      </c>
      <c r="L59" s="37">
        <f t="shared" si="9"/>
        <v>0.5</v>
      </c>
      <c r="M59" s="37">
        <f t="shared" si="10"/>
        <v>0.5</v>
      </c>
      <c r="N59" s="38">
        <v>155</v>
      </c>
      <c r="O59" s="38">
        <f t="shared" si="11"/>
        <v>73.848167539267024</v>
      </c>
      <c r="P59" s="38">
        <f t="shared" si="12"/>
        <v>73.848167539267024</v>
      </c>
      <c r="Q59" s="38">
        <f t="shared" si="13"/>
        <v>81.15183246073299</v>
      </c>
      <c r="R59" s="38">
        <f t="shared" si="14"/>
        <v>81.15183246073299</v>
      </c>
      <c r="S59" s="39">
        <f t="shared" si="15"/>
        <v>-7.3036649214659661</v>
      </c>
      <c r="T59" s="39">
        <f t="shared" si="16"/>
        <v>-7.3036649214659661</v>
      </c>
      <c r="U59" t="s">
        <v>158</v>
      </c>
      <c r="V59" t="s">
        <v>162</v>
      </c>
      <c r="W59" t="s">
        <v>205</v>
      </c>
      <c r="X59" s="48" t="s">
        <v>300</v>
      </c>
      <c r="Y59" s="41"/>
    </row>
    <row r="60" spans="1:25" s="35" customFormat="1" ht="15" x14ac:dyDescent="0.25">
      <c r="A60">
        <v>1.81</v>
      </c>
      <c r="B60">
        <v>2.02</v>
      </c>
      <c r="C60" s="29">
        <f t="shared" si="0"/>
        <v>4.7535692795798834E-2</v>
      </c>
      <c r="D60" s="30">
        <f>IF(OR($A60="",$B60=""),"",A60*'MPTO_working_2-way'!$G59)</f>
        <v>1.8960396039603959</v>
      </c>
      <c r="E60" s="32">
        <f>IF(OR($A60="",$B60=""),"",B60*'MPTO_working_2-way'!$G59)</f>
        <v>2.1160220994475138</v>
      </c>
      <c r="F60" s="30">
        <f>IF(OR($A60="",$B60=""),"",'MPTO_working_2-way'!D59)</f>
        <v>1.8913661993688893</v>
      </c>
      <c r="G60" s="32">
        <f>IF(OR($A60="",$B60=""),"",'MPTO_working_2-way'!E59)</f>
        <v>2.1218733677673955</v>
      </c>
      <c r="H60" s="30">
        <f>IF(OR($A60="",$B60=""),"",'OddsRatio_working_2-way'!M59)</f>
        <v>1.8911327886790064</v>
      </c>
      <c r="I60" s="30">
        <f>IF(OR($A60="",$B60=""),"",'OddsRatio_working_2-way'!N59)</f>
        <v>2.1221672153735645</v>
      </c>
      <c r="J60" s="30">
        <f>IF('Log_working_2-way'!$D59="","",A60^('Log_working_2-way'!$D59))</f>
        <v>1.8889866417645398</v>
      </c>
      <c r="K60" s="32">
        <f>IF('Log_working_2-way'!$D59="","",B60^('Log_working_2-way'!$D59))</f>
        <v>2.1248762951200719</v>
      </c>
      <c r="L60" s="37">
        <f t="shared" si="9"/>
        <v>0.52741514360313313</v>
      </c>
      <c r="M60" s="37">
        <f t="shared" si="10"/>
        <v>0.47258485639686681</v>
      </c>
      <c r="N60" s="38">
        <v>156</v>
      </c>
      <c r="O60" s="38">
        <f t="shared" si="11"/>
        <v>69.812154696132609</v>
      </c>
      <c r="P60" s="38">
        <f t="shared" si="12"/>
        <v>78.772277227722768</v>
      </c>
      <c r="Q60" s="38">
        <f t="shared" si="13"/>
        <v>77.227722772277232</v>
      </c>
      <c r="R60" s="38">
        <f t="shared" si="14"/>
        <v>86.187845303867405</v>
      </c>
      <c r="S60" s="39">
        <f t="shared" si="15"/>
        <v>-7.4155680761446234</v>
      </c>
      <c r="T60" s="39">
        <f t="shared" si="16"/>
        <v>-7.4155680761446376</v>
      </c>
      <c r="U60" t="s">
        <v>156</v>
      </c>
      <c r="V60" t="s">
        <v>161</v>
      </c>
      <c r="W60" t="s">
        <v>205</v>
      </c>
      <c r="X60" s="48" t="s">
        <v>300</v>
      </c>
      <c r="Y60" s="41"/>
    </row>
    <row r="61" spans="1:25" ht="15" x14ac:dyDescent="0.25">
      <c r="A61">
        <v>2.12</v>
      </c>
      <c r="B61">
        <v>1.76</v>
      </c>
      <c r="C61" s="29">
        <f t="shared" si="0"/>
        <v>3.9879931389365408E-2</v>
      </c>
      <c r="D61" s="30">
        <f>IF(OR($A61="",$B61=""),"",A61*'MPTO_working_2-way'!$G60)</f>
        <v>2.2045454545454546</v>
      </c>
      <c r="E61" s="32">
        <f>IF(OR($A61="",$B61=""),"",B61*'MPTO_working_2-way'!$G60)</f>
        <v>1.8301886792452831</v>
      </c>
      <c r="F61" s="30">
        <f>IF(OR($A61="",$B61=""),"",'MPTO_working_2-way'!D60)</f>
        <v>2.213573801613669</v>
      </c>
      <c r="G61" s="32">
        <f>IF(OR($A61="",$B61=""),"",'MPTO_working_2-way'!E60)</f>
        <v>1.8240125146656239</v>
      </c>
      <c r="H61" s="30">
        <f>IF(OR($A61="",$B61=""),"",'OddsRatio_working_2-way'!M60)</f>
        <v>2.2139539573337679</v>
      </c>
      <c r="I61" s="30">
        <f>IF(OR($A61="",$B61=""),"",'OddsRatio_working_2-way'!N60)</f>
        <v>1.8237544710479137</v>
      </c>
      <c r="J61" s="30">
        <f>IF('Log_working_2-way'!$D60="","",A61^('Log_working_2-way'!$D60))</f>
        <v>2.2181187217362539</v>
      </c>
      <c r="K61" s="32">
        <f>IF('Log_working_2-way'!$D60="","",B61^('Log_working_2-way'!$D60))</f>
        <v>1.8209380433579214</v>
      </c>
      <c r="L61" s="37">
        <f t="shared" si="9"/>
        <v>0.45360824742268041</v>
      </c>
      <c r="M61" s="37">
        <f t="shared" si="10"/>
        <v>0.54639175257731953</v>
      </c>
      <c r="N61" s="38">
        <v>157</v>
      </c>
      <c r="O61" s="38">
        <f t="shared" si="11"/>
        <v>82.943396226415103</v>
      </c>
      <c r="P61" s="38">
        <f t="shared" si="12"/>
        <v>67.795454545454547</v>
      </c>
      <c r="Q61" s="38">
        <f t="shared" si="13"/>
        <v>89.204545454545467</v>
      </c>
      <c r="R61" s="38">
        <f t="shared" si="14"/>
        <v>74.056603773584897</v>
      </c>
      <c r="S61" s="39">
        <f t="shared" si="15"/>
        <v>-6.261149228130364</v>
      </c>
      <c r="T61" s="39">
        <f t="shared" si="16"/>
        <v>-6.2611492281303498</v>
      </c>
      <c r="U61" t="s">
        <v>190</v>
      </c>
      <c r="V61" t="s">
        <v>173</v>
      </c>
      <c r="W61" t="s">
        <v>206</v>
      </c>
      <c r="X61" s="48" t="s">
        <v>300</v>
      </c>
      <c r="Y61" s="41"/>
    </row>
    <row r="62" spans="1:25" ht="15" x14ac:dyDescent="0.25">
      <c r="A62">
        <v>2.15</v>
      </c>
      <c r="B62">
        <v>1.74</v>
      </c>
      <c r="C62" s="29">
        <f t="shared" si="0"/>
        <v>3.9828922747928264E-2</v>
      </c>
      <c r="D62" s="30">
        <f>IF(OR($A62="",$B62=""),"",A62*'MPTO_working_2-way'!$G61)</f>
        <v>2.2356321839080455</v>
      </c>
      <c r="E62" s="32">
        <f>IF(OR($A62="",$B62=""),"",B62*'MPTO_working_2-way'!$G61)</f>
        <v>1.8093023255813951</v>
      </c>
      <c r="F62" s="30">
        <f>IF(OR($A62="",$B62=""),"",'MPTO_working_2-way'!D61)</f>
        <v>2.2461723206244368</v>
      </c>
      <c r="G62" s="32">
        <f>IF(OR($A62="",$B62=""),"",'MPTO_working_2-way'!E61)</f>
        <v>1.8024572392194651</v>
      </c>
      <c r="H62" s="30">
        <f>IF(OR($A62="",$B62=""),"",'OddsRatio_working_2-way'!M61)</f>
        <v>2.2466170438647359</v>
      </c>
      <c r="I62" s="30">
        <f>IF(OR($A62="",$B62=""),"",'OddsRatio_working_2-way'!N61)</f>
        <v>1.8021709673564388</v>
      </c>
      <c r="J62" s="30">
        <f>IF('Log_working_2-way'!$D61="","",A62^('Log_working_2-way'!$D61))</f>
        <v>2.2514857299538718</v>
      </c>
      <c r="K62" s="32">
        <f>IF('Log_working_2-way'!$D61="","",B62^('Log_working_2-way'!$D61))</f>
        <v>1.7990502616731108</v>
      </c>
      <c r="L62" s="37">
        <f t="shared" si="9"/>
        <v>0.44730077120822631</v>
      </c>
      <c r="M62" s="37">
        <f t="shared" si="10"/>
        <v>0.5526992287917738</v>
      </c>
      <c r="N62" s="38">
        <v>158</v>
      </c>
      <c r="O62" s="38">
        <f t="shared" si="11"/>
        <v>84.511627906976742</v>
      </c>
      <c r="P62" s="38">
        <f t="shared" si="12"/>
        <v>67.195402298850581</v>
      </c>
      <c r="Q62" s="38">
        <f t="shared" si="13"/>
        <v>90.804597701149419</v>
      </c>
      <c r="R62" s="38">
        <f t="shared" si="14"/>
        <v>73.488372093023258</v>
      </c>
      <c r="S62" s="39">
        <f t="shared" si="15"/>
        <v>-6.2929697941726772</v>
      </c>
      <c r="T62" s="39">
        <f t="shared" si="16"/>
        <v>-6.2929697941726772</v>
      </c>
      <c r="U62" t="s">
        <v>170</v>
      </c>
      <c r="V62" t="s">
        <v>172</v>
      </c>
      <c r="W62" t="s">
        <v>206</v>
      </c>
      <c r="X62" s="48" t="s">
        <v>300</v>
      </c>
      <c r="Y62" s="41"/>
    </row>
    <row r="63" spans="1:25" ht="15" x14ac:dyDescent="0.25">
      <c r="A63">
        <v>1.86</v>
      </c>
      <c r="B63">
        <v>2.0099999999999998</v>
      </c>
      <c r="C63" s="29">
        <f t="shared" si="0"/>
        <v>3.5146846413095734E-2</v>
      </c>
      <c r="D63" s="30">
        <f>IF(OR($A63="",$B63=""),"",A63*'MPTO_working_2-way'!$G62)</f>
        <v>1.9253731343283582</v>
      </c>
      <c r="E63" s="32">
        <f>IF(OR($A63="",$B63=""),"",B63*'MPTO_working_2-way'!$G62)</f>
        <v>2.0806451612903221</v>
      </c>
      <c r="F63" s="30">
        <f>IF(OR($A63="",$B63=""),"",'MPTO_working_2-way'!D62)</f>
        <v>1.9228514118191637</v>
      </c>
      <c r="G63" s="32">
        <f>IF(OR($A63="",$B63=""),"",'MPTO_working_2-way'!E62)</f>
        <v>2.0835980605249955</v>
      </c>
      <c r="H63" s="30">
        <f>IF(OR($A63="",$B63=""),"",'OddsRatio_working_2-way'!M62)</f>
        <v>1.9227595290837431</v>
      </c>
      <c r="I63" s="30">
        <f>IF(OR($A63="",$B63=""),"",'OddsRatio_working_2-way'!N62)</f>
        <v>2.0837059585750928</v>
      </c>
      <c r="J63" s="30">
        <f>IF('Log_working_2-way'!$D62="","",A63^('Log_working_2-way'!$D62))</f>
        <v>1.9216119729065091</v>
      </c>
      <c r="K63" s="32">
        <f>IF('Log_working_2-way'!$D62="","",B63^('Log_working_2-way'!$D62))</f>
        <v>2.0850553480183369</v>
      </c>
      <c r="L63" s="37">
        <f t="shared" si="9"/>
        <v>0.51937984496124034</v>
      </c>
      <c r="M63" s="37">
        <f t="shared" si="10"/>
        <v>0.48062015503875982</v>
      </c>
      <c r="N63" s="38">
        <v>159</v>
      </c>
      <c r="O63" s="38">
        <f t="shared" si="11"/>
        <v>73.516129032258064</v>
      </c>
      <c r="P63" s="38">
        <f t="shared" si="12"/>
        <v>79.895522388059703</v>
      </c>
      <c r="Q63" s="38">
        <f t="shared" si="13"/>
        <v>79.104477611940311</v>
      </c>
      <c r="R63" s="38">
        <f t="shared" si="14"/>
        <v>85.483870967741936</v>
      </c>
      <c r="S63" s="39">
        <f t="shared" si="15"/>
        <v>-5.588348579682247</v>
      </c>
      <c r="T63" s="39">
        <f t="shared" si="16"/>
        <v>-5.5883485796822328</v>
      </c>
      <c r="U63" t="s">
        <v>168</v>
      </c>
      <c r="V63" t="s">
        <v>174</v>
      </c>
      <c r="W63" t="s">
        <v>206</v>
      </c>
      <c r="X63" s="48" t="s">
        <v>300</v>
      </c>
      <c r="Y63" s="41"/>
    </row>
    <row r="64" spans="1:25" ht="15" x14ac:dyDescent="0.25">
      <c r="A64">
        <v>1.57</v>
      </c>
      <c r="B64">
        <v>2.5</v>
      </c>
      <c r="C64" s="29">
        <f t="shared" si="0"/>
        <v>3.6942675159235661E-2</v>
      </c>
      <c r="D64" s="30">
        <f>IF(OR($A64="",$B64=""),"",A64*'MPTO_working_2-way'!$G63)</f>
        <v>1.6280000000000001</v>
      </c>
      <c r="E64" s="32">
        <f>IF(OR($A64="",$B64=""),"",B64*'MPTO_working_2-way'!$G63)</f>
        <v>2.5923566878980893</v>
      </c>
      <c r="F64" s="30">
        <f>IF(OR($A64="",$B64=""),"",'MPTO_working_2-way'!D63)</f>
        <v>1.6168898043254378</v>
      </c>
      <c r="G64" s="32">
        <f>IF(OR($A64="",$B64=""),"",'MPTO_working_2-way'!E63)</f>
        <v>2.621035058430718</v>
      </c>
      <c r="H64" s="30">
        <f>IF(OR($A64="",$B64=""),"",'OddsRatio_working_2-way'!M63)</f>
        <v>1.6164414002968981</v>
      </c>
      <c r="I64" s="30">
        <f>IF(OR($A64="",$B64=""),"",'OddsRatio_working_2-way'!N63)</f>
        <v>2.6222142113076257</v>
      </c>
      <c r="J64" s="30">
        <f>IF('Log_working_2-way'!$D63="","",A64^('Log_working_2-way'!$D63))</f>
        <v>1.6113758926152844</v>
      </c>
      <c r="K64" s="32">
        <f>IF('Log_working_2-way'!$D63="","",B64^('Log_working_2-way'!$D63))</f>
        <v>2.6356549417120103</v>
      </c>
      <c r="L64" s="37">
        <f t="shared" si="9"/>
        <v>0.61425061425061422</v>
      </c>
      <c r="M64" s="37">
        <f t="shared" si="10"/>
        <v>0.38574938574938572</v>
      </c>
      <c r="N64" s="38">
        <v>160</v>
      </c>
      <c r="O64" s="38">
        <f t="shared" si="11"/>
        <v>58.089171974522301</v>
      </c>
      <c r="P64" s="38">
        <f t="shared" si="12"/>
        <v>96</v>
      </c>
      <c r="Q64" s="38">
        <f t="shared" si="13"/>
        <v>64</v>
      </c>
      <c r="R64" s="38">
        <f t="shared" si="14"/>
        <v>101.9108280254777</v>
      </c>
      <c r="S64" s="39">
        <f t="shared" si="15"/>
        <v>-5.9108280254776986</v>
      </c>
      <c r="T64" s="39">
        <f t="shared" si="16"/>
        <v>-5.9108280254776986</v>
      </c>
      <c r="U64" t="s">
        <v>164</v>
      </c>
      <c r="V64" t="s">
        <v>197</v>
      </c>
      <c r="W64" t="s">
        <v>206</v>
      </c>
      <c r="X64" s="48" t="s">
        <v>300</v>
      </c>
      <c r="Y64" s="41"/>
    </row>
    <row r="65" spans="1:25" ht="15" x14ac:dyDescent="0.25">
      <c r="A65">
        <v>2.15</v>
      </c>
      <c r="B65">
        <v>1.73</v>
      </c>
      <c r="C65" s="29">
        <f t="shared" si="0"/>
        <v>4.3150961150692391E-2</v>
      </c>
      <c r="D65" s="30">
        <f>IF(OR($A65="",$B65=""),"",A65*'MPTO_working_2-way'!$G64)</f>
        <v>2.2427745664739884</v>
      </c>
      <c r="E65" s="32">
        <f>IF(OR($A65="",$B65=""),"",B65*'MPTO_working_2-way'!$G64)</f>
        <v>1.8046511627906978</v>
      </c>
      <c r="F65" s="30">
        <f>IF(OR($A65="",$B65=""),"",'MPTO_working_2-way'!D64)</f>
        <v>2.2545840278830127</v>
      </c>
      <c r="G65" s="32">
        <f>IF(OR($A65="",$B65=""),"",'MPTO_working_2-way'!E64)</f>
        <v>1.7970769416596208</v>
      </c>
      <c r="H65" s="30">
        <f>IF(OR($A65="",$B65=""),"",'OddsRatio_working_2-way'!M64)</f>
        <v>2.2551264740070716</v>
      </c>
      <c r="I65" s="30">
        <f>IF(OR($A65="",$B65=""),"",'OddsRatio_working_2-way'!N64)</f>
        <v>1.7967324574131842</v>
      </c>
      <c r="J65" s="30">
        <f>IF('Log_working_2-way'!$D64="","",A65^('Log_working_2-way'!$D64))</f>
        <v>2.2606025771636125</v>
      </c>
      <c r="K65" s="32">
        <f>IF('Log_working_2-way'!$D64="","",B65^('Log_working_2-way'!$D64))</f>
        <v>1.7932714228219797</v>
      </c>
      <c r="L65" s="37">
        <f t="shared" si="9"/>
        <v>0.44587628865979384</v>
      </c>
      <c r="M65" s="37">
        <f t="shared" si="10"/>
        <v>0.5541237113402061</v>
      </c>
      <c r="N65" s="38">
        <v>161</v>
      </c>
      <c r="O65" s="38">
        <f t="shared" si="11"/>
        <v>86.11627906976743</v>
      </c>
      <c r="P65" s="38">
        <f t="shared" si="12"/>
        <v>67.936416184971094</v>
      </c>
      <c r="Q65" s="38">
        <f t="shared" si="13"/>
        <v>93.063583815028906</v>
      </c>
      <c r="R65" s="38">
        <f t="shared" si="14"/>
        <v>74.883720930232556</v>
      </c>
      <c r="S65" s="39">
        <f t="shared" si="15"/>
        <v>-6.9473047452614765</v>
      </c>
      <c r="T65" s="39">
        <f t="shared" si="16"/>
        <v>-6.9473047452614622</v>
      </c>
      <c r="U65" t="s">
        <v>176</v>
      </c>
      <c r="V65" t="s">
        <v>181</v>
      </c>
      <c r="W65" t="s">
        <v>207</v>
      </c>
      <c r="X65" s="48" t="s">
        <v>300</v>
      </c>
      <c r="Y65" s="41"/>
    </row>
    <row r="66" spans="1:25" ht="15" x14ac:dyDescent="0.25">
      <c r="A66">
        <v>2.4300000000000002</v>
      </c>
      <c r="B66">
        <v>1.58</v>
      </c>
      <c r="C66" s="29">
        <f t="shared" si="0"/>
        <v>4.4434026149919204E-2</v>
      </c>
      <c r="D66" s="30">
        <f>IF(OR($A66="",$B66=""),"",A66*'MPTO_working_2-way'!$G65)</f>
        <v>2.537974683544304</v>
      </c>
      <c r="E66" s="32">
        <f>IF(OR($A66="",$B66=""),"",B66*'MPTO_working_2-way'!$G65)</f>
        <v>1.6502057613168724</v>
      </c>
      <c r="F66" s="30">
        <f>IF(OR($A66="",$B66=""),"",'MPTO_working_2-way'!D65)</f>
        <v>2.5686759884926742</v>
      </c>
      <c r="G66" s="32">
        <f>IF(OR($A66="",$B66=""),"",'MPTO_working_2-way'!E65)</f>
        <v>1.6374802746620036</v>
      </c>
      <c r="H66" s="30">
        <f>IF(OR($A66="",$B66=""),"",'OddsRatio_working_2-way'!M65)</f>
        <v>2.5701965613830993</v>
      </c>
      <c r="I66" s="30">
        <f>IF(OR($A66="",$B66=""),"",'OddsRatio_working_2-way'!N65)</f>
        <v>1.636862940980558</v>
      </c>
      <c r="J66" s="30">
        <f>IF('Log_working_2-way'!$D65="","",A66^('Log_working_2-way'!$D65))</f>
        <v>2.5846851995954396</v>
      </c>
      <c r="K66" s="32">
        <f>IF('Log_working_2-way'!$D65="","",B66^('Log_working_2-way'!$D65))</f>
        <v>1.6310401587990264</v>
      </c>
      <c r="L66" s="37">
        <f t="shared" si="9"/>
        <v>0.3940149625935162</v>
      </c>
      <c r="M66" s="37">
        <f t="shared" si="10"/>
        <v>0.6059850374064838</v>
      </c>
      <c r="N66" s="38">
        <v>162</v>
      </c>
      <c r="O66" s="38">
        <f t="shared" si="11"/>
        <v>95.333333333333329</v>
      </c>
      <c r="P66" s="38">
        <f t="shared" si="12"/>
        <v>59.468354430379748</v>
      </c>
      <c r="Q66" s="38">
        <f t="shared" si="13"/>
        <v>102.53164556962024</v>
      </c>
      <c r="R66" s="38">
        <f t="shared" si="14"/>
        <v>66.666666666666657</v>
      </c>
      <c r="S66" s="39">
        <f t="shared" si="15"/>
        <v>-7.1983122362869096</v>
      </c>
      <c r="T66" s="39">
        <f t="shared" si="16"/>
        <v>-7.1983122362869096</v>
      </c>
      <c r="U66" t="s">
        <v>186</v>
      </c>
      <c r="V66" t="s">
        <v>195</v>
      </c>
      <c r="W66" t="s">
        <v>207</v>
      </c>
      <c r="X66" s="48" t="s">
        <v>300</v>
      </c>
      <c r="Y66" s="41"/>
    </row>
    <row r="67" spans="1:25" ht="15" x14ac:dyDescent="0.25">
      <c r="A67">
        <v>1.95</v>
      </c>
      <c r="B67">
        <v>1.9</v>
      </c>
      <c r="C67" s="29">
        <f t="shared" ref="C67:C130" si="17">IF(OR($A67="",$B67=""),"",(1/A67)+(1/B67)-1)</f>
        <v>3.9136302294197067E-2</v>
      </c>
      <c r="D67" s="30">
        <f>IF(OR($A67="",$B67=""),"",A67*'MPTO_working_2-way'!$G66)</f>
        <v>2.0263157894736841</v>
      </c>
      <c r="E67" s="32">
        <f>IF(OR($A67="",$B67=""),"",B67*'MPTO_working_2-way'!$G66)</f>
        <v>1.9743589743589742</v>
      </c>
      <c r="F67" s="30">
        <f>IF(OR($A67="",$B67=""),"",'MPTO_working_2-way'!D66)</f>
        <v>2.027359781121751</v>
      </c>
      <c r="G67" s="32">
        <f>IF(OR($A67="",$B67=""),"",'MPTO_working_2-way'!E66)</f>
        <v>1.9733688415446073</v>
      </c>
      <c r="H67" s="30">
        <f>IF(OR($A67="",$B67=""),"",'OddsRatio_working_2-way'!M66)</f>
        <v>2.0274023338281628</v>
      </c>
      <c r="I67" s="30">
        <f>IF(OR($A67="",$B67=""),"",'OddsRatio_working_2-way'!N66)</f>
        <v>1.9733285267845753</v>
      </c>
      <c r="J67" s="30">
        <f>IF('Log_working_2-way'!$D66="","",A67^('Log_working_2-way'!$D66))</f>
        <v>2.02788027389437</v>
      </c>
      <c r="K67" s="32">
        <f>IF('Log_working_2-way'!$D66="","",B67^('Log_working_2-way'!$D66))</f>
        <v>1.9728759519930477</v>
      </c>
      <c r="L67" s="37">
        <f t="shared" si="9"/>
        <v>0.49350649350649356</v>
      </c>
      <c r="M67" s="37">
        <f t="shared" si="10"/>
        <v>0.50649350649350655</v>
      </c>
      <c r="N67" s="38">
        <v>163</v>
      </c>
      <c r="O67" s="38">
        <f t="shared" si="11"/>
        <v>79.410256410256409</v>
      </c>
      <c r="P67" s="38">
        <f t="shared" si="12"/>
        <v>77.210526315789465</v>
      </c>
      <c r="Q67" s="38">
        <f t="shared" si="13"/>
        <v>85.78947368421052</v>
      </c>
      <c r="R67" s="38">
        <f t="shared" si="14"/>
        <v>83.589743589743605</v>
      </c>
      <c r="S67" s="39">
        <f t="shared" si="15"/>
        <v>-6.3792172739541115</v>
      </c>
      <c r="T67" s="39">
        <f t="shared" si="16"/>
        <v>-6.37921727395414</v>
      </c>
      <c r="U67" t="s">
        <v>177</v>
      </c>
      <c r="V67" t="s">
        <v>201</v>
      </c>
      <c r="W67" t="s">
        <v>207</v>
      </c>
      <c r="X67" s="48" t="s">
        <v>300</v>
      </c>
      <c r="Y67" s="41"/>
    </row>
    <row r="68" spans="1:25" ht="15" x14ac:dyDescent="0.25">
      <c r="A68">
        <v>2.34</v>
      </c>
      <c r="B68">
        <v>1.63</v>
      </c>
      <c r="C68" s="29">
        <f t="shared" si="17"/>
        <v>4.0847359865764821E-2</v>
      </c>
      <c r="D68" s="30">
        <f>IF(OR($A68="",$B68=""),"",A68*'MPTO_working_2-way'!$G67)</f>
        <v>2.4355828220858897</v>
      </c>
      <c r="E68" s="32">
        <f>IF(OR($A68="",$B68=""),"",B68*'MPTO_working_2-way'!$G67)</f>
        <v>1.6965811965811965</v>
      </c>
      <c r="F68" s="30">
        <f>IF(OR($A68="",$B68=""),"",'MPTO_working_2-way'!D67)</f>
        <v>2.4574447522711167</v>
      </c>
      <c r="G68" s="32">
        <f>IF(OR($A68="",$B68=""),"",'MPTO_working_2-way'!E67)</f>
        <v>1.6861323548914724</v>
      </c>
      <c r="H68" s="30">
        <f>IF(OR($A68="",$B68=""),"",'OddsRatio_working_2-way'!M67)</f>
        <v>2.4584183648679576</v>
      </c>
      <c r="I68" s="30">
        <f>IF(OR($A68="",$B68=""),"",'OddsRatio_working_2-way'!N67)</f>
        <v>1.6856743058707564</v>
      </c>
      <c r="J68" s="30">
        <f>IF('Log_working_2-way'!$D67="","",A68^('Log_working_2-way'!$D67))</f>
        <v>2.4686297213280377</v>
      </c>
      <c r="K68" s="32">
        <f>IF('Log_working_2-way'!$D67="","",B68^('Log_working_2-way'!$D67))</f>
        <v>1.6809068245571044</v>
      </c>
      <c r="L68" s="37">
        <f t="shared" si="9"/>
        <v>0.41057934508816119</v>
      </c>
      <c r="M68" s="37">
        <f t="shared" si="10"/>
        <v>0.58942065491183881</v>
      </c>
      <c r="N68" s="38">
        <v>164</v>
      </c>
      <c r="O68" s="38">
        <f t="shared" si="11"/>
        <v>93.914529914529922</v>
      </c>
      <c r="P68" s="38">
        <f t="shared" si="12"/>
        <v>63.386503067484661</v>
      </c>
      <c r="Q68" s="38">
        <f t="shared" si="13"/>
        <v>100.61349693251535</v>
      </c>
      <c r="R68" s="38">
        <f t="shared" si="14"/>
        <v>70.085470085470092</v>
      </c>
      <c r="S68" s="39">
        <f t="shared" si="15"/>
        <v>-6.6989670179854244</v>
      </c>
      <c r="T68" s="39">
        <f t="shared" si="16"/>
        <v>-6.6989670179854315</v>
      </c>
      <c r="U68" t="s">
        <v>178</v>
      </c>
      <c r="V68" t="s">
        <v>204</v>
      </c>
      <c r="W68" t="s">
        <v>207</v>
      </c>
      <c r="X68" s="48" t="s">
        <v>300</v>
      </c>
      <c r="Y68" s="41"/>
    </row>
    <row r="69" spans="1:25" ht="15" x14ac:dyDescent="0.25">
      <c r="A69">
        <v>1.88</v>
      </c>
      <c r="B69">
        <v>2.0099999999999998</v>
      </c>
      <c r="C69" s="29">
        <f t="shared" si="17"/>
        <v>2.9427331427966497E-2</v>
      </c>
      <c r="D69" s="30">
        <f>IF(OR($A69="",$B69=""),"",A69*'MPTO_working_2-way'!$G68)</f>
        <v>1.9353233830845769</v>
      </c>
      <c r="E69" s="32">
        <f>IF(OR($A69="",$B69=""),"",B69*'MPTO_working_2-way'!$G68)</f>
        <v>2.0691489361702122</v>
      </c>
      <c r="F69" s="30">
        <f>IF(OR($A69="",$B69=""),"",'MPTO_working_2-way'!D68)</f>
        <v>1.9334834220221038</v>
      </c>
      <c r="G69" s="32">
        <f>IF(OR($A69="",$B69=""),"",'MPTO_working_2-way'!E68)</f>
        <v>2.0712563034422273</v>
      </c>
      <c r="H69" s="30">
        <f>IF(OR($A69="",$B69=""),"",'OddsRatio_working_2-way'!M68)</f>
        <v>1.9334276237142709</v>
      </c>
      <c r="I69" s="30">
        <f>IF(OR($A69="",$B69=""),"",'OddsRatio_working_2-way'!N68)</f>
        <v>2.0713203408538785</v>
      </c>
      <c r="J69" s="30">
        <f>IF('Log_working_2-way'!$D68="","",A69^('Log_working_2-way'!$D68))</f>
        <v>1.9325939690668699</v>
      </c>
      <c r="K69" s="32">
        <f>IF('Log_working_2-way'!$D68="","",B69^('Log_working_2-way'!$D68))</f>
        <v>2.0722780043286777</v>
      </c>
      <c r="L69" s="37">
        <f t="shared" ref="L69:L113" si="18">(1/D69)</f>
        <v>0.5167095115681235</v>
      </c>
      <c r="M69" s="37">
        <f t="shared" ref="M69:M113" si="19">(1/E69)</f>
        <v>0.48329048843187672</v>
      </c>
      <c r="N69" s="38">
        <v>165</v>
      </c>
      <c r="O69" s="38">
        <f t="shared" ref="O69:O113" si="20">(1/A69)*((N69*A69)-N69)</f>
        <v>77.234042553191486</v>
      </c>
      <c r="P69" s="38">
        <f t="shared" ref="P69:P113" si="21">(1/B69)*((N69*B69)-N69)</f>
        <v>82.910447761194035</v>
      </c>
      <c r="Q69" s="38">
        <f t="shared" ref="Q69:Q113" si="22">(1/B69)*N69</f>
        <v>82.089552238805979</v>
      </c>
      <c r="R69" s="38">
        <f t="shared" ref="R69:R113" si="23">(1/A69)*N69</f>
        <v>87.765957446808514</v>
      </c>
      <c r="S69" s="39">
        <f t="shared" ref="S69:S113" si="24">O69-Q69</f>
        <v>-4.8555096856144928</v>
      </c>
      <c r="T69" s="39">
        <f t="shared" ref="T69:T113" si="25">P69-R69</f>
        <v>-4.8555096856144786</v>
      </c>
      <c r="U69" t="s">
        <v>243</v>
      </c>
      <c r="V69" t="s">
        <v>244</v>
      </c>
      <c r="W69" t="s">
        <v>305</v>
      </c>
      <c r="X69" s="48" t="s">
        <v>300</v>
      </c>
      <c r="Y69" s="41"/>
    </row>
    <row r="70" spans="1:25" ht="15" x14ac:dyDescent="0.25">
      <c r="A70">
        <v>1.85</v>
      </c>
      <c r="B70">
        <v>2.04</v>
      </c>
      <c r="C70" s="29">
        <f t="shared" si="17"/>
        <v>3.0736618971912932E-2</v>
      </c>
      <c r="D70" s="30">
        <f>IF(OR($A70="",$B70=""),"",A70*'MPTO_working_2-way'!$G69)</f>
        <v>1.9068627450980391</v>
      </c>
      <c r="E70" s="32">
        <f>IF(OR($A70="",$B70=""),"",B70*'MPTO_working_2-way'!$G69)</f>
        <v>2.1027027027027025</v>
      </c>
      <c r="F70" s="30">
        <f>IF(OR($A70="",$B70=""),"",'MPTO_working_2-way'!D69)</f>
        <v>1.9041372351160444</v>
      </c>
      <c r="G70" s="32">
        <f>IF(OR($A70="",$B70=""),"",'MPTO_working_2-way'!E69)</f>
        <v>2.1060267857142851</v>
      </c>
      <c r="H70" s="30">
        <f>IF(OR($A70="",$B70=""),"",'OddsRatio_working_2-way'!M69)</f>
        <v>1.904050713349474</v>
      </c>
      <c r="I70" s="30">
        <f>IF(OR($A70="",$B70=""),"",'OddsRatio_working_2-way'!N69)</f>
        <v>2.1061326375099441</v>
      </c>
      <c r="J70" s="30">
        <f>IF('Log_working_2-way'!$D69="","",A70^('Log_working_2-way'!$D69))</f>
        <v>1.9028150891340896</v>
      </c>
      <c r="K70" s="32">
        <f>IF('Log_working_2-way'!$D69="","",B70^('Log_working_2-way'!$D69))</f>
        <v>2.1076465292124213</v>
      </c>
      <c r="L70" s="37">
        <f t="shared" si="18"/>
        <v>0.52442159383033427</v>
      </c>
      <c r="M70" s="37">
        <f t="shared" si="19"/>
        <v>0.47557840616966585</v>
      </c>
      <c r="N70" s="38">
        <v>166</v>
      </c>
      <c r="O70" s="38">
        <f t="shared" si="20"/>
        <v>76.270270270270274</v>
      </c>
      <c r="P70" s="38">
        <f t="shared" si="21"/>
        <v>84.62745098039214</v>
      </c>
      <c r="Q70" s="38">
        <f t="shared" si="22"/>
        <v>81.372549019607845</v>
      </c>
      <c r="R70" s="38">
        <f t="shared" si="23"/>
        <v>89.729729729729712</v>
      </c>
      <c r="S70" s="39">
        <f t="shared" si="24"/>
        <v>-5.1022787493375716</v>
      </c>
      <c r="T70" s="39">
        <f t="shared" si="25"/>
        <v>-5.1022787493375716</v>
      </c>
      <c r="U70" t="s">
        <v>245</v>
      </c>
      <c r="V70" t="s">
        <v>246</v>
      </c>
      <c r="W70" t="s">
        <v>305</v>
      </c>
      <c r="X70" s="48" t="s">
        <v>300</v>
      </c>
      <c r="Y70" s="41"/>
    </row>
    <row r="71" spans="1:25" ht="15" x14ac:dyDescent="0.25">
      <c r="A71">
        <v>1.81</v>
      </c>
      <c r="B71">
        <v>2.08</v>
      </c>
      <c r="C71" s="29">
        <f t="shared" si="17"/>
        <v>3.3255418614534626E-2</v>
      </c>
      <c r="D71" s="30">
        <f>IF(OR($A71="",$B71=""),"",A71*'MPTO_working_2-way'!$G70)</f>
        <v>1.8701923076923077</v>
      </c>
      <c r="E71" s="32">
        <f>IF(OR($A71="",$B71=""),"",B71*'MPTO_working_2-way'!$G70)</f>
        <v>2.1491712707182322</v>
      </c>
      <c r="F71" s="30">
        <f>IF(OR($A71="",$B71=""),"",'MPTO_working_2-way'!D70)</f>
        <v>1.8661643699811639</v>
      </c>
      <c r="G71" s="32">
        <f>IF(OR($A71="",$B71=""),"",'MPTO_working_2-way'!E70)</f>
        <v>2.1545152798443401</v>
      </c>
      <c r="H71" s="30">
        <f>IF(OR($A71="",$B71=""),"",'OddsRatio_working_2-way'!M70)</f>
        <v>1.8660254037844384</v>
      </c>
      <c r="I71" s="30">
        <f>IF(OR($A71="",$B71=""),"",'OddsRatio_working_2-way'!N70)</f>
        <v>2.1547005383792519</v>
      </c>
      <c r="J71" s="30">
        <f>IF('Log_working_2-way'!$D70="","",A71^('Log_working_2-way'!$D70))</f>
        <v>1.8641966683390954</v>
      </c>
      <c r="K71" s="32">
        <f>IF('Log_working_2-way'!$D70="","",B71^('Log_working_2-way'!$D70))</f>
        <v>2.1571440120474694</v>
      </c>
      <c r="L71" s="37">
        <f t="shared" si="18"/>
        <v>0.53470437017994854</v>
      </c>
      <c r="M71" s="37">
        <f t="shared" si="19"/>
        <v>0.46529562982005135</v>
      </c>
      <c r="N71" s="38">
        <v>167</v>
      </c>
      <c r="O71" s="38">
        <f t="shared" si="20"/>
        <v>74.734806629834253</v>
      </c>
      <c r="P71" s="38">
        <f t="shared" si="21"/>
        <v>86.711538461538467</v>
      </c>
      <c r="Q71" s="38">
        <f t="shared" si="22"/>
        <v>80.288461538461533</v>
      </c>
      <c r="R71" s="38">
        <f t="shared" si="23"/>
        <v>92.265193370165747</v>
      </c>
      <c r="S71" s="39">
        <f t="shared" si="24"/>
        <v>-5.55365490862728</v>
      </c>
      <c r="T71" s="39">
        <f t="shared" si="25"/>
        <v>-5.55365490862728</v>
      </c>
      <c r="U71" t="s">
        <v>247</v>
      </c>
      <c r="V71" t="s">
        <v>248</v>
      </c>
      <c r="W71" t="s">
        <v>305</v>
      </c>
      <c r="X71" s="48" t="s">
        <v>300</v>
      </c>
      <c r="Y71" s="41"/>
    </row>
    <row r="72" spans="1:25" ht="15" x14ac:dyDescent="0.25">
      <c r="A72">
        <v>1.92</v>
      </c>
      <c r="B72">
        <v>1.97</v>
      </c>
      <c r="C72" s="29">
        <f t="shared" si="17"/>
        <v>2.844754653130277E-2</v>
      </c>
      <c r="D72" s="30">
        <f>IF(OR($A72="",$B72=""),"",A72*'MPTO_working_2-way'!$G71)</f>
        <v>1.9746192893401013</v>
      </c>
      <c r="E72" s="32">
        <f>IF(OR($A72="",$B72=""),"",B72*'MPTO_working_2-way'!$G71)</f>
        <v>2.0260416666666665</v>
      </c>
      <c r="F72" s="30">
        <f>IF(OR($A72="",$B72=""),"",'MPTO_working_2-way'!D71)</f>
        <v>1.9739066903246005</v>
      </c>
      <c r="G72" s="32">
        <f>IF(OR($A72="",$B72=""),"",'MPTO_working_2-way'!E71)</f>
        <v>2.0267924123888115</v>
      </c>
      <c r="H72" s="30">
        <f>IF(OR($A72="",$B72=""),"",'OddsRatio_working_2-way'!M71)</f>
        <v>1.9738858291644976</v>
      </c>
      <c r="I72" s="30">
        <f>IF(OR($A72="",$B72=""),"",'OddsRatio_working_2-way'!N71)</f>
        <v>2.0268144068364817</v>
      </c>
      <c r="J72" s="30">
        <f>IF('Log_working_2-way'!$D71="","",A72^('Log_working_2-way'!$D71))</f>
        <v>1.9735629954505829</v>
      </c>
      <c r="K72" s="32">
        <f>IF('Log_working_2-way'!$D71="","",B72^('Log_working_2-way'!$D71))</f>
        <v>2.0271548987306875</v>
      </c>
      <c r="L72" s="37">
        <f t="shared" si="18"/>
        <v>0.50642673521850901</v>
      </c>
      <c r="M72" s="37">
        <f t="shared" si="19"/>
        <v>0.49357326478149105</v>
      </c>
      <c r="N72" s="38">
        <v>168</v>
      </c>
      <c r="O72" s="38">
        <f t="shared" si="20"/>
        <v>80.5</v>
      </c>
      <c r="P72" s="38">
        <f t="shared" si="21"/>
        <v>82.720812182741099</v>
      </c>
      <c r="Q72" s="38">
        <f t="shared" si="22"/>
        <v>85.279187817258872</v>
      </c>
      <c r="R72" s="38">
        <f t="shared" si="23"/>
        <v>87.5</v>
      </c>
      <c r="S72" s="39">
        <f t="shared" si="24"/>
        <v>-4.7791878172588724</v>
      </c>
      <c r="T72" s="39">
        <f t="shared" si="25"/>
        <v>-4.7791878172589008</v>
      </c>
      <c r="U72" t="s">
        <v>249</v>
      </c>
      <c r="V72" t="s">
        <v>250</v>
      </c>
      <c r="W72" t="s">
        <v>305</v>
      </c>
      <c r="X72" s="48" t="s">
        <v>300</v>
      </c>
      <c r="Y72" s="41"/>
    </row>
    <row r="73" spans="1:25" ht="15" x14ac:dyDescent="0.25">
      <c r="A73">
        <v>1.79</v>
      </c>
      <c r="B73">
        <v>2.12</v>
      </c>
      <c r="C73" s="29">
        <f t="shared" si="17"/>
        <v>3.0357331084642114E-2</v>
      </c>
      <c r="D73" s="30">
        <f>IF(OR($A73="",$B73=""),"",A73*'MPTO_working_2-way'!$G72)</f>
        <v>1.8443396226415094</v>
      </c>
      <c r="E73" s="32">
        <f>IF(OR($A73="",$B73=""),"",B73*'MPTO_working_2-way'!$G72)</f>
        <v>2.1843575418994412</v>
      </c>
      <c r="F73" s="30">
        <f>IF(OR($A73="",$B73=""),"",'MPTO_working_2-way'!D72)</f>
        <v>1.8399922420480992</v>
      </c>
      <c r="G73" s="32">
        <f>IF(OR($A73="",$B73=""),"",'MPTO_working_2-way'!E72)</f>
        <v>2.1904871854075272</v>
      </c>
      <c r="H73" s="30">
        <f>IF(OR($A73="",$B73=""),"",'OddsRatio_working_2-way'!M72)</f>
        <v>1.8398554297360612</v>
      </c>
      <c r="I73" s="30">
        <f>IF(OR($A73="",$B73=""),"",'OddsRatio_working_2-way'!N72)</f>
        <v>2.1906811155751749</v>
      </c>
      <c r="J73" s="30">
        <f>IF('Log_working_2-way'!$D72="","",A73^('Log_working_2-way'!$D72))</f>
        <v>1.8378863083703576</v>
      </c>
      <c r="K73" s="32">
        <f>IF('Log_working_2-way'!$D72="","",B73^('Log_working_2-way'!$D72))</f>
        <v>2.1934793420182777</v>
      </c>
      <c r="L73" s="37">
        <f t="shared" si="18"/>
        <v>0.5421994884910486</v>
      </c>
      <c r="M73" s="37">
        <f t="shared" si="19"/>
        <v>0.45780051150895146</v>
      </c>
      <c r="N73" s="38">
        <v>169</v>
      </c>
      <c r="O73" s="38">
        <f t="shared" si="20"/>
        <v>74.586592178770942</v>
      </c>
      <c r="P73" s="38">
        <f t="shared" si="21"/>
        <v>89.28301886792454</v>
      </c>
      <c r="Q73" s="38">
        <f t="shared" si="22"/>
        <v>79.71698113207546</v>
      </c>
      <c r="R73" s="38">
        <f t="shared" si="23"/>
        <v>94.413407821229043</v>
      </c>
      <c r="S73" s="39">
        <f t="shared" si="24"/>
        <v>-5.1303889533045179</v>
      </c>
      <c r="T73" s="39">
        <f t="shared" si="25"/>
        <v>-5.1303889533045037</v>
      </c>
      <c r="U73" t="s">
        <v>251</v>
      </c>
      <c r="V73" t="s">
        <v>252</v>
      </c>
      <c r="W73" t="s">
        <v>303</v>
      </c>
      <c r="X73" s="48" t="s">
        <v>301</v>
      </c>
      <c r="Y73" s="41"/>
    </row>
    <row r="74" spans="1:25" ht="15" x14ac:dyDescent="0.25">
      <c r="A74">
        <v>2.0099999999999998</v>
      </c>
      <c r="B74">
        <v>1.9</v>
      </c>
      <c r="C74" s="29">
        <f t="shared" si="17"/>
        <v>2.3828227284629522E-2</v>
      </c>
      <c r="D74" s="30">
        <f>IF(OR($A74="",$B74=""),"",A74*'MPTO_working_2-way'!$G73)</f>
        <v>2.0578947368421052</v>
      </c>
      <c r="E74" s="32">
        <f>IF(OR($A74="",$B74=""),"",B74*'MPTO_working_2-way'!$G73)</f>
        <v>1.9452736318407959</v>
      </c>
      <c r="F74" s="30">
        <f>IF(OR($A74="",$B74=""),"",'MPTO_working_2-way'!D73)</f>
        <v>2.05931517929361</v>
      </c>
      <c r="G74" s="32">
        <f>IF(OR($A74="",$B74=""),"",'MPTO_working_2-way'!E73)</f>
        <v>1.9440061084245355</v>
      </c>
      <c r="H74" s="30">
        <f>IF(OR($A74="",$B74=""),"",'OddsRatio_working_2-way'!M73)</f>
        <v>2.0593499054713802</v>
      </c>
      <c r="I74" s="30">
        <f>IF(OR($A74="",$B74=""),"",'OddsRatio_working_2-way'!N73)</f>
        <v>1.9439751632913294</v>
      </c>
      <c r="J74" s="30">
        <f>IF('Log_working_2-way'!$D73="","",A74^('Log_working_2-way'!$D73))</f>
        <v>2.0599919987911819</v>
      </c>
      <c r="K74" s="32">
        <f>IF('Log_working_2-way'!$D73="","",B74^('Log_working_2-way'!$D73))</f>
        <v>1.9434033475162076</v>
      </c>
      <c r="L74" s="37">
        <f t="shared" si="18"/>
        <v>0.48593350383631717</v>
      </c>
      <c r="M74" s="37">
        <f t="shared" si="19"/>
        <v>0.51406649616368294</v>
      </c>
      <c r="N74" s="38">
        <v>170</v>
      </c>
      <c r="O74" s="38">
        <f t="shared" si="20"/>
        <v>85.422885572139307</v>
      </c>
      <c r="P74" s="38">
        <f t="shared" si="21"/>
        <v>80.526315789473685</v>
      </c>
      <c r="Q74" s="38">
        <f t="shared" si="22"/>
        <v>89.473684210526315</v>
      </c>
      <c r="R74" s="38">
        <f t="shared" si="23"/>
        <v>84.577114427860707</v>
      </c>
      <c r="S74" s="39">
        <f t="shared" si="24"/>
        <v>-4.0507986383870076</v>
      </c>
      <c r="T74" s="39">
        <f t="shared" si="25"/>
        <v>-4.0507986383870218</v>
      </c>
      <c r="U74" t="s">
        <v>253</v>
      </c>
      <c r="V74" t="s">
        <v>254</v>
      </c>
      <c r="W74" t="s">
        <v>303</v>
      </c>
      <c r="X74" s="48" t="s">
        <v>301</v>
      </c>
      <c r="Y74" s="41"/>
    </row>
    <row r="75" spans="1:25" ht="15" x14ac:dyDescent="0.25">
      <c r="A75">
        <v>1.97</v>
      </c>
      <c r="B75">
        <v>1.93</v>
      </c>
      <c r="C75" s="29">
        <f t="shared" si="17"/>
        <v>2.5748928223876311E-2</v>
      </c>
      <c r="D75" s="30">
        <f>IF(OR($A75="",$B75=""),"",A75*'MPTO_working_2-way'!$G74)</f>
        <v>2.0207253886010363</v>
      </c>
      <c r="E75" s="32">
        <f>IF(OR($A75="",$B75=""),"",B75*'MPTO_working_2-way'!$G74)</f>
        <v>1.9796954314720812</v>
      </c>
      <c r="F75" s="30">
        <f>IF(OR($A75="",$B75=""),"",'MPTO_working_2-way'!D74)</f>
        <v>2.0212647191728026</v>
      </c>
      <c r="G75" s="32">
        <f>IF(OR($A75="",$B75=""),"",'MPTO_working_2-way'!E74)</f>
        <v>1.9791780536685666</v>
      </c>
      <c r="H75" s="30">
        <f>IF(OR($A75="",$B75=""),"",'OddsRatio_working_2-way'!M74)</f>
        <v>2.021278978873144</v>
      </c>
      <c r="I75" s="30">
        <f>IF(OR($A75="",$B75=""),"",'OddsRatio_working_2-way'!N74)</f>
        <v>1.9791643818062103</v>
      </c>
      <c r="J75" s="30">
        <f>IF('Log_working_2-way'!$D74="","",A75^('Log_working_2-way'!$D74))</f>
        <v>2.0215229873993761</v>
      </c>
      <c r="K75" s="32">
        <f>IF('Log_working_2-way'!$D74="","",B75^('Log_working_2-way'!$D74))</f>
        <v>1.9789304913693861</v>
      </c>
      <c r="L75" s="37">
        <f t="shared" si="18"/>
        <v>0.49487179487179483</v>
      </c>
      <c r="M75" s="37">
        <f t="shared" si="19"/>
        <v>0.50512820512820511</v>
      </c>
      <c r="N75" s="38">
        <v>171</v>
      </c>
      <c r="O75" s="38">
        <f t="shared" si="20"/>
        <v>84.197969543147209</v>
      </c>
      <c r="P75" s="38">
        <f t="shared" si="21"/>
        <v>82.398963730569946</v>
      </c>
      <c r="Q75" s="38">
        <f t="shared" si="22"/>
        <v>88.601036269430068</v>
      </c>
      <c r="R75" s="38">
        <f t="shared" si="23"/>
        <v>86.802030456852791</v>
      </c>
      <c r="S75" s="39">
        <f t="shared" si="24"/>
        <v>-4.4030667262828587</v>
      </c>
      <c r="T75" s="39">
        <f t="shared" si="25"/>
        <v>-4.4030667262828445</v>
      </c>
      <c r="U75" t="s">
        <v>255</v>
      </c>
      <c r="V75" t="s">
        <v>256</v>
      </c>
      <c r="W75" t="s">
        <v>304</v>
      </c>
      <c r="X75" s="48" t="s">
        <v>301</v>
      </c>
      <c r="Y75" s="41"/>
    </row>
    <row r="76" spans="1:25" ht="15" x14ac:dyDescent="0.25">
      <c r="A76">
        <v>2.57</v>
      </c>
      <c r="B76">
        <v>1.56</v>
      </c>
      <c r="C76" s="29">
        <f t="shared" si="17"/>
        <v>3.0130699391399673E-2</v>
      </c>
      <c r="D76" s="30">
        <f>IF(OR($A76="",$B76=""),"",A76*'MPTO_working_2-way'!$G75)</f>
        <v>2.6474358974358969</v>
      </c>
      <c r="E76" s="32">
        <f>IF(OR($A76="",$B76=""),"",B76*'MPTO_working_2-way'!$G75)</f>
        <v>1.6070038910505835</v>
      </c>
      <c r="F76" s="30">
        <f>IF(OR($A76="",$B76=""),"",'MPTO_working_2-way'!D75)</f>
        <v>2.6735129367831414</v>
      </c>
      <c r="G76" s="32">
        <f>IF(OR($A76="",$B76=""),"",'MPTO_working_2-way'!E75)</f>
        <v>1.597545425565827</v>
      </c>
      <c r="H76" s="30">
        <f>IF(OR($A76="",$B76=""),"",'OddsRatio_working_2-way'!M75)</f>
        <v>2.6743868813901486</v>
      </c>
      <c r="I76" s="30">
        <f>IF(OR($A76="",$B76=""),"",'OddsRatio_working_2-way'!N75)</f>
        <v>1.5972335373111359</v>
      </c>
      <c r="J76" s="30">
        <f>IF('Log_working_2-way'!$D75="","",A76^('Log_working_2-way'!$D75))</f>
        <v>2.6865304227890037</v>
      </c>
      <c r="K76" s="32">
        <f>IF('Log_working_2-way'!$D75="","",B76^('Log_working_2-way'!$D75))</f>
        <v>1.5929332708663844</v>
      </c>
      <c r="L76" s="37">
        <f t="shared" si="18"/>
        <v>0.37772397094430998</v>
      </c>
      <c r="M76" s="37">
        <f t="shared" si="19"/>
        <v>0.62227602905569013</v>
      </c>
      <c r="N76" s="38">
        <v>172</v>
      </c>
      <c r="O76" s="38">
        <f t="shared" si="20"/>
        <v>105.07392996108948</v>
      </c>
      <c r="P76" s="38">
        <f t="shared" si="21"/>
        <v>61.74358974358973</v>
      </c>
      <c r="Q76" s="38">
        <f t="shared" si="22"/>
        <v>110.25641025641025</v>
      </c>
      <c r="R76" s="38">
        <f t="shared" si="23"/>
        <v>66.92607003891051</v>
      </c>
      <c r="S76" s="39">
        <f t="shared" si="24"/>
        <v>-5.1824802953207723</v>
      </c>
      <c r="T76" s="39">
        <f t="shared" si="25"/>
        <v>-5.1824802953207794</v>
      </c>
      <c r="U76" t="s">
        <v>257</v>
      </c>
      <c r="V76" t="s">
        <v>258</v>
      </c>
      <c r="W76" t="s">
        <v>304</v>
      </c>
      <c r="X76" s="48" t="s">
        <v>301</v>
      </c>
      <c r="Y76" s="41"/>
    </row>
    <row r="77" spans="1:25" ht="15" x14ac:dyDescent="0.25">
      <c r="A77">
        <v>1.95</v>
      </c>
      <c r="B77">
        <v>1.95</v>
      </c>
      <c r="C77" s="29">
        <f t="shared" si="17"/>
        <v>2.5641025641025772E-2</v>
      </c>
      <c r="D77" s="30">
        <f>IF(OR($A77="",$B77=""),"",A77*'MPTO_working_2-way'!$G76)</f>
        <v>2</v>
      </c>
      <c r="E77" s="32">
        <f>IF(OR($A77="",$B77=""),"",B77*'MPTO_working_2-way'!$G76)</f>
        <v>2</v>
      </c>
      <c r="F77" s="30">
        <f>IF(OR($A77="",$B77=""),"",'MPTO_working_2-way'!D76)</f>
        <v>2.0000000000000004</v>
      </c>
      <c r="G77" s="32">
        <f>IF(OR($A77="",$B77=""),"",'MPTO_working_2-way'!E76)</f>
        <v>2.0000000000000004</v>
      </c>
      <c r="H77" s="30">
        <f>IF(OR($A77="",$B77=""),"",'OddsRatio_working_2-way'!M76)</f>
        <v>2.0000000000000004</v>
      </c>
      <c r="I77" s="30">
        <f>IF(OR($A77="",$B77=""),"",'OddsRatio_working_2-way'!N76)</f>
        <v>2.0000000000000004</v>
      </c>
      <c r="J77" s="30">
        <f>IF('Log_working_2-way'!$D76="","",A77^('Log_working_2-way'!$D76))</f>
        <v>1.9999999999999976</v>
      </c>
      <c r="K77" s="32">
        <f>IF('Log_working_2-way'!$D76="","",B77^('Log_working_2-way'!$D76))</f>
        <v>1.9999999999999976</v>
      </c>
      <c r="L77" s="37">
        <f t="shared" si="18"/>
        <v>0.5</v>
      </c>
      <c r="M77" s="37">
        <f t="shared" si="19"/>
        <v>0.5</v>
      </c>
      <c r="N77" s="38">
        <v>173</v>
      </c>
      <c r="O77" s="38">
        <f t="shared" si="20"/>
        <v>84.28205128205127</v>
      </c>
      <c r="P77" s="38">
        <f t="shared" si="21"/>
        <v>84.28205128205127</v>
      </c>
      <c r="Q77" s="38">
        <f t="shared" si="22"/>
        <v>88.71794871794873</v>
      </c>
      <c r="R77" s="38">
        <f t="shared" si="23"/>
        <v>88.71794871794873</v>
      </c>
      <c r="S77" s="39">
        <f t="shared" si="24"/>
        <v>-4.4358974358974592</v>
      </c>
      <c r="T77" s="39">
        <f t="shared" si="25"/>
        <v>-4.4358974358974592</v>
      </c>
      <c r="U77" t="s">
        <v>259</v>
      </c>
      <c r="V77" t="s">
        <v>260</v>
      </c>
      <c r="W77" t="s">
        <v>304</v>
      </c>
      <c r="X77" s="48" t="s">
        <v>301</v>
      </c>
      <c r="Y77" s="41"/>
    </row>
    <row r="78" spans="1:25" ht="15" x14ac:dyDescent="0.25">
      <c r="A78">
        <v>2.2200000000000002</v>
      </c>
      <c r="B78">
        <v>1.73</v>
      </c>
      <c r="C78" s="29">
        <f t="shared" si="17"/>
        <v>2.8485132531375301E-2</v>
      </c>
      <c r="D78" s="30">
        <f>IF(OR($A78="",$B78=""),"",A78*'MPTO_working_2-way'!$G77)</f>
        <v>2.2832369942196533</v>
      </c>
      <c r="E78" s="32">
        <f>IF(OR($A78="",$B78=""),"",B78*'MPTO_working_2-way'!$G77)</f>
        <v>1.7792792792792793</v>
      </c>
      <c r="F78" s="30">
        <f>IF(OR($A78="",$B78=""),"",'MPTO_working_2-way'!D77)</f>
        <v>2.2924849280725841</v>
      </c>
      <c r="G78" s="32">
        <f>IF(OR($A78="",$B78=""),"",'MPTO_working_2-way'!E77)</f>
        <v>1.7737034129219971</v>
      </c>
      <c r="H78" s="30">
        <f>IF(OR($A78="",$B78=""),"",'OddsRatio_working_2-way'!M77)</f>
        <v>2.2927617246470167</v>
      </c>
      <c r="I78" s="30">
        <f>IF(OR($A78="",$B78=""),"",'OddsRatio_working_2-way'!N77)</f>
        <v>1.7735377532723946</v>
      </c>
      <c r="J78" s="30">
        <f>IF('Log_working_2-way'!$D77="","",A78^('Log_working_2-way'!$D77))</f>
        <v>2.2969907932831721</v>
      </c>
      <c r="K78" s="32">
        <f>IF('Log_working_2-way'!$D77="","",B78^('Log_working_2-way'!$D77))</f>
        <v>1.771015496161394</v>
      </c>
      <c r="L78" s="37">
        <f t="shared" si="18"/>
        <v>0.43797468354430374</v>
      </c>
      <c r="M78" s="37">
        <f t="shared" si="19"/>
        <v>0.5620253164556962</v>
      </c>
      <c r="N78" s="38">
        <v>174</v>
      </c>
      <c r="O78" s="38">
        <f t="shared" si="20"/>
        <v>95.621621621621628</v>
      </c>
      <c r="P78" s="38">
        <f t="shared" si="21"/>
        <v>73.421965317919074</v>
      </c>
      <c r="Q78" s="38">
        <f t="shared" si="22"/>
        <v>100.57803468208093</v>
      </c>
      <c r="R78" s="38">
        <f t="shared" si="23"/>
        <v>78.378378378378372</v>
      </c>
      <c r="S78" s="39">
        <f t="shared" si="24"/>
        <v>-4.9564130604592975</v>
      </c>
      <c r="T78" s="39">
        <f t="shared" si="25"/>
        <v>-4.9564130604592975</v>
      </c>
      <c r="U78" t="s">
        <v>261</v>
      </c>
      <c r="V78" t="s">
        <v>262</v>
      </c>
      <c r="W78" t="s">
        <v>304</v>
      </c>
      <c r="X78" s="48" t="s">
        <v>301</v>
      </c>
      <c r="Y78" s="41"/>
    </row>
    <row r="79" spans="1:25" ht="15" x14ac:dyDescent="0.25">
      <c r="A79">
        <v>1.51</v>
      </c>
      <c r="B79">
        <v>2.64</v>
      </c>
      <c r="C79" s="29">
        <f t="shared" si="17"/>
        <v>4.1039534417017798E-2</v>
      </c>
      <c r="D79" s="30">
        <f>IF(OR($A79="",$B79=""),"",A79*'MPTO_working_2-way'!$G78)</f>
        <v>1.5719696969696968</v>
      </c>
      <c r="E79" s="32">
        <f>IF(OR($A79="",$B79=""),"",B79*'MPTO_working_2-way'!$G78)</f>
        <v>2.7483443708609272</v>
      </c>
      <c r="F79" s="30">
        <f>IF(OR($A79="",$B79=""),"",'MPTO_working_2-way'!D78)</f>
        <v>1.5582831678523961</v>
      </c>
      <c r="G79" s="32">
        <f>IF(OR($A79="",$B79=""),"",'MPTO_working_2-way'!E78)</f>
        <v>2.7912057134855064</v>
      </c>
      <c r="H79" s="30">
        <f>IF(OR($A79="",$B79=""),"",'OddsRatio_working_2-way'!M78)</f>
        <v>1.5576518714718863</v>
      </c>
      <c r="I79" s="30">
        <f>IF(OR($A79="",$B79=""),"",'OddsRatio_working_2-way'!N78)</f>
        <v>2.7932334690468505</v>
      </c>
      <c r="J79" s="30">
        <f>IF('Log_working_2-way'!$D78="","",A79^('Log_working_2-way'!$D78))</f>
        <v>1.5513844575270319</v>
      </c>
      <c r="K79" s="32">
        <f>IF('Log_working_2-way'!$D78="","",B79^('Log_working_2-way'!$D78))</f>
        <v>2.8136165906530577</v>
      </c>
      <c r="L79" s="37">
        <f t="shared" si="18"/>
        <v>0.63614457831325311</v>
      </c>
      <c r="M79" s="37">
        <f t="shared" si="19"/>
        <v>0.363855421686747</v>
      </c>
      <c r="N79" s="38">
        <v>175</v>
      </c>
      <c r="O79" s="38">
        <f t="shared" si="20"/>
        <v>59.105960264900666</v>
      </c>
      <c r="P79" s="38">
        <f t="shared" si="21"/>
        <v>108.71212121212122</v>
      </c>
      <c r="Q79" s="38">
        <f t="shared" si="22"/>
        <v>66.287878787878782</v>
      </c>
      <c r="R79" s="38">
        <f t="shared" si="23"/>
        <v>115.89403973509934</v>
      </c>
      <c r="S79" s="39">
        <f t="shared" si="24"/>
        <v>-7.1819185229781155</v>
      </c>
      <c r="T79" s="39">
        <f t="shared" si="25"/>
        <v>-7.1819185229781226</v>
      </c>
      <c r="U79" t="s">
        <v>263</v>
      </c>
      <c r="V79" t="s">
        <v>264</v>
      </c>
      <c r="W79" t="s">
        <v>304</v>
      </c>
      <c r="X79" s="48" t="s">
        <v>301</v>
      </c>
      <c r="Y79" s="41"/>
    </row>
    <row r="80" spans="1:25" ht="15" x14ac:dyDescent="0.25">
      <c r="A80">
        <v>2.4300000000000002</v>
      </c>
      <c r="B80">
        <v>1.55</v>
      </c>
      <c r="C80" s="29">
        <f t="shared" si="17"/>
        <v>5.6683924067436608E-2</v>
      </c>
      <c r="D80" s="30">
        <f>IF(OR($A80="",$B80=""),"",A80*'MPTO_working_2-way'!$G79)</f>
        <v>2.5677419354838711</v>
      </c>
      <c r="E80" s="32">
        <f>IF(OR($A80="",$B80=""),"",B80*'MPTO_working_2-way'!$G79)</f>
        <v>1.6378600823045268</v>
      </c>
      <c r="F80" s="30">
        <f>IF(OR($A80="",$B80=""),"",'MPTO_working_2-way'!D79)</f>
        <v>2.609734973150875</v>
      </c>
      <c r="G80" s="32">
        <f>IF(OR($A80="",$B80=""),"",'MPTO_working_2-way'!E79)</f>
        <v>1.6212202733240073</v>
      </c>
      <c r="H80" s="30">
        <f>IF(OR($A80="",$B80=""),"",'OddsRatio_working_2-way'!M79)</f>
        <v>2.6124515496597103</v>
      </c>
      <c r="I80" s="30">
        <f>IF(OR($A80="",$B80=""),"",'OddsRatio_working_2-way'!N79)</f>
        <v>1.6201736729460421</v>
      </c>
      <c r="J80" s="30">
        <f>IF('Log_working_2-way'!$D79="","",A80^('Log_working_2-way'!$D79))</f>
        <v>2.6326383018760486</v>
      </c>
      <c r="K80" s="32">
        <f>IF('Log_working_2-way'!$D79="","",B80^('Log_working_2-way'!$D79))</f>
        <v>1.6125055371081931</v>
      </c>
      <c r="L80" s="37">
        <f t="shared" si="18"/>
        <v>0.38944723618090449</v>
      </c>
      <c r="M80" s="37">
        <f t="shared" si="19"/>
        <v>0.6105527638190954</v>
      </c>
      <c r="N80" s="38">
        <v>176</v>
      </c>
      <c r="O80" s="38">
        <f t="shared" si="20"/>
        <v>103.57201646090535</v>
      </c>
      <c r="P80" s="38">
        <f t="shared" si="21"/>
        <v>62.451612903225815</v>
      </c>
      <c r="Q80" s="38">
        <f t="shared" si="22"/>
        <v>113.54838709677419</v>
      </c>
      <c r="R80" s="38">
        <f t="shared" si="23"/>
        <v>72.42798353909464</v>
      </c>
      <c r="S80" s="39">
        <f t="shared" si="24"/>
        <v>-9.9763706358688466</v>
      </c>
      <c r="T80" s="39">
        <f t="shared" si="25"/>
        <v>-9.9763706358688253</v>
      </c>
      <c r="U80" t="s">
        <v>265</v>
      </c>
      <c r="V80" t="s">
        <v>266</v>
      </c>
      <c r="W80" t="s">
        <v>307</v>
      </c>
      <c r="X80" s="48" t="s">
        <v>301</v>
      </c>
      <c r="Y80" s="41"/>
    </row>
    <row r="81" spans="1:25" ht="15" x14ac:dyDescent="0.25">
      <c r="A81">
        <v>2.1</v>
      </c>
      <c r="B81">
        <v>1.72</v>
      </c>
      <c r="C81" s="29">
        <f t="shared" si="17"/>
        <v>5.75858250276855E-2</v>
      </c>
      <c r="D81" s="30">
        <f>IF(OR($A81="",$B81=""),"",A81*'MPTO_working_2-way'!$G80)</f>
        <v>2.2209302325581395</v>
      </c>
      <c r="E81" s="32">
        <f>IF(OR($A81="",$B81=""),"",B81*'MPTO_working_2-way'!$G80)</f>
        <v>1.819047619047619</v>
      </c>
      <c r="F81" s="30">
        <f>IF(OR($A81="",$B81=""),"",'MPTO_working_2-way'!D80)</f>
        <v>2.2351485148514851</v>
      </c>
      <c r="G81" s="32">
        <f>IF(OR($A81="",$B81=""),"",'MPTO_working_2-way'!E80)</f>
        <v>1.8096192384769538</v>
      </c>
      <c r="H81" s="30">
        <f>IF(OR($A81="",$B81=""),"",'OddsRatio_working_2-way'!M80)</f>
        <v>2.2360330811826108</v>
      </c>
      <c r="I81" s="30">
        <f>IF(OR($A81="",$B81=""),"",'OddsRatio_working_2-way'!N80)</f>
        <v>1.8090398349558905</v>
      </c>
      <c r="J81" s="30">
        <f>IF('Log_working_2-way'!$D80="","",A81^('Log_working_2-way'!$D80))</f>
        <v>2.2427209680817906</v>
      </c>
      <c r="K81" s="32">
        <f>IF('Log_working_2-way'!$D80="","",B81^('Log_working_2-way'!$D80))</f>
        <v>1.8046858672870141</v>
      </c>
      <c r="L81" s="37">
        <f t="shared" si="18"/>
        <v>0.45026178010471207</v>
      </c>
      <c r="M81" s="37">
        <f t="shared" si="19"/>
        <v>0.54973821989528793</v>
      </c>
      <c r="N81" s="38">
        <v>177</v>
      </c>
      <c r="O81" s="38">
        <f t="shared" si="20"/>
        <v>92.714285714285708</v>
      </c>
      <c r="P81" s="38">
        <f t="shared" si="21"/>
        <v>74.093023255813961</v>
      </c>
      <c r="Q81" s="38">
        <f t="shared" si="22"/>
        <v>102.90697674418605</v>
      </c>
      <c r="R81" s="38">
        <f t="shared" si="23"/>
        <v>84.285714285714278</v>
      </c>
      <c r="S81" s="39">
        <f t="shared" si="24"/>
        <v>-10.192691029900345</v>
      </c>
      <c r="T81" s="39">
        <f t="shared" si="25"/>
        <v>-10.192691029900317</v>
      </c>
      <c r="U81" t="s">
        <v>267</v>
      </c>
      <c r="V81" t="s">
        <v>268</v>
      </c>
      <c r="W81" t="s">
        <v>307</v>
      </c>
      <c r="X81" s="48" t="s">
        <v>301</v>
      </c>
      <c r="Y81" s="41"/>
    </row>
    <row r="82" spans="1:25" ht="15" x14ac:dyDescent="0.25">
      <c r="A82">
        <v>2.13</v>
      </c>
      <c r="B82">
        <v>1.7</v>
      </c>
      <c r="C82" s="29">
        <f t="shared" si="17"/>
        <v>5.7718862192764453E-2</v>
      </c>
      <c r="D82" s="30">
        <f>IF(OR($A82="",$B82=""),"",A82*'MPTO_working_2-way'!$G81)</f>
        <v>2.2529411764705882</v>
      </c>
      <c r="E82" s="32">
        <f>IF(OR($A82="",$B82=""),"",B82*'MPTO_working_2-way'!$G81)</f>
        <v>1.7981220657276995</v>
      </c>
      <c r="F82" s="30">
        <f>IF(OR($A82="",$B82=""),"",'MPTO_working_2-way'!D81)</f>
        <v>2.2695079912253213</v>
      </c>
      <c r="G82" s="32">
        <f>IF(OR($A82="",$B82=""),"",'MPTO_working_2-way'!E81)</f>
        <v>1.7877067390767711</v>
      </c>
      <c r="H82" s="30">
        <f>IF(OR($A82="",$B82=""),"",'OddsRatio_working_2-way'!M81)</f>
        <v>2.2705454396776665</v>
      </c>
      <c r="I82" s="30">
        <f>IF(OR($A82="",$B82=""),"",'OddsRatio_working_2-way'!N81)</f>
        <v>1.7870635467029794</v>
      </c>
      <c r="J82" s="30">
        <f>IF('Log_working_2-way'!$D81="","",A82^('Log_working_2-way'!$D81))</f>
        <v>2.2783543345010226</v>
      </c>
      <c r="K82" s="32">
        <f>IF('Log_working_2-way'!$D81="","",B82^('Log_working_2-way'!$D81))</f>
        <v>1.782255727545798</v>
      </c>
      <c r="L82" s="37">
        <f t="shared" si="18"/>
        <v>0.44386422976501305</v>
      </c>
      <c r="M82" s="37">
        <f t="shared" si="19"/>
        <v>0.55613577023498695</v>
      </c>
      <c r="N82" s="38">
        <v>178</v>
      </c>
      <c r="O82" s="38">
        <f t="shared" si="20"/>
        <v>94.431924882629104</v>
      </c>
      <c r="P82" s="38">
        <f t="shared" si="21"/>
        <v>73.294117647058812</v>
      </c>
      <c r="Q82" s="38">
        <f t="shared" si="22"/>
        <v>104.70588235294117</v>
      </c>
      <c r="R82" s="38">
        <f t="shared" si="23"/>
        <v>83.568075117370896</v>
      </c>
      <c r="S82" s="39">
        <f t="shared" si="24"/>
        <v>-10.27395747031207</v>
      </c>
      <c r="T82" s="39">
        <f t="shared" si="25"/>
        <v>-10.273957470312084</v>
      </c>
      <c r="U82" t="s">
        <v>269</v>
      </c>
      <c r="V82" t="s">
        <v>270</v>
      </c>
      <c r="W82" t="s">
        <v>307</v>
      </c>
      <c r="X82" s="48" t="s">
        <v>301</v>
      </c>
      <c r="Y82" s="41"/>
    </row>
    <row r="83" spans="1:25" ht="15" x14ac:dyDescent="0.25">
      <c r="A83">
        <v>1.77</v>
      </c>
      <c r="B83">
        <v>2.04</v>
      </c>
      <c r="C83" s="29">
        <f t="shared" si="17"/>
        <v>5.5167829843801863E-2</v>
      </c>
      <c r="D83" s="30">
        <f>IF(OR($A83="",$B83=""),"",A83*'MPTO_working_2-way'!$G82)</f>
        <v>1.8676470588235292</v>
      </c>
      <c r="E83" s="32">
        <f>IF(OR($A83="",$B83=""),"",B83*'MPTO_working_2-way'!$G82)</f>
        <v>2.152542372881356</v>
      </c>
      <c r="F83" s="30">
        <f>IF(OR($A83="",$B83=""),"",'MPTO_working_2-way'!D82)</f>
        <v>1.8608534322820036</v>
      </c>
      <c r="G83" s="32">
        <f>IF(OR($A83="",$B83=""),"",'MPTO_working_2-way'!E82)</f>
        <v>2.1616379310344827</v>
      </c>
      <c r="H83" s="30">
        <f>IF(OR($A83="",$B83=""),"",'OddsRatio_working_2-way'!M82)</f>
        <v>1.8604560508152725</v>
      </c>
      <c r="I83" s="30">
        <f>IF(OR($A83="",$B83=""),"",'OddsRatio_working_2-way'!N82)</f>
        <v>2.1621744062959527</v>
      </c>
      <c r="J83" s="30">
        <f>IF('Log_working_2-way'!$D82="","",A83^('Log_working_2-way'!$D82))</f>
        <v>1.8573202636406585</v>
      </c>
      <c r="K83" s="32">
        <f>IF('Log_working_2-way'!$D82="","",B83^('Log_working_2-way'!$D82))</f>
        <v>2.16642524667648</v>
      </c>
      <c r="L83" s="37">
        <f t="shared" si="18"/>
        <v>0.53543307086614178</v>
      </c>
      <c r="M83" s="37">
        <f t="shared" si="19"/>
        <v>0.46456692913385828</v>
      </c>
      <c r="N83" s="38">
        <v>179</v>
      </c>
      <c r="O83" s="38">
        <f t="shared" si="20"/>
        <v>77.870056497175128</v>
      </c>
      <c r="P83" s="38">
        <f t="shared" si="21"/>
        <v>91.254901960784323</v>
      </c>
      <c r="Q83" s="38">
        <f t="shared" si="22"/>
        <v>87.745098039215677</v>
      </c>
      <c r="R83" s="38">
        <f t="shared" si="23"/>
        <v>101.12994350282486</v>
      </c>
      <c r="S83" s="39">
        <f t="shared" si="24"/>
        <v>-9.8750415420405488</v>
      </c>
      <c r="T83" s="39">
        <f t="shared" si="25"/>
        <v>-9.8750415420405346</v>
      </c>
      <c r="U83" t="s">
        <v>271</v>
      </c>
      <c r="V83" t="s">
        <v>272</v>
      </c>
      <c r="W83" t="s">
        <v>307</v>
      </c>
      <c r="X83" s="48" t="s">
        <v>301</v>
      </c>
      <c r="Y83" s="41"/>
    </row>
    <row r="84" spans="1:25" ht="15" x14ac:dyDescent="0.25">
      <c r="A84">
        <v>1.46</v>
      </c>
      <c r="B84">
        <v>2.78</v>
      </c>
      <c r="C84" s="29">
        <f t="shared" si="17"/>
        <v>4.4643737065142464E-2</v>
      </c>
      <c r="D84" s="30">
        <f>IF(OR($A84="",$B84=""),"",A84*'MPTO_working_2-way'!$G83)</f>
        <v>1.525179856115108</v>
      </c>
      <c r="E84" s="32">
        <f>IF(OR($A84="",$B84=""),"",B84*'MPTO_working_2-way'!$G83)</f>
        <v>2.904109589041096</v>
      </c>
      <c r="F84" s="30">
        <f>IF(OR($A84="",$B84=""),"",'MPTO_working_2-way'!D83)</f>
        <v>1.5091842046553134</v>
      </c>
      <c r="G84" s="32">
        <f>IF(OR($A84="",$B84=""),"",'MPTO_working_2-way'!E83)</f>
        <v>2.9639258069227399</v>
      </c>
      <c r="H84" s="30">
        <f>IF(OR($A84="",$B84=""),"",'OddsRatio_working_2-way'!M83)</f>
        <v>1.5083571247579157</v>
      </c>
      <c r="I84" s="30">
        <f>IF(OR($A84="",$B84=""),"",'OddsRatio_working_2-way'!N83)</f>
        <v>2.9671210479762817</v>
      </c>
      <c r="J84" s="30">
        <f>IF('Log_working_2-way'!$D83="","",A84^('Log_working_2-way'!$D83))</f>
        <v>1.5010012038614082</v>
      </c>
      <c r="K84" s="32">
        <f>IF('Log_working_2-way'!$D83="","",B84^('Log_working_2-way'!$D83))</f>
        <v>2.9960031877976663</v>
      </c>
      <c r="L84" s="37">
        <f t="shared" si="18"/>
        <v>0.65566037735849059</v>
      </c>
      <c r="M84" s="37">
        <f t="shared" si="19"/>
        <v>0.34433962264150941</v>
      </c>
      <c r="N84" s="38">
        <v>180</v>
      </c>
      <c r="O84" s="38">
        <f t="shared" si="20"/>
        <v>56.712328767123296</v>
      </c>
      <c r="P84" s="38">
        <f t="shared" si="21"/>
        <v>115.25179856115108</v>
      </c>
      <c r="Q84" s="38">
        <f t="shared" si="22"/>
        <v>64.748201438848923</v>
      </c>
      <c r="R84" s="38">
        <f t="shared" si="23"/>
        <v>123.2876712328767</v>
      </c>
      <c r="S84" s="39">
        <f t="shared" si="24"/>
        <v>-8.0358726717256275</v>
      </c>
      <c r="T84" s="39">
        <f t="shared" si="25"/>
        <v>-8.0358726717256275</v>
      </c>
      <c r="U84" t="s">
        <v>273</v>
      </c>
      <c r="V84" t="s">
        <v>274</v>
      </c>
      <c r="W84" t="s">
        <v>308</v>
      </c>
      <c r="X84" s="48" t="s">
        <v>301</v>
      </c>
      <c r="Y84" s="41"/>
    </row>
    <row r="85" spans="1:25" ht="15" x14ac:dyDescent="0.25">
      <c r="A85">
        <v>1.81</v>
      </c>
      <c r="B85">
        <v>2.06</v>
      </c>
      <c r="C85" s="29">
        <f t="shared" si="17"/>
        <v>3.7923081049187513E-2</v>
      </c>
      <c r="D85" s="30">
        <f>IF(OR($A85="",$B85=""),"",A85*'MPTO_working_2-way'!$G84)</f>
        <v>1.8786407766990294</v>
      </c>
      <c r="E85" s="32">
        <f>IF(OR($A85="",$B85=""),"",B85*'MPTO_working_2-way'!$G84)</f>
        <v>2.1381215469613264</v>
      </c>
      <c r="F85" s="30">
        <f>IF(OR($A85="",$B85=""),"",'MPTO_working_2-way'!D84)</f>
        <v>1.8743276529432467</v>
      </c>
      <c r="G85" s="32">
        <f>IF(OR($A85="",$B85=""),"",'MPTO_working_2-way'!E84)</f>
        <v>2.1437359857413907</v>
      </c>
      <c r="H85" s="30">
        <f>IF(OR($A85="",$B85=""),"",'OddsRatio_working_2-way'!M84)</f>
        <v>1.8741572761215382</v>
      </c>
      <c r="I85" s="30">
        <f>IF(OR($A85="",$B85=""),"",'OddsRatio_working_2-way'!N84)</f>
        <v>2.1439589045541121</v>
      </c>
      <c r="J85" s="30">
        <f>IF('Log_working_2-way'!$D84="","",A85^('Log_working_2-way'!$D84))</f>
        <v>1.8721919326638379</v>
      </c>
      <c r="K85" s="32">
        <f>IF('Log_working_2-way'!$D84="","",B85^('Log_working_2-way'!$D84))</f>
        <v>2.1465366309290381</v>
      </c>
      <c r="L85" s="37">
        <f t="shared" si="18"/>
        <v>0.53229974160206706</v>
      </c>
      <c r="M85" s="37">
        <f t="shared" si="19"/>
        <v>0.46770025839793272</v>
      </c>
      <c r="N85" s="38">
        <v>181</v>
      </c>
      <c r="O85" s="38">
        <f t="shared" si="20"/>
        <v>81.000000000000014</v>
      </c>
      <c r="P85" s="38">
        <f t="shared" si="21"/>
        <v>93.135922330097088</v>
      </c>
      <c r="Q85" s="38">
        <f t="shared" si="22"/>
        <v>87.864077669902912</v>
      </c>
      <c r="R85" s="38">
        <f t="shared" si="23"/>
        <v>100</v>
      </c>
      <c r="S85" s="39">
        <f t="shared" si="24"/>
        <v>-6.8640776699028976</v>
      </c>
      <c r="T85" s="39">
        <f t="shared" si="25"/>
        <v>-6.8640776699029118</v>
      </c>
      <c r="U85" t="s">
        <v>275</v>
      </c>
      <c r="V85" t="s">
        <v>276</v>
      </c>
      <c r="W85" t="s">
        <v>308</v>
      </c>
      <c r="X85" s="48" t="s">
        <v>301</v>
      </c>
      <c r="Y85" s="41"/>
    </row>
    <row r="86" spans="1:25" ht="15" x14ac:dyDescent="0.25">
      <c r="A86">
        <v>1.64</v>
      </c>
      <c r="B86">
        <v>2.33</v>
      </c>
      <c r="C86" s="29">
        <f t="shared" si="17"/>
        <v>3.8940646917198674E-2</v>
      </c>
      <c r="D86" s="30">
        <f>IF(OR($A86="",$B86=""),"",A86*'MPTO_working_2-way'!$G85)</f>
        <v>1.7038626609442058</v>
      </c>
      <c r="E86" s="32">
        <f>IF(OR($A86="",$B86=""),"",B86*'MPTO_working_2-way'!$G85)</f>
        <v>2.4207317073170729</v>
      </c>
      <c r="F86" s="30">
        <f>IF(OR($A86="",$B86=""),"",'MPTO_working_2-way'!D85)</f>
        <v>1.6940946976414255</v>
      </c>
      <c r="G86" s="32">
        <f>IF(OR($A86="",$B86=""),"",'MPTO_working_2-way'!E85)</f>
        <v>2.4407256004087885</v>
      </c>
      <c r="H86" s="30">
        <f>IF(OR($A86="",$B86=""),"",'OddsRatio_working_2-way'!M85)</f>
        <v>1.6936879756192957</v>
      </c>
      <c r="I86" s="30">
        <f>IF(OR($A86="",$B86=""),"",'OddsRatio_working_2-way'!N85)</f>
        <v>2.4415703243338491</v>
      </c>
      <c r="J86" s="30">
        <f>IF('Log_working_2-way'!$D85="","",A86^('Log_working_2-way'!$D85))</f>
        <v>1.6892367269337625</v>
      </c>
      <c r="K86" s="32">
        <f>IF('Log_working_2-way'!$D85="","",B86^('Log_working_2-way'!$D85))</f>
        <v>2.4508803157494472</v>
      </c>
      <c r="L86" s="37">
        <f t="shared" si="18"/>
        <v>0.58690176322418142</v>
      </c>
      <c r="M86" s="37">
        <f t="shared" si="19"/>
        <v>0.41309823677581869</v>
      </c>
      <c r="N86" s="38">
        <v>182</v>
      </c>
      <c r="O86" s="38">
        <f t="shared" si="20"/>
        <v>71.024390243902417</v>
      </c>
      <c r="P86" s="38">
        <f t="shared" si="21"/>
        <v>103.88841201716738</v>
      </c>
      <c r="Q86" s="38">
        <f t="shared" si="22"/>
        <v>78.111587982832617</v>
      </c>
      <c r="R86" s="38">
        <f t="shared" si="23"/>
        <v>110.97560975609755</v>
      </c>
      <c r="S86" s="39">
        <f t="shared" si="24"/>
        <v>-7.0871977389302003</v>
      </c>
      <c r="T86" s="39">
        <f t="shared" si="25"/>
        <v>-7.0871977389301719</v>
      </c>
      <c r="U86" t="s">
        <v>277</v>
      </c>
      <c r="V86" t="s">
        <v>278</v>
      </c>
      <c r="W86" t="s">
        <v>308</v>
      </c>
      <c r="X86" s="48" t="s">
        <v>301</v>
      </c>
      <c r="Y86" s="41"/>
    </row>
    <row r="87" spans="1:25" ht="15" x14ac:dyDescent="0.25">
      <c r="A87">
        <v>2.09</v>
      </c>
      <c r="B87">
        <v>1.79</v>
      </c>
      <c r="C87" s="29">
        <f t="shared" si="17"/>
        <v>3.7128117398625982E-2</v>
      </c>
      <c r="D87" s="30">
        <f>IF(OR($A87="",$B87=""),"",A87*'MPTO_working_2-way'!$G86)</f>
        <v>2.1675977653631282</v>
      </c>
      <c r="E87" s="32">
        <f>IF(OR($A87="",$B87=""),"",B87*'MPTO_working_2-way'!$G86)</f>
        <v>1.8564593301435406</v>
      </c>
      <c r="F87" s="30">
        <f>IF(OR($A87="",$B87=""),"",'MPTO_working_2-way'!D86)</f>
        <v>2.1743628490889537</v>
      </c>
      <c r="G87" s="32">
        <f>IF(OR($A87="",$B87=""),"",'MPTO_working_2-way'!E86)</f>
        <v>1.8515255747197545</v>
      </c>
      <c r="H87" s="30">
        <f>IF(OR($A87="",$B87=""),"",'OddsRatio_working_2-way'!M86)</f>
        <v>2.1746262535134471</v>
      </c>
      <c r="I87" s="30">
        <f>IF(OR($A87="",$B87=""),"",'OddsRatio_working_2-way'!N86)</f>
        <v>1.8513346241060764</v>
      </c>
      <c r="J87" s="30">
        <f>IF('Log_working_2-way'!$D86="","",A87^('Log_working_2-way'!$D86))</f>
        <v>2.177733465070919</v>
      </c>
      <c r="K87" s="32">
        <f>IF('Log_working_2-way'!$D86="","",B87^('Log_working_2-way'!$D86))</f>
        <v>1.8490885498780329</v>
      </c>
      <c r="L87" s="37">
        <f t="shared" si="18"/>
        <v>0.46134020618556709</v>
      </c>
      <c r="M87" s="37">
        <f t="shared" si="19"/>
        <v>0.53865979381443296</v>
      </c>
      <c r="N87" s="38">
        <v>183</v>
      </c>
      <c r="O87" s="38">
        <f t="shared" si="20"/>
        <v>95.440191387559807</v>
      </c>
      <c r="P87" s="38">
        <f t="shared" si="21"/>
        <v>80.765363128491614</v>
      </c>
      <c r="Q87" s="38">
        <f t="shared" si="22"/>
        <v>102.23463687150837</v>
      </c>
      <c r="R87" s="38">
        <f t="shared" si="23"/>
        <v>87.559808612440207</v>
      </c>
      <c r="S87" s="39">
        <f t="shared" si="24"/>
        <v>-6.7944454839485644</v>
      </c>
      <c r="T87" s="39">
        <f t="shared" si="25"/>
        <v>-6.7944454839485928</v>
      </c>
      <c r="U87" t="s">
        <v>279</v>
      </c>
      <c r="V87" t="s">
        <v>280</v>
      </c>
      <c r="W87" t="s">
        <v>308</v>
      </c>
      <c r="X87" s="48" t="s">
        <v>301</v>
      </c>
      <c r="Y87" s="41"/>
    </row>
    <row r="88" spans="1:25" ht="15" x14ac:dyDescent="0.25">
      <c r="A88">
        <v>1.94</v>
      </c>
      <c r="B88">
        <v>1.93</v>
      </c>
      <c r="C88" s="29">
        <f t="shared" si="17"/>
        <v>3.3598632551679941E-2</v>
      </c>
      <c r="D88" s="30">
        <f>IF(OR($A88="",$B88=""),"",A88*'MPTO_working_2-way'!$G87)</f>
        <v>2.0051813471502591</v>
      </c>
      <c r="E88" s="32">
        <f>IF(OR($A88="",$B88=""),"",B88*'MPTO_working_2-way'!$G87)</f>
        <v>1.9948453608247423</v>
      </c>
      <c r="F88" s="30">
        <f>IF(OR($A88="",$B88=""),"",'MPTO_working_2-way'!D87)</f>
        <v>2.0053558995233249</v>
      </c>
      <c r="G88" s="32">
        <f>IF(OR($A88="",$B88=""),"",'MPTO_working_2-way'!E87)</f>
        <v>1.9946726333173512</v>
      </c>
      <c r="H88" s="30">
        <f>IF(OR($A88="",$B88=""),"",'OddsRatio_working_2-way'!M87)</f>
        <v>2.0053619687316817</v>
      </c>
      <c r="I88" s="30">
        <f>IF(OR($A88="",$B88=""),"",'OddsRatio_working_2-way'!N87)</f>
        <v>1.9946666286387909</v>
      </c>
      <c r="J88" s="30">
        <f>IF('Log_working_2-way'!$D87="","",A88^('Log_working_2-way'!$D87))</f>
        <v>2.0054414461156225</v>
      </c>
      <c r="K88" s="32">
        <f>IF('Log_working_2-way'!$D87="","",B88^('Log_working_2-way'!$D87))</f>
        <v>1.9945880029745278</v>
      </c>
      <c r="L88" s="37">
        <f t="shared" si="18"/>
        <v>0.49870801033591733</v>
      </c>
      <c r="M88" s="37">
        <f t="shared" si="19"/>
        <v>0.50129198966408273</v>
      </c>
      <c r="N88" s="38">
        <v>184</v>
      </c>
      <c r="O88" s="38">
        <f t="shared" si="20"/>
        <v>89.154639175257728</v>
      </c>
      <c r="P88" s="38">
        <f t="shared" si="21"/>
        <v>88.663212435233177</v>
      </c>
      <c r="Q88" s="38">
        <f t="shared" si="22"/>
        <v>95.336787564766851</v>
      </c>
      <c r="R88" s="38">
        <f t="shared" si="23"/>
        <v>94.845360824742272</v>
      </c>
      <c r="S88" s="39">
        <f t="shared" si="24"/>
        <v>-6.1821483895091234</v>
      </c>
      <c r="T88" s="39">
        <f t="shared" si="25"/>
        <v>-6.182148389509095</v>
      </c>
      <c r="U88" t="s">
        <v>281</v>
      </c>
      <c r="V88" t="s">
        <v>282</v>
      </c>
      <c r="W88" t="s">
        <v>308</v>
      </c>
      <c r="X88" s="48" t="s">
        <v>301</v>
      </c>
      <c r="Y88" s="41"/>
    </row>
    <row r="89" spans="1:25" ht="15" x14ac:dyDescent="0.25">
      <c r="A89">
        <v>1.53</v>
      </c>
      <c r="B89">
        <v>2.59</v>
      </c>
      <c r="C89" s="29">
        <f t="shared" si="17"/>
        <v>3.9695157342216181E-2</v>
      </c>
      <c r="D89" s="30">
        <f>IF(OR($A89="",$B89=""),"",A89*'MPTO_working_2-way'!$G88)</f>
        <v>1.5907335907335909</v>
      </c>
      <c r="E89" s="32">
        <f>IF(OR($A89="",$B89=""),"",B89*'MPTO_working_2-way'!$G88)</f>
        <v>2.6928104575163396</v>
      </c>
      <c r="F89" s="30">
        <f>IF(OR($A89="",$B89=""),"",'MPTO_working_2-way'!D88)</f>
        <v>1.5779162601787884</v>
      </c>
      <c r="G89" s="32">
        <f>IF(OR($A89="",$B89=""),"",'MPTO_working_2-way'!E88)</f>
        <v>2.7303544975367759</v>
      </c>
      <c r="H89" s="30">
        <f>IF(OR($A89="",$B89=""),"",'OddsRatio_working_2-way'!M88)</f>
        <v>1.577350269189626</v>
      </c>
      <c r="I89" s="30">
        <f>IF(OR($A89="",$B89=""),"",'OddsRatio_working_2-way'!N88)</f>
        <v>2.7320508075688767</v>
      </c>
      <c r="J89" s="30">
        <f>IF('Log_working_2-way'!$D88="","",A89^('Log_working_2-way'!$D88))</f>
        <v>1.5714897550150251</v>
      </c>
      <c r="K89" s="32">
        <f>IF('Log_working_2-way'!$D88="","",B89^('Log_working_2-way'!$D88))</f>
        <v>2.7498126453259264</v>
      </c>
      <c r="L89" s="37">
        <f t="shared" si="18"/>
        <v>0.62864077669902907</v>
      </c>
      <c r="M89" s="37">
        <f t="shared" si="19"/>
        <v>0.37135922330097093</v>
      </c>
      <c r="N89" s="38">
        <v>185</v>
      </c>
      <c r="O89" s="38">
        <f t="shared" si="20"/>
        <v>64.084967320261441</v>
      </c>
      <c r="P89" s="38">
        <f t="shared" si="21"/>
        <v>113.57142857142857</v>
      </c>
      <c r="Q89" s="38">
        <f t="shared" si="22"/>
        <v>71.428571428571431</v>
      </c>
      <c r="R89" s="38">
        <f t="shared" si="23"/>
        <v>120.91503267973856</v>
      </c>
      <c r="S89" s="39">
        <f t="shared" si="24"/>
        <v>-7.3436041083099894</v>
      </c>
      <c r="T89" s="39">
        <f t="shared" si="25"/>
        <v>-7.3436041083099894</v>
      </c>
      <c r="U89" t="s">
        <v>283</v>
      </c>
      <c r="V89" t="s">
        <v>284</v>
      </c>
      <c r="W89" t="s">
        <v>308</v>
      </c>
      <c r="X89" s="48" t="s">
        <v>301</v>
      </c>
      <c r="Y89" s="41"/>
    </row>
    <row r="90" spans="1:25" ht="15" x14ac:dyDescent="0.25">
      <c r="A90">
        <v>1.67</v>
      </c>
      <c r="B90">
        <v>2.29</v>
      </c>
      <c r="C90" s="29">
        <f t="shared" si="17"/>
        <v>3.5483617917004384E-2</v>
      </c>
      <c r="D90" s="30">
        <f>IF(OR($A90="",$B90=""),"",A90*'MPTO_working_2-way'!$G89)</f>
        <v>1.7292576419213972</v>
      </c>
      <c r="E90" s="32">
        <f>IF(OR($A90="",$B90=""),"",B90*'MPTO_working_2-way'!$G89)</f>
        <v>2.3712574850299402</v>
      </c>
      <c r="F90" s="30">
        <f>IF(OR($A90="",$B90=""),"",'MPTO_working_2-way'!D89)</f>
        <v>1.7209909322052965</v>
      </c>
      <c r="G90" s="32">
        <f>IF(OR($A90="",$B90=""),"",'MPTO_working_2-way'!E89)</f>
        <v>2.3869799956308713</v>
      </c>
      <c r="H90" s="30">
        <f>IF(OR($A90="",$B90=""),"",'OddsRatio_working_2-way'!M89)</f>
        <v>1.7206801266590057</v>
      </c>
      <c r="I90" s="30">
        <f>IF(OR($A90="",$B90=""),"",'OddsRatio_working_2-way'!N89)</f>
        <v>2.3875781543136072</v>
      </c>
      <c r="J90" s="30">
        <f>IF('Log_working_2-way'!$D89="","",A90^('Log_working_2-way'!$D89))</f>
        <v>1.7169221254682223</v>
      </c>
      <c r="K90" s="32">
        <f>IF('Log_working_2-way'!$D89="","",B90^('Log_working_2-way'!$D89))</f>
        <v>2.394851636566246</v>
      </c>
      <c r="L90" s="37">
        <f t="shared" si="18"/>
        <v>0.5782828282828284</v>
      </c>
      <c r="M90" s="37">
        <f t="shared" si="19"/>
        <v>0.42171717171717171</v>
      </c>
      <c r="N90" s="38">
        <v>186</v>
      </c>
      <c r="O90" s="38">
        <f t="shared" si="20"/>
        <v>74.622754491017972</v>
      </c>
      <c r="P90" s="38">
        <f t="shared" si="21"/>
        <v>104.77729257641921</v>
      </c>
      <c r="Q90" s="38">
        <f t="shared" si="22"/>
        <v>81.222707423580786</v>
      </c>
      <c r="R90" s="38">
        <f t="shared" si="23"/>
        <v>111.37724550898204</v>
      </c>
      <c r="S90" s="39">
        <f t="shared" si="24"/>
        <v>-6.5999529325628146</v>
      </c>
      <c r="T90" s="39">
        <f t="shared" si="25"/>
        <v>-6.5999529325628288</v>
      </c>
      <c r="U90" t="s">
        <v>285</v>
      </c>
      <c r="V90" t="s">
        <v>286</v>
      </c>
      <c r="W90" t="s">
        <v>308</v>
      </c>
      <c r="X90" s="48" t="s">
        <v>301</v>
      </c>
      <c r="Y90" s="41"/>
    </row>
    <row r="91" spans="1:25" ht="15" x14ac:dyDescent="0.25">
      <c r="A91">
        <v>2.35</v>
      </c>
      <c r="B91">
        <v>1.65</v>
      </c>
      <c r="C91" s="29">
        <f t="shared" si="17"/>
        <v>3.1592520954223158E-2</v>
      </c>
      <c r="D91" s="30">
        <f>IF(OR($A91="",$B91=""),"",A91*'MPTO_working_2-way'!$G90)</f>
        <v>2.4242424242424243</v>
      </c>
      <c r="E91" s="32">
        <f>IF(OR($A91="",$B91=""),"",B91*'MPTO_working_2-way'!$G90)</f>
        <v>1.7021276595744681</v>
      </c>
      <c r="F91" s="30">
        <f>IF(OR($A91="",$B91=""),"",'MPTO_working_2-way'!D90)</f>
        <v>2.4405979543666407</v>
      </c>
      <c r="G91" s="32">
        <f>IF(OR($A91="",$B91=""),"",'MPTO_working_2-way'!E90)</f>
        <v>1.6941561987984708</v>
      </c>
      <c r="H91" s="30">
        <f>IF(OR($A91="",$B91=""),"",'OddsRatio_working_2-way'!M90)</f>
        <v>2.4411533842457849</v>
      </c>
      <c r="I91" s="30">
        <f>IF(OR($A91="",$B91=""),"",'OddsRatio_working_2-way'!N90)</f>
        <v>1.6938886664887112</v>
      </c>
      <c r="J91" s="30">
        <f>IF('Log_working_2-way'!$D90="","",A91^('Log_working_2-way'!$D90))</f>
        <v>2.4487037782009757</v>
      </c>
      <c r="K91" s="32">
        <f>IF('Log_working_2-way'!$D90="","",B91^('Log_working_2-way'!$D90))</f>
        <v>1.6902722385674813</v>
      </c>
      <c r="L91" s="37">
        <f t="shared" si="18"/>
        <v>0.41249999999999998</v>
      </c>
      <c r="M91" s="37">
        <f t="shared" si="19"/>
        <v>0.58750000000000002</v>
      </c>
      <c r="N91" s="38">
        <v>187</v>
      </c>
      <c r="O91" s="38">
        <f t="shared" si="20"/>
        <v>107.42553191489361</v>
      </c>
      <c r="P91" s="38">
        <f t="shared" si="21"/>
        <v>73.666666666666671</v>
      </c>
      <c r="Q91" s="38">
        <f t="shared" si="22"/>
        <v>113.33333333333334</v>
      </c>
      <c r="R91" s="38">
        <f t="shared" si="23"/>
        <v>79.574468085106389</v>
      </c>
      <c r="S91" s="39">
        <f t="shared" si="24"/>
        <v>-5.9078014184397318</v>
      </c>
      <c r="T91" s="39">
        <f t="shared" si="25"/>
        <v>-5.9078014184397176</v>
      </c>
      <c r="U91" t="s">
        <v>118</v>
      </c>
      <c r="V91" t="s">
        <v>103</v>
      </c>
      <c r="W91" t="s">
        <v>127</v>
      </c>
      <c r="X91" s="48" t="s">
        <v>301</v>
      </c>
      <c r="Y91" s="41"/>
    </row>
    <row r="92" spans="1:25" ht="15" x14ac:dyDescent="0.25">
      <c r="A92">
        <v>1.56</v>
      </c>
      <c r="B92">
        <v>2.5099999999999998</v>
      </c>
      <c r="C92" s="29">
        <f t="shared" si="17"/>
        <v>3.9432015527633091E-2</v>
      </c>
      <c r="D92" s="30">
        <f>IF(OR($A92="",$B92=""),"",A92*'MPTO_working_2-way'!$G91)</f>
        <v>1.6215139442231077</v>
      </c>
      <c r="E92" s="32">
        <f>IF(OR($A92="",$B92=""),"",B92*'MPTO_working_2-way'!$G91)</f>
        <v>2.608974358974359</v>
      </c>
      <c r="F92" s="30">
        <f>IF(OR($A92="",$B92=""),"",'MPTO_working_2-way'!D91)</f>
        <v>1.6095034528115753</v>
      </c>
      <c r="G92" s="32">
        <f>IF(OR($A92="",$B92=""),"",'MPTO_working_2-way'!E91)</f>
        <v>2.6406797949824656</v>
      </c>
      <c r="H92" s="30">
        <f>IF(OR($A92="",$B92=""),"",'OddsRatio_working_2-way'!M91)</f>
        <v>1.6089835196064983</v>
      </c>
      <c r="I92" s="30">
        <f>IF(OR($A92="",$B92=""),"",'OddsRatio_working_2-way'!N91)</f>
        <v>2.6420805617960932</v>
      </c>
      <c r="J92" s="30">
        <f>IF('Log_working_2-way'!$D91="","",A92^('Log_working_2-way'!$D91))</f>
        <v>1.603498966424723</v>
      </c>
      <c r="K92" s="32">
        <f>IF('Log_working_2-way'!$D91="","",B92^('Log_working_2-way'!$D91))</f>
        <v>2.6570036663424066</v>
      </c>
      <c r="L92" s="37">
        <f t="shared" si="18"/>
        <v>0.61670761670761665</v>
      </c>
      <c r="M92" s="37">
        <f t="shared" si="19"/>
        <v>0.3832923832923833</v>
      </c>
      <c r="N92" s="38">
        <v>188</v>
      </c>
      <c r="O92" s="38">
        <f t="shared" si="20"/>
        <v>67.487179487179503</v>
      </c>
      <c r="P92" s="38">
        <f t="shared" si="21"/>
        <v>113.09960159362548</v>
      </c>
      <c r="Q92" s="38">
        <f t="shared" si="22"/>
        <v>74.900398406374507</v>
      </c>
      <c r="R92" s="38">
        <f t="shared" si="23"/>
        <v>120.5128205128205</v>
      </c>
      <c r="S92" s="39">
        <f t="shared" si="24"/>
        <v>-7.4132189191950033</v>
      </c>
      <c r="T92" s="39">
        <f t="shared" si="25"/>
        <v>-7.4132189191950175</v>
      </c>
      <c r="U92" t="s">
        <v>126</v>
      </c>
      <c r="V92" t="s">
        <v>121</v>
      </c>
      <c r="W92" t="s">
        <v>127</v>
      </c>
      <c r="X92" s="48" t="s">
        <v>301</v>
      </c>
      <c r="Y92" s="41"/>
    </row>
    <row r="93" spans="1:25" ht="15" x14ac:dyDescent="0.25">
      <c r="A93">
        <v>1.72</v>
      </c>
      <c r="B93">
        <v>2.2000000000000002</v>
      </c>
      <c r="C93" s="29">
        <f t="shared" si="17"/>
        <v>3.5940803382663811E-2</v>
      </c>
      <c r="D93" s="30">
        <f>IF(OR($A93="",$B93=""),"",A93*'MPTO_working_2-way'!$G92)</f>
        <v>1.7818181818181817</v>
      </c>
      <c r="E93" s="32">
        <f>IF(OR($A93="",$B93=""),"",B93*'MPTO_working_2-way'!$G92)</f>
        <v>2.2790697674418605</v>
      </c>
      <c r="F93" s="30">
        <f>IF(OR($A93="",$B93=""),"",'MPTO_working_2-way'!D92)</f>
        <v>1.7748592870544089</v>
      </c>
      <c r="G93" s="32">
        <f>IF(OR($A93="",$B93=""),"",'MPTO_working_2-way'!E92)</f>
        <v>2.2905569007263922</v>
      </c>
      <c r="H93" s="30">
        <f>IF(OR($A93="",$B93=""),"",'OddsRatio_working_2-way'!M92)</f>
        <v>1.7745966692414832</v>
      </c>
      <c r="I93" s="30">
        <f>IF(OR($A93="",$B93=""),"",'OddsRatio_working_2-way'!N92)</f>
        <v>2.2909944487358058</v>
      </c>
      <c r="J93" s="30">
        <f>IF('Log_working_2-way'!$D92="","",A93^('Log_working_2-way'!$D92))</f>
        <v>1.7714329684655428</v>
      </c>
      <c r="K93" s="32">
        <f>IF('Log_working_2-way'!$D92="","",B93^('Log_working_2-way'!$D92))</f>
        <v>2.2962889076273294</v>
      </c>
      <c r="L93" s="37">
        <f t="shared" si="18"/>
        <v>0.56122448979591844</v>
      </c>
      <c r="M93" s="37">
        <f t="shared" si="19"/>
        <v>0.43877551020408162</v>
      </c>
      <c r="N93" s="38">
        <v>189</v>
      </c>
      <c r="O93" s="38">
        <f t="shared" si="20"/>
        <v>79.116279069767444</v>
      </c>
      <c r="P93" s="38">
        <f t="shared" si="21"/>
        <v>103.09090909090909</v>
      </c>
      <c r="Q93" s="38">
        <f t="shared" si="22"/>
        <v>85.909090909090907</v>
      </c>
      <c r="R93" s="38">
        <f t="shared" si="23"/>
        <v>109.88372093023257</v>
      </c>
      <c r="S93" s="39">
        <f t="shared" si="24"/>
        <v>-6.7928118393234627</v>
      </c>
      <c r="T93" s="39">
        <f t="shared" si="25"/>
        <v>-6.7928118393234769</v>
      </c>
      <c r="U93" t="s">
        <v>124</v>
      </c>
      <c r="V93" t="s">
        <v>113</v>
      </c>
      <c r="W93" t="s">
        <v>127</v>
      </c>
      <c r="X93" s="48" t="s">
        <v>301</v>
      </c>
      <c r="Y93" s="41"/>
    </row>
    <row r="94" spans="1:25" ht="15" x14ac:dyDescent="0.25">
      <c r="A94">
        <v>2.27</v>
      </c>
      <c r="B94">
        <v>1.68</v>
      </c>
      <c r="C94" s="29">
        <f t="shared" si="17"/>
        <v>3.5766729599328695E-2</v>
      </c>
      <c r="D94" s="30">
        <f>IF(OR($A94="",$B94=""),"",A94*'MPTO_working_2-way'!$G93)</f>
        <v>2.3511904761904763</v>
      </c>
      <c r="E94" s="32">
        <f>IF(OR($A94="",$B94=""),"",B94*'MPTO_working_2-way'!$G93)</f>
        <v>1.7400881057268722</v>
      </c>
      <c r="F94" s="30">
        <f>IF(OR($A94="",$B94=""),"",'MPTO_working_2-way'!D93)</f>
        <v>2.3660503784588656</v>
      </c>
      <c r="G94" s="32">
        <f>IF(OR($A94="",$B94=""),"",'MPTO_working_2-way'!E93)</f>
        <v>1.7320374239258789</v>
      </c>
      <c r="H94" s="30">
        <f>IF(OR($A94="",$B94=""),"",'OddsRatio_working_2-way'!M93)</f>
        <v>2.3666188418222287</v>
      </c>
      <c r="I94" s="30">
        <f>IF(OR($A94="",$B94=""),"",'OddsRatio_working_2-way'!N93)</f>
        <v>1.7317329231804059</v>
      </c>
      <c r="J94" s="30">
        <f>IF('Log_working_2-way'!$D93="","",A94^('Log_working_2-way'!$D93))</f>
        <v>2.37348902776783</v>
      </c>
      <c r="K94" s="32">
        <f>IF('Log_working_2-way'!$D93="","",B94^('Log_working_2-way'!$D93))</f>
        <v>1.72807279838637</v>
      </c>
      <c r="L94" s="37">
        <f t="shared" si="18"/>
        <v>0.42531645569620252</v>
      </c>
      <c r="M94" s="37">
        <f t="shared" si="19"/>
        <v>0.57468354430379742</v>
      </c>
      <c r="N94" s="38">
        <v>190</v>
      </c>
      <c r="O94" s="38">
        <f t="shared" si="20"/>
        <v>106.29955947136564</v>
      </c>
      <c r="P94" s="38">
        <f t="shared" si="21"/>
        <v>76.904761904761898</v>
      </c>
      <c r="Q94" s="38">
        <f t="shared" si="22"/>
        <v>113.09523809523809</v>
      </c>
      <c r="R94" s="38">
        <f t="shared" si="23"/>
        <v>83.70044052863436</v>
      </c>
      <c r="S94" s="39">
        <f t="shared" si="24"/>
        <v>-6.7956786238724476</v>
      </c>
      <c r="T94" s="39">
        <f t="shared" si="25"/>
        <v>-6.7956786238724618</v>
      </c>
      <c r="U94" t="s">
        <v>114</v>
      </c>
      <c r="V94" t="s">
        <v>123</v>
      </c>
      <c r="W94" t="s">
        <v>127</v>
      </c>
      <c r="X94" s="48" t="s">
        <v>301</v>
      </c>
      <c r="Y94" s="41"/>
    </row>
    <row r="95" spans="1:25" ht="15" x14ac:dyDescent="0.25">
      <c r="A95">
        <v>1.89</v>
      </c>
      <c r="B95">
        <v>1.98</v>
      </c>
      <c r="C95" s="29">
        <f t="shared" si="17"/>
        <v>3.4151034151034265E-2</v>
      </c>
      <c r="D95" s="30">
        <f>IF(OR($A95="",$B95=""),"",A95*'MPTO_working_2-way'!$G94)</f>
        <v>1.9545454545454546</v>
      </c>
      <c r="E95" s="32">
        <f>IF(OR($A95="",$B95=""),"",B95*'MPTO_working_2-way'!$G94)</f>
        <v>2.0476190476190479</v>
      </c>
      <c r="F95" s="30">
        <f>IF(OR($A95="",$B95=""),"",'MPTO_working_2-way'!D94)</f>
        <v>1.9530295913574449</v>
      </c>
      <c r="G95" s="32">
        <f>IF(OR($A95="",$B95=""),"",'MPTO_working_2-way'!E94)</f>
        <v>2.0492853622474128</v>
      </c>
      <c r="H95" s="30">
        <f>IF(OR($A95="",$B95=""),"",'OddsRatio_working_2-way'!M94)</f>
        <v>1.9529760045804527</v>
      </c>
      <c r="I95" s="30">
        <f>IF(OR($A95="",$B95=""),"",'OddsRatio_working_2-way'!N94)</f>
        <v>2.0493443645942064</v>
      </c>
      <c r="J95" s="30">
        <f>IF('Log_working_2-way'!$D94="","",A95^('Log_working_2-way'!$D94))</f>
        <v>1.9522863194945297</v>
      </c>
      <c r="K95" s="32">
        <f>IF('Log_working_2-way'!$D94="","",B95^('Log_working_2-way'!$D94))</f>
        <v>2.0501043431252364</v>
      </c>
      <c r="L95" s="37">
        <f t="shared" si="18"/>
        <v>0.51162790697674421</v>
      </c>
      <c r="M95" s="37">
        <f t="shared" si="19"/>
        <v>0.48837209302325574</v>
      </c>
      <c r="N95" s="38">
        <v>191</v>
      </c>
      <c r="O95" s="38">
        <f t="shared" si="20"/>
        <v>89.941798941798965</v>
      </c>
      <c r="P95" s="38">
        <f t="shared" si="21"/>
        <v>94.535353535353551</v>
      </c>
      <c r="Q95" s="38">
        <f t="shared" si="22"/>
        <v>96.464646464646478</v>
      </c>
      <c r="R95" s="38">
        <f t="shared" si="23"/>
        <v>101.05820105820108</v>
      </c>
      <c r="S95" s="39">
        <f t="shared" si="24"/>
        <v>-6.5228475228475133</v>
      </c>
      <c r="T95" s="39">
        <f t="shared" si="25"/>
        <v>-6.5228475228475276</v>
      </c>
      <c r="U95" t="s">
        <v>166</v>
      </c>
      <c r="V95" t="s">
        <v>171</v>
      </c>
      <c r="W95" t="s">
        <v>206</v>
      </c>
      <c r="X95" s="48" t="s">
        <v>301</v>
      </c>
      <c r="Y95" s="41"/>
    </row>
    <row r="96" spans="1:25" ht="15" x14ac:dyDescent="0.25">
      <c r="A96">
        <v>2.63</v>
      </c>
      <c r="B96">
        <v>1.52</v>
      </c>
      <c r="C96" s="29">
        <f t="shared" si="17"/>
        <v>3.8122873724234729E-2</v>
      </c>
      <c r="D96" s="30">
        <f>IF(OR($A96="",$B96=""),"",A96*'MPTO_working_2-way'!$G95)</f>
        <v>2.7302631578947372</v>
      </c>
      <c r="E96" s="32">
        <f>IF(OR($A96="",$B96=""),"",B96*'MPTO_working_2-way'!$G95)</f>
        <v>1.5779467680608368</v>
      </c>
      <c r="F96" s="30">
        <f>IF(OR($A96="",$B96=""),"",'MPTO_working_2-way'!D95)</f>
        <v>2.7688045435655915</v>
      </c>
      <c r="G96" s="32">
        <f>IF(OR($A96="",$B96=""),"",'MPTO_working_2-way'!E95)</f>
        <v>1.5653535907275435</v>
      </c>
      <c r="H96" s="30">
        <f>IF(OR($A96="",$B96=""),"",'OddsRatio_working_2-way'!M95)</f>
        <v>2.7704845056129086</v>
      </c>
      <c r="I96" s="30">
        <f>IF(OR($A96="",$B96=""),"",'OddsRatio_working_2-way'!N95)</f>
        <v>1.5648171428949158</v>
      </c>
      <c r="J96" s="30">
        <f>IF('Log_working_2-way'!$D95="","",A96^('Log_working_2-way'!$D95))</f>
        <v>2.7887155103386907</v>
      </c>
      <c r="K96" s="32">
        <f>IF('Log_working_2-way'!$D95="","",B96^('Log_working_2-way'!$D95))</f>
        <v>1.5590603951381059</v>
      </c>
      <c r="L96" s="37">
        <f t="shared" si="18"/>
        <v>0.36626506024096384</v>
      </c>
      <c r="M96" s="37">
        <f t="shared" si="19"/>
        <v>0.63373493975903605</v>
      </c>
      <c r="N96" s="38">
        <v>192</v>
      </c>
      <c r="O96" s="38">
        <f t="shared" si="20"/>
        <v>118.99619771863118</v>
      </c>
      <c r="P96" s="38">
        <f t="shared" si="21"/>
        <v>65.684210526315809</v>
      </c>
      <c r="Q96" s="38">
        <f t="shared" si="22"/>
        <v>126.31578947368422</v>
      </c>
      <c r="R96" s="38">
        <f t="shared" si="23"/>
        <v>73.00380228136882</v>
      </c>
      <c r="S96" s="39">
        <f t="shared" si="24"/>
        <v>-7.3195917550530396</v>
      </c>
      <c r="T96" s="39">
        <f t="shared" si="25"/>
        <v>-7.3195917550530112</v>
      </c>
      <c r="U96" t="s">
        <v>194</v>
      </c>
      <c r="V96" t="s">
        <v>163</v>
      </c>
      <c r="W96" t="s">
        <v>206</v>
      </c>
      <c r="X96" s="48" t="s">
        <v>301</v>
      </c>
      <c r="Y96" s="41"/>
    </row>
    <row r="97" spans="1:25" ht="15" x14ac:dyDescent="0.25">
      <c r="A97">
        <v>2.3199999999999998</v>
      </c>
      <c r="B97">
        <v>1.65</v>
      </c>
      <c r="C97" s="29">
        <f t="shared" si="17"/>
        <v>3.709508881922674E-2</v>
      </c>
      <c r="D97" s="30">
        <f>IF(OR($A97="",$B97=""),"",A97*'MPTO_working_2-way'!$G96)</f>
        <v>2.4060606060606058</v>
      </c>
      <c r="E97" s="32">
        <f>IF(OR($A97="",$B97=""),"",B97*'MPTO_working_2-way'!$G96)</f>
        <v>1.711206896551724</v>
      </c>
      <c r="F97" s="30">
        <f>IF(OR($A97="",$B97=""),"",'MPTO_working_2-way'!D96)</f>
        <v>2.4243191893603542</v>
      </c>
      <c r="G97" s="32">
        <f>IF(OR($A97="",$B97=""),"",'MPTO_working_2-way'!E96)</f>
        <v>1.702089817696754</v>
      </c>
      <c r="H97" s="30">
        <f>IF(OR($A97="",$B97=""),"",'OddsRatio_working_2-way'!M96)</f>
        <v>2.4250506063888508</v>
      </c>
      <c r="I97" s="30">
        <f>IF(OR($A97="",$B97=""),"",'OddsRatio_working_2-way'!N96)</f>
        <v>1.7017294652672368</v>
      </c>
      <c r="J97" s="30">
        <f>IF('Log_working_2-way'!$D96="","",A97^('Log_working_2-way'!$D96))</f>
        <v>2.4335275315726488</v>
      </c>
      <c r="K97" s="32">
        <f>IF('Log_working_2-way'!$D96="","",B97^('Log_working_2-way'!$D96))</f>
        <v>1.6975799054956422</v>
      </c>
      <c r="L97" s="37">
        <f t="shared" si="18"/>
        <v>0.41561712846347609</v>
      </c>
      <c r="M97" s="37">
        <f t="shared" si="19"/>
        <v>0.58438287153652402</v>
      </c>
      <c r="N97" s="38">
        <v>193</v>
      </c>
      <c r="O97" s="38">
        <f t="shared" si="20"/>
        <v>109.81034482758621</v>
      </c>
      <c r="P97" s="38">
        <f t="shared" si="21"/>
        <v>76.030303030303031</v>
      </c>
      <c r="Q97" s="38">
        <f t="shared" si="22"/>
        <v>116.96969696969697</v>
      </c>
      <c r="R97" s="38">
        <f t="shared" si="23"/>
        <v>83.189655172413794</v>
      </c>
      <c r="S97" s="39">
        <f t="shared" si="24"/>
        <v>-7.1593521421107624</v>
      </c>
      <c r="T97" s="39">
        <f t="shared" si="25"/>
        <v>-7.1593521421107624</v>
      </c>
      <c r="U97" t="s">
        <v>169</v>
      </c>
      <c r="V97" t="s">
        <v>192</v>
      </c>
      <c r="W97" t="s">
        <v>206</v>
      </c>
      <c r="X97" s="48" t="s">
        <v>301</v>
      </c>
      <c r="Y97" s="41"/>
    </row>
    <row r="98" spans="1:25" ht="15" x14ac:dyDescent="0.25">
      <c r="A98">
        <v>2.4900000000000002</v>
      </c>
      <c r="B98">
        <v>1.57</v>
      </c>
      <c r="C98" s="29">
        <f t="shared" si="17"/>
        <v>3.8549100862046881E-2</v>
      </c>
      <c r="D98" s="30">
        <f>IF(OR($A98="",$B98=""),"",A98*'MPTO_working_2-way'!$G97)</f>
        <v>2.5859872611464971</v>
      </c>
      <c r="E98" s="32">
        <f>IF(OR($A98="",$B98=""),"",B98*'MPTO_working_2-way'!$G97)</f>
        <v>1.6305220883534137</v>
      </c>
      <c r="F98" s="30">
        <f>IF(OR($A98="",$B98=""),"",'MPTO_working_2-way'!D97)</f>
        <v>2.6155287190981165</v>
      </c>
      <c r="G98" s="32">
        <f>IF(OR($A98="",$B98=""),"",'MPTO_working_2-way'!E97)</f>
        <v>1.6189924005549459</v>
      </c>
      <c r="H98" s="30">
        <f>IF(OR($A98="",$B98=""),"",'OddsRatio_working_2-way'!M97)</f>
        <v>2.6167977881353308</v>
      </c>
      <c r="I98" s="30">
        <f>IF(OR($A98="",$B98=""),"",'OddsRatio_working_2-way'!N97)</f>
        <v>1.6185065364007643</v>
      </c>
      <c r="J98" s="30">
        <f>IF('Log_working_2-way'!$D97="","",A98^('Log_working_2-way'!$D97))</f>
        <v>2.6306681131242473</v>
      </c>
      <c r="K98" s="32">
        <f>IF('Log_working_2-way'!$D97="","",B98^('Log_working_2-way'!$D97))</f>
        <v>1.6132455721377705</v>
      </c>
      <c r="L98" s="37">
        <f t="shared" si="18"/>
        <v>0.38669950738916253</v>
      </c>
      <c r="M98" s="37">
        <f t="shared" si="19"/>
        <v>0.61330049261083741</v>
      </c>
      <c r="N98" s="38">
        <v>194</v>
      </c>
      <c r="O98" s="38">
        <f t="shared" si="20"/>
        <v>116.08835341365463</v>
      </c>
      <c r="P98" s="38">
        <f t="shared" si="21"/>
        <v>70.43312101910827</v>
      </c>
      <c r="Q98" s="38">
        <f t="shared" si="22"/>
        <v>123.56687898089172</v>
      </c>
      <c r="R98" s="38">
        <f t="shared" si="23"/>
        <v>77.91164658634537</v>
      </c>
      <c r="S98" s="39">
        <f t="shared" si="24"/>
        <v>-7.4785255672370852</v>
      </c>
      <c r="T98" s="39">
        <f t="shared" si="25"/>
        <v>-7.4785255672370994</v>
      </c>
      <c r="U98" t="s">
        <v>191</v>
      </c>
      <c r="V98" t="s">
        <v>193</v>
      </c>
      <c r="W98" t="s">
        <v>206</v>
      </c>
      <c r="X98" s="48" t="s">
        <v>301</v>
      </c>
      <c r="Y98" s="41"/>
    </row>
    <row r="99" spans="1:25" ht="15" x14ac:dyDescent="0.25">
      <c r="A99">
        <v>2.17</v>
      </c>
      <c r="B99">
        <v>1.73</v>
      </c>
      <c r="C99" s="29">
        <f t="shared" si="17"/>
        <v>3.8864175168482618E-2</v>
      </c>
      <c r="D99" s="30">
        <f>IF(OR($A99="",$B99=""),"",A99*'MPTO_working_2-way'!$G98)</f>
        <v>2.254335260115607</v>
      </c>
      <c r="E99" s="32">
        <f>IF(OR($A99="",$B99=""),"",B99*'MPTO_working_2-way'!$G98)</f>
        <v>1.7972350230414749</v>
      </c>
      <c r="F99" s="30">
        <f>IF(OR($A99="",$B99=""),"",'MPTO_working_2-way'!D98)</f>
        <v>2.2655321203343295</v>
      </c>
      <c r="G99" s="32">
        <f>IF(OR($A99="",$B99=""),"",'MPTO_working_2-way'!E98)</f>
        <v>1.7901814453637255</v>
      </c>
      <c r="H99" s="30">
        <f>IF(OR($A99="",$B99=""),"",'OddsRatio_working_2-way'!M98)</f>
        <v>2.2659935726643319</v>
      </c>
      <c r="I99" s="30">
        <f>IF(OR($A99="",$B99=""),"",'OddsRatio_working_2-way'!N98)</f>
        <v>1.789893425679455</v>
      </c>
      <c r="J99" s="30">
        <f>IF('Log_working_2-way'!$D98="","",A99^('Log_working_2-way'!$D98))</f>
        <v>2.2711647318744981</v>
      </c>
      <c r="K99" s="32">
        <f>IF('Log_working_2-way'!$D98="","",B99^('Log_working_2-way'!$D98))</f>
        <v>1.7866801012683895</v>
      </c>
      <c r="L99" s="37">
        <f t="shared" si="18"/>
        <v>0.44358974358974357</v>
      </c>
      <c r="M99" s="37">
        <f t="shared" si="19"/>
        <v>0.55641025641025632</v>
      </c>
      <c r="N99" s="38">
        <v>195</v>
      </c>
      <c r="O99" s="38">
        <f t="shared" si="20"/>
        <v>105.13824884792626</v>
      </c>
      <c r="P99" s="38">
        <f t="shared" si="21"/>
        <v>82.283236994219678</v>
      </c>
      <c r="Q99" s="38">
        <f t="shared" si="22"/>
        <v>112.71676300578035</v>
      </c>
      <c r="R99" s="38">
        <f t="shared" si="23"/>
        <v>89.861751152073737</v>
      </c>
      <c r="S99" s="39">
        <f t="shared" si="24"/>
        <v>-7.5785141578540873</v>
      </c>
      <c r="T99" s="39">
        <f t="shared" si="25"/>
        <v>-7.5785141578540589</v>
      </c>
      <c r="U99" t="s">
        <v>189</v>
      </c>
      <c r="V99" t="s">
        <v>165</v>
      </c>
      <c r="W99" t="s">
        <v>206</v>
      </c>
      <c r="X99" s="48" t="s">
        <v>301</v>
      </c>
      <c r="Y99" s="41"/>
    </row>
    <row r="100" spans="1:25" ht="15" x14ac:dyDescent="0.25">
      <c r="A100">
        <v>2.36</v>
      </c>
      <c r="B100">
        <v>1.62</v>
      </c>
      <c r="C100" s="29">
        <f t="shared" si="17"/>
        <v>4.1012764176606042E-2</v>
      </c>
      <c r="D100" s="30">
        <f>IF(OR($A100="",$B100=""),"",A100*'MPTO_working_2-way'!$G99)</f>
        <v>2.4567901234567899</v>
      </c>
      <c r="E100" s="32">
        <f>IF(OR($A100="",$B100=""),"",B100*'MPTO_working_2-way'!$G99)</f>
        <v>1.6864406779661019</v>
      </c>
      <c r="F100" s="30">
        <f>IF(OR($A100="",$B100=""),"",'MPTO_working_2-way'!D99)</f>
        <v>2.4800207576543851</v>
      </c>
      <c r="G100" s="32">
        <f>IF(OR($A100="",$B100=""),"",'MPTO_working_2-way'!E99)</f>
        <v>1.6756661991584854</v>
      </c>
      <c r="H100" s="30">
        <f>IF(OR($A100="",$B100=""),"",'OddsRatio_working_2-way'!M99)</f>
        <v>2.4810632623547089</v>
      </c>
      <c r="I100" s="30">
        <f>IF(OR($A100="",$B100=""),"",'OddsRatio_working_2-way'!N99)</f>
        <v>1.6751906048970002</v>
      </c>
      <c r="J100" s="30">
        <f>IF('Log_working_2-way'!$D99="","",A100^('Log_working_2-way'!$D99))</f>
        <v>2.4919285072828607</v>
      </c>
      <c r="K100" s="32">
        <f>IF('Log_working_2-way'!$D99="","",B100^('Log_working_2-way'!$D99))</f>
        <v>1.6702734046022476</v>
      </c>
      <c r="L100" s="37">
        <f t="shared" si="18"/>
        <v>0.40703517587939703</v>
      </c>
      <c r="M100" s="37">
        <f t="shared" si="19"/>
        <v>0.59296482412060292</v>
      </c>
      <c r="N100" s="38">
        <v>196</v>
      </c>
      <c r="O100" s="38">
        <f t="shared" si="20"/>
        <v>112.94915254237289</v>
      </c>
      <c r="P100" s="38">
        <f t="shared" si="21"/>
        <v>75.01234567901237</v>
      </c>
      <c r="Q100" s="38">
        <f t="shared" si="22"/>
        <v>120.98765432098764</v>
      </c>
      <c r="R100" s="38">
        <f t="shared" si="23"/>
        <v>83.050847457627128</v>
      </c>
      <c r="S100" s="39">
        <f t="shared" si="24"/>
        <v>-8.0385017786147586</v>
      </c>
      <c r="T100" s="39">
        <f t="shared" si="25"/>
        <v>-8.0385017786147586</v>
      </c>
      <c r="U100" t="s">
        <v>182</v>
      </c>
      <c r="V100" t="s">
        <v>185</v>
      </c>
      <c r="W100" t="s">
        <v>207</v>
      </c>
      <c r="X100" s="48" t="s">
        <v>301</v>
      </c>
      <c r="Y100" s="41"/>
    </row>
    <row r="101" spans="1:25" s="35" customFormat="1" ht="15" x14ac:dyDescent="0.25">
      <c r="A101">
        <v>2.1800000000000002</v>
      </c>
      <c r="B101">
        <v>1.71</v>
      </c>
      <c r="C101" s="29">
        <f t="shared" si="17"/>
        <v>4.3510917967702012E-2</v>
      </c>
      <c r="D101" s="30">
        <f>IF(OR($A101="",$B101=""),"",A101*'MPTO_working_2-way'!$G100)</f>
        <v>2.2748538011695905</v>
      </c>
      <c r="E101" s="32">
        <f>IF(OR($A101="",$B101=""),"",B101*'MPTO_working_2-way'!$G100)</f>
        <v>1.7844036697247705</v>
      </c>
      <c r="F101" s="30">
        <f>IF(OR($A101="",$B101=""),"",'MPTO_working_2-way'!D100)</f>
        <v>2.2885382773650926</v>
      </c>
      <c r="G101" s="32">
        <f>IF(OR($A101="",$B101=""),"",'MPTO_working_2-way'!E100)</f>
        <v>1.7760731811901471</v>
      </c>
      <c r="H101" s="30">
        <f>IF(OR($A101="",$B101=""),"",'OddsRatio_working_2-way'!M100)</f>
        <v>2.2891748643942433</v>
      </c>
      <c r="I101" s="30">
        <f>IF(OR($A101="",$B101=""),"",'OddsRatio_working_2-way'!N100)</f>
        <v>1.7756899607795869</v>
      </c>
      <c r="J101" s="30">
        <f>IF('Log_working_2-way'!$D100="","",A101^('Log_working_2-way'!$D100))</f>
        <v>2.2955329814159455</v>
      </c>
      <c r="K101" s="32">
        <f>IF('Log_working_2-way'!$D100="","",B101^('Log_working_2-way'!$D100))</f>
        <v>1.7718830893109678</v>
      </c>
      <c r="L101" s="37">
        <f t="shared" si="18"/>
        <v>0.43958868894601544</v>
      </c>
      <c r="M101" s="37">
        <f t="shared" si="19"/>
        <v>0.56041131105398467</v>
      </c>
      <c r="N101" s="38">
        <v>197</v>
      </c>
      <c r="O101" s="38">
        <f t="shared" si="20"/>
        <v>106.63302752293579</v>
      </c>
      <c r="P101" s="38">
        <f t="shared" si="21"/>
        <v>81.795321637426895</v>
      </c>
      <c r="Q101" s="38">
        <f t="shared" si="22"/>
        <v>115.20467836257309</v>
      </c>
      <c r="R101" s="38">
        <f t="shared" si="23"/>
        <v>90.366972477064209</v>
      </c>
      <c r="S101" s="39">
        <f t="shared" si="24"/>
        <v>-8.5716508396373001</v>
      </c>
      <c r="T101" s="39">
        <f t="shared" si="25"/>
        <v>-8.5716508396373143</v>
      </c>
      <c r="U101" t="s">
        <v>180</v>
      </c>
      <c r="V101" t="s">
        <v>183</v>
      </c>
      <c r="W101" t="s">
        <v>207</v>
      </c>
      <c r="X101" s="48" t="s">
        <v>301</v>
      </c>
      <c r="Y101" s="41"/>
    </row>
    <row r="102" spans="1:25" ht="15" x14ac:dyDescent="0.25">
      <c r="A102">
        <v>2.4700000000000002</v>
      </c>
      <c r="B102">
        <v>1.57</v>
      </c>
      <c r="C102" s="29">
        <f t="shared" si="17"/>
        <v>4.1800974754377274E-2</v>
      </c>
      <c r="D102" s="30">
        <f>IF(OR($A102="",$B102=""),"",A102*'MPTO_working_2-way'!$G101)</f>
        <v>2.573248407643312</v>
      </c>
      <c r="E102" s="32">
        <f>IF(OR($A102="",$B102=""),"",B102*'MPTO_working_2-way'!$G101)</f>
        <v>1.6356275303643724</v>
      </c>
      <c r="F102" s="30">
        <f>IF(OR($A102="",$B102=""),"",'MPTO_working_2-way'!D101)</f>
        <v>2.6044528023103526</v>
      </c>
      <c r="G102" s="32">
        <f>IF(OR($A102="",$B102=""),"",'MPTO_working_2-way'!E101)</f>
        <v>1.6232654513489189</v>
      </c>
      <c r="H102" s="30">
        <f>IF(OR($A102="",$B102=""),"",'OddsRatio_working_2-way'!M101)</f>
        <v>2.6059101370939319</v>
      </c>
      <c r="I102" s="30">
        <f>IF(OR($A102="",$B102=""),"",'OddsRatio_working_2-way'!N101)</f>
        <v>1.6226998490772393</v>
      </c>
      <c r="J102" s="30">
        <f>IF('Log_working_2-way'!$D101="","",A102^('Log_working_2-way'!$D101))</f>
        <v>2.6206147922580638</v>
      </c>
      <c r="K102" s="32">
        <f>IF('Log_working_2-way'!$D101="","",B102^('Log_working_2-way'!$D101))</f>
        <v>1.6170497793655869</v>
      </c>
      <c r="L102" s="37">
        <f t="shared" si="18"/>
        <v>0.38861386138613863</v>
      </c>
      <c r="M102" s="37">
        <f t="shared" si="19"/>
        <v>0.61138613861386137</v>
      </c>
      <c r="N102" s="38">
        <v>198</v>
      </c>
      <c r="O102" s="38">
        <f t="shared" si="20"/>
        <v>117.83805668016197</v>
      </c>
      <c r="P102" s="38">
        <f t="shared" si="21"/>
        <v>71.885350318471339</v>
      </c>
      <c r="Q102" s="38">
        <f t="shared" si="22"/>
        <v>126.11464968152866</v>
      </c>
      <c r="R102" s="38">
        <f t="shared" si="23"/>
        <v>80.161943319838059</v>
      </c>
      <c r="S102" s="39">
        <f t="shared" si="24"/>
        <v>-8.2765930013666917</v>
      </c>
      <c r="T102" s="39">
        <f t="shared" si="25"/>
        <v>-8.2765930013667202</v>
      </c>
      <c r="U102" t="s">
        <v>196</v>
      </c>
      <c r="V102" t="s">
        <v>179</v>
      </c>
      <c r="W102" t="s">
        <v>207</v>
      </c>
      <c r="X102" s="48" t="s">
        <v>301</v>
      </c>
      <c r="Y102" s="41"/>
    </row>
    <row r="103" spans="1:25" ht="15" x14ac:dyDescent="0.25">
      <c r="A103">
        <v>2.5499999999999998</v>
      </c>
      <c r="B103">
        <v>1.53</v>
      </c>
      <c r="C103" s="29">
        <f t="shared" si="17"/>
        <v>4.5751633986928164E-2</v>
      </c>
      <c r="D103" s="30">
        <f>IF(OR($A103="",$B103=""),"",A103*'MPTO_working_2-way'!$G102)</f>
        <v>2.6666666666666665</v>
      </c>
      <c r="E103" s="32">
        <f>IF(OR($A103="",$B103=""),"",B103*'MPTO_working_2-way'!$G102)</f>
        <v>1.6</v>
      </c>
      <c r="F103" s="30">
        <f>IF(OR($A103="",$B103=""),"",'MPTO_working_2-way'!D102)</f>
        <v>2.7079646017699113</v>
      </c>
      <c r="G103" s="32">
        <f>IF(OR($A103="",$B103=""),"",'MPTO_working_2-way'!E102)</f>
        <v>1.5854922279792747</v>
      </c>
      <c r="H103" s="30">
        <f>IF(OR($A103="",$B103=""),"",'OddsRatio_working_2-way'!M102)</f>
        <v>2.7101252298842891</v>
      </c>
      <c r="I103" s="30">
        <f>IF(OR($A103="",$B103=""),"",'OddsRatio_working_2-way'!N102)</f>
        <v>1.5847524979604342</v>
      </c>
      <c r="J103" s="30">
        <f>IF('Log_working_2-way'!$D102="","",A103^('Log_working_2-way'!$D102))</f>
        <v>2.7298027853486841</v>
      </c>
      <c r="K103" s="32">
        <f>IF('Log_working_2-way'!$D102="","",B103^('Log_working_2-way'!$D102))</f>
        <v>1.5781005837593247</v>
      </c>
      <c r="L103" s="37">
        <f t="shared" si="18"/>
        <v>0.375</v>
      </c>
      <c r="M103" s="37">
        <f t="shared" si="19"/>
        <v>0.625</v>
      </c>
      <c r="N103" s="38">
        <v>199</v>
      </c>
      <c r="O103" s="38">
        <f t="shared" si="20"/>
        <v>120.9607843137255</v>
      </c>
      <c r="P103" s="38">
        <f t="shared" si="21"/>
        <v>68.934640522875839</v>
      </c>
      <c r="Q103" s="38">
        <f t="shared" si="22"/>
        <v>130.06535947712419</v>
      </c>
      <c r="R103" s="38">
        <f t="shared" si="23"/>
        <v>78.039215686274517</v>
      </c>
      <c r="S103" s="39">
        <f t="shared" si="24"/>
        <v>-9.1045751633986924</v>
      </c>
      <c r="T103" s="39">
        <f t="shared" si="25"/>
        <v>-9.1045751633986782</v>
      </c>
      <c r="U103" t="s">
        <v>200</v>
      </c>
      <c r="V103" t="s">
        <v>184</v>
      </c>
      <c r="W103" t="s">
        <v>207</v>
      </c>
      <c r="X103" s="48" t="s">
        <v>301</v>
      </c>
      <c r="Y103" s="41"/>
    </row>
    <row r="104" spans="1:25" ht="15" x14ac:dyDescent="0.25">
      <c r="A104">
        <v>2.2599999999999998</v>
      </c>
      <c r="B104">
        <v>1.67</v>
      </c>
      <c r="C104" s="29">
        <f t="shared" si="17"/>
        <v>4.1280271315775607E-2</v>
      </c>
      <c r="D104" s="30">
        <f>IF(OR($A104="",$B104=""),"",A104*'MPTO_working_2-way'!$G103)</f>
        <v>2.3532934131736525</v>
      </c>
      <c r="E104" s="32">
        <f>IF(OR($A104="",$B104=""),"",B104*'MPTO_working_2-way'!$G103)</f>
        <v>1.7389380530973453</v>
      </c>
      <c r="F104" s="30">
        <f>IF(OR($A104="",$B104=""),"",'MPTO_working_2-way'!D103)</f>
        <v>2.3705797374536774</v>
      </c>
      <c r="G104" s="32">
        <f>IF(OR($A104="",$B104=""),"",'MPTO_working_2-way'!E103)</f>
        <v>1.7296182576417214</v>
      </c>
      <c r="H104" s="30">
        <f>IF(OR($A104="",$B104=""),"",'OddsRatio_working_2-way'!M103)</f>
        <v>2.3713486117415123</v>
      </c>
      <c r="I104" s="30">
        <f>IF(OR($A104="",$B104=""),"",'OddsRatio_working_2-way'!N103)</f>
        <v>1.729209182433979</v>
      </c>
      <c r="J104" s="30">
        <f>IF('Log_working_2-way'!$D103="","",A104^('Log_working_2-way'!$D103))</f>
        <v>2.3793921576668016</v>
      </c>
      <c r="K104" s="32">
        <f>IF('Log_working_2-way'!$D103="","",B104^('Log_working_2-way'!$D103))</f>
        <v>1.7249569996766947</v>
      </c>
      <c r="L104" s="37">
        <f t="shared" si="18"/>
        <v>0.42493638676844786</v>
      </c>
      <c r="M104" s="37">
        <f t="shared" si="19"/>
        <v>0.57506361323155208</v>
      </c>
      <c r="N104" s="38">
        <v>200</v>
      </c>
      <c r="O104" s="38">
        <f t="shared" si="20"/>
        <v>111.50442477876105</v>
      </c>
      <c r="P104" s="38">
        <f t="shared" si="21"/>
        <v>80.239520958083844</v>
      </c>
      <c r="Q104" s="38">
        <f t="shared" si="22"/>
        <v>119.76047904191618</v>
      </c>
      <c r="R104" s="38">
        <f t="shared" si="23"/>
        <v>88.495575221238937</v>
      </c>
      <c r="S104" s="39">
        <f t="shared" si="24"/>
        <v>-8.2560542631551357</v>
      </c>
      <c r="T104" s="39">
        <f t="shared" si="25"/>
        <v>-8.2560542631550931</v>
      </c>
      <c r="U104" t="s">
        <v>188</v>
      </c>
      <c r="V104" t="s">
        <v>175</v>
      </c>
      <c r="W104" t="s">
        <v>207</v>
      </c>
      <c r="X104" s="48" t="s">
        <v>301</v>
      </c>
      <c r="Y104" s="41"/>
    </row>
    <row r="105" spans="1:25" ht="15" x14ac:dyDescent="0.25">
      <c r="A105">
        <v>2.2400000000000002</v>
      </c>
      <c r="B105">
        <v>1.7</v>
      </c>
      <c r="C105" s="29">
        <f t="shared" si="17"/>
        <v>3.4663865546218364E-2</v>
      </c>
      <c r="D105" s="30">
        <f>IF(OR($A105="",$B105=""),"",A105*'MPTO_working_2-way'!$G104)</f>
        <v>2.3176470588235292</v>
      </c>
      <c r="E105" s="32">
        <f>IF(OR($A105="",$B105=""),"",B105*'MPTO_working_2-way'!$G104)</f>
        <v>1.7589285714285712</v>
      </c>
      <c r="F105" s="30">
        <f>IF(OR($A105="",$B105=""),"",'MPTO_working_2-way'!D104)</f>
        <v>2.3304773561811505</v>
      </c>
      <c r="G105" s="32">
        <f>IF(OR($A105="",$B105=""),"",'MPTO_working_2-way'!E104)</f>
        <v>1.7516099356025756</v>
      </c>
      <c r="H105" s="30">
        <f>IF(OR($A105="",$B105=""),"",'OddsRatio_working_2-way'!M104)</f>
        <v>2.3309502512973848</v>
      </c>
      <c r="I105" s="30">
        <f>IF(OR($A105="",$B105=""),"",'OddsRatio_working_2-way'!N104)</f>
        <v>1.7513428837969105</v>
      </c>
      <c r="J105" s="30">
        <f>IF('Log_working_2-way'!$D104="","",A105^('Log_working_2-way'!$D104))</f>
        <v>2.3368656510313084</v>
      </c>
      <c r="K105" s="32">
        <f>IF('Log_working_2-way'!$D104="","",B105^('Log_working_2-way'!$D104))</f>
        <v>1.7480183212340654</v>
      </c>
      <c r="L105" s="37">
        <f t="shared" si="18"/>
        <v>0.43147208121827418</v>
      </c>
      <c r="M105" s="37">
        <f t="shared" si="19"/>
        <v>0.56852791878172593</v>
      </c>
      <c r="N105" s="38">
        <v>201</v>
      </c>
      <c r="O105" s="38">
        <f t="shared" si="20"/>
        <v>111.26785714285717</v>
      </c>
      <c r="P105" s="38">
        <f t="shared" si="21"/>
        <v>82.764705882352942</v>
      </c>
      <c r="Q105" s="38">
        <f t="shared" si="22"/>
        <v>118.23529411764706</v>
      </c>
      <c r="R105" s="38">
        <f t="shared" si="23"/>
        <v>89.732142857142847</v>
      </c>
      <c r="S105" s="39">
        <f t="shared" si="24"/>
        <v>-6.9674369747898908</v>
      </c>
      <c r="T105" s="39">
        <f t="shared" si="25"/>
        <v>-6.967436974789905</v>
      </c>
      <c r="U105" t="s">
        <v>287</v>
      </c>
      <c r="V105" t="s">
        <v>288</v>
      </c>
      <c r="W105" t="s">
        <v>305</v>
      </c>
      <c r="X105" s="48" t="s">
        <v>301</v>
      </c>
      <c r="Y105" s="41"/>
    </row>
    <row r="106" spans="1:25" ht="15" x14ac:dyDescent="0.25">
      <c r="A106">
        <v>2.0299999999999998</v>
      </c>
      <c r="B106">
        <v>1.86</v>
      </c>
      <c r="C106" s="29">
        <f t="shared" si="17"/>
        <v>3.0245246040574214E-2</v>
      </c>
      <c r="D106" s="30">
        <f>IF(OR($A106="",$B106=""),"",A106*'MPTO_working_2-way'!$G105)</f>
        <v>2.0913978494623655</v>
      </c>
      <c r="E106" s="32">
        <f>IF(OR($A106="",$B106=""),"",B106*'MPTO_working_2-way'!$G105)</f>
        <v>1.9162561576354682</v>
      </c>
      <c r="F106" s="30">
        <f>IF(OR($A106="",$B106=""),"",'MPTO_working_2-way'!D105)</f>
        <v>2.0942925287037548</v>
      </c>
      <c r="G106" s="32">
        <f>IF(OR($A106="",$B106=""),"",'MPTO_working_2-way'!E105)</f>
        <v>1.9138324294186226</v>
      </c>
      <c r="H106" s="30">
        <f>IF(OR($A106="",$B106=""),"",'OddsRatio_working_2-way'!M105)</f>
        <v>2.0943831224048783</v>
      </c>
      <c r="I106" s="30">
        <f>IF(OR($A106="",$B106=""),"",'OddsRatio_working_2-way'!N105)</f>
        <v>1.9137567818137824</v>
      </c>
      <c r="J106" s="30">
        <f>IF('Log_working_2-way'!$D105="","",A106^('Log_working_2-way'!$D105))</f>
        <v>2.0957003958101184</v>
      </c>
      <c r="K106" s="32">
        <f>IF('Log_working_2-way'!$D105="","",B106^('Log_working_2-way'!$D105))</f>
        <v>1.9126582447390832</v>
      </c>
      <c r="L106" s="37">
        <f t="shared" si="18"/>
        <v>0.47814910025706941</v>
      </c>
      <c r="M106" s="37">
        <f t="shared" si="19"/>
        <v>0.52185089974293053</v>
      </c>
      <c r="N106" s="38">
        <v>202</v>
      </c>
      <c r="O106" s="38">
        <f t="shared" si="20"/>
        <v>102.49261083743841</v>
      </c>
      <c r="P106" s="38">
        <f t="shared" si="21"/>
        <v>93.397849462365599</v>
      </c>
      <c r="Q106" s="38">
        <f t="shared" si="22"/>
        <v>108.6021505376344</v>
      </c>
      <c r="R106" s="38">
        <f t="shared" si="23"/>
        <v>99.507389162561594</v>
      </c>
      <c r="S106" s="39">
        <f t="shared" si="24"/>
        <v>-6.1095397001959952</v>
      </c>
      <c r="T106" s="39">
        <f t="shared" si="25"/>
        <v>-6.1095397001959952</v>
      </c>
      <c r="U106" t="s">
        <v>289</v>
      </c>
      <c r="V106" t="s">
        <v>290</v>
      </c>
      <c r="W106" t="s">
        <v>305</v>
      </c>
      <c r="X106" s="48" t="s">
        <v>301</v>
      </c>
      <c r="Y106" s="41"/>
    </row>
    <row r="107" spans="1:25" ht="15" x14ac:dyDescent="0.25">
      <c r="A107">
        <v>1.87</v>
      </c>
      <c r="B107">
        <v>2.02</v>
      </c>
      <c r="C107" s="29">
        <f t="shared" si="17"/>
        <v>2.9808863239265015E-2</v>
      </c>
      <c r="D107" s="30">
        <f>IF(OR($A107="",$B107=""),"",A107*'MPTO_working_2-way'!$G106)</f>
        <v>1.9257425742574257</v>
      </c>
      <c r="E107" s="32">
        <f>IF(OR($A107="",$B107=""),"",B107*'MPTO_working_2-way'!$G106)</f>
        <v>2.0802139037433154</v>
      </c>
      <c r="F107" s="30">
        <f>IF(OR($A107="",$B107=""),"",'MPTO_working_2-way'!D106)</f>
        <v>1.9236135865967305</v>
      </c>
      <c r="G107" s="32">
        <f>IF(OR($A107="",$B107=""),"",'MPTO_working_2-way'!E106)</f>
        <v>2.082703865027292</v>
      </c>
      <c r="H107" s="30">
        <f>IF(OR($A107="",$B107=""),"",'OddsRatio_working_2-way'!M106)</f>
        <v>1.9235481451827992</v>
      </c>
      <c r="I107" s="30">
        <f>IF(OR($A107="",$B107=""),"",'OddsRatio_working_2-way'!N106)</f>
        <v>2.0827805840074194</v>
      </c>
      <c r="J107" s="30">
        <f>IF('Log_working_2-way'!$D106="","",A107^('Log_working_2-way'!$D106))</f>
        <v>1.9225833907877643</v>
      </c>
      <c r="K107" s="32">
        <f>IF('Log_working_2-way'!$D106="","",B107^('Log_working_2-way'!$D106))</f>
        <v>2.0839128581602959</v>
      </c>
      <c r="L107" s="37">
        <f t="shared" si="18"/>
        <v>0.51928020565552702</v>
      </c>
      <c r="M107" s="37">
        <f t="shared" si="19"/>
        <v>0.48071979434447304</v>
      </c>
      <c r="N107" s="38">
        <v>203</v>
      </c>
      <c r="O107" s="38">
        <f t="shared" si="20"/>
        <v>94.443850267379673</v>
      </c>
      <c r="P107" s="38">
        <f t="shared" si="21"/>
        <v>102.5049504950495</v>
      </c>
      <c r="Q107" s="38">
        <f t="shared" si="22"/>
        <v>100.4950495049505</v>
      </c>
      <c r="R107" s="38">
        <f t="shared" si="23"/>
        <v>108.5561497326203</v>
      </c>
      <c r="S107" s="39">
        <f t="shared" si="24"/>
        <v>-6.0511992375708274</v>
      </c>
      <c r="T107" s="39">
        <f t="shared" si="25"/>
        <v>-6.051199237570799</v>
      </c>
      <c r="U107" t="s">
        <v>291</v>
      </c>
      <c r="V107" t="s">
        <v>292</v>
      </c>
      <c r="W107" t="s">
        <v>305</v>
      </c>
      <c r="X107" s="48" t="s">
        <v>301</v>
      </c>
      <c r="Y107" s="41"/>
    </row>
    <row r="108" spans="1:25" ht="15" x14ac:dyDescent="0.25">
      <c r="A108">
        <v>1.83</v>
      </c>
      <c r="B108">
        <v>2.06</v>
      </c>
      <c r="C108" s="29">
        <f t="shared" si="17"/>
        <v>3.1884980635577431E-2</v>
      </c>
      <c r="D108" s="30">
        <f>IF(OR($A108="",$B108=""),"",A108*'MPTO_working_2-way'!$G107)</f>
        <v>1.8883495145631068</v>
      </c>
      <c r="E108" s="32">
        <f>IF(OR($A108="",$B108=""),"",B108*'MPTO_working_2-way'!$G107)</f>
        <v>2.1256830601092895</v>
      </c>
      <c r="F108" s="30">
        <f>IF(OR($A108="",$B108=""),"",'MPTO_working_2-way'!D107)</f>
        <v>1.8849942497124856</v>
      </c>
      <c r="G108" s="32">
        <f>IF(OR($A108="",$B108=""),"",'MPTO_working_2-way'!E107)</f>
        <v>2.1299508446804905</v>
      </c>
      <c r="H108" s="30">
        <f>IF(OR($A108="",$B108=""),"",'OddsRatio_working_2-way'!M107)</f>
        <v>1.8848835335367746</v>
      </c>
      <c r="I108" s="30">
        <f>IF(OR($A108="",$B108=""),"",'OddsRatio_working_2-way'!N107)</f>
        <v>2.1300922235529893</v>
      </c>
      <c r="J108" s="30">
        <f>IF('Log_working_2-way'!$D107="","",A108^('Log_working_2-way'!$D107))</f>
        <v>1.8833614398916756</v>
      </c>
      <c r="K108" s="32">
        <f>IF('Log_working_2-way'!$D107="","",B108^('Log_working_2-way'!$D107))</f>
        <v>2.1320394516231058</v>
      </c>
      <c r="L108" s="37">
        <f t="shared" si="18"/>
        <v>0.5295629820051414</v>
      </c>
      <c r="M108" s="37">
        <f t="shared" si="19"/>
        <v>0.47043701799485865</v>
      </c>
      <c r="N108" s="38">
        <v>204</v>
      </c>
      <c r="O108" s="38">
        <f t="shared" si="20"/>
        <v>92.524590163934405</v>
      </c>
      <c r="P108" s="38">
        <f t="shared" si="21"/>
        <v>104.97087378640778</v>
      </c>
      <c r="Q108" s="38">
        <f t="shared" si="22"/>
        <v>99.029126213592235</v>
      </c>
      <c r="R108" s="38">
        <f t="shared" si="23"/>
        <v>111.47540983606557</v>
      </c>
      <c r="S108" s="39">
        <f t="shared" si="24"/>
        <v>-6.5045360496578297</v>
      </c>
      <c r="T108" s="39">
        <f t="shared" si="25"/>
        <v>-6.5045360496577871</v>
      </c>
      <c r="U108" t="s">
        <v>293</v>
      </c>
      <c r="V108" t="s">
        <v>294</v>
      </c>
      <c r="W108" t="s">
        <v>305</v>
      </c>
      <c r="X108" s="48" t="s">
        <v>301</v>
      </c>
      <c r="Y108" s="41"/>
    </row>
    <row r="109" spans="1:25" ht="15" x14ac:dyDescent="0.25">
      <c r="A109">
        <v>1.89</v>
      </c>
      <c r="B109">
        <v>1.94</v>
      </c>
      <c r="C109" s="29">
        <f t="shared" si="17"/>
        <v>4.4564446626302434E-2</v>
      </c>
      <c r="D109" s="30">
        <f>IF(OR($A109="",$B109=""),"",A109*'MPTO_working_2-way'!$G108)</f>
        <v>1.9742268041237114</v>
      </c>
      <c r="E109" s="32">
        <f>IF(OR($A109="",$B109=""),"",B109*'MPTO_working_2-way'!$G108)</f>
        <v>2.0264550264550265</v>
      </c>
      <c r="F109" s="30">
        <f>IF(OR($A109="",$B109=""),"",'MPTO_working_2-way'!D108)</f>
        <v>1.9730936877791532</v>
      </c>
      <c r="G109" s="32">
        <f>IF(OR($A109="",$B109=""),"",'MPTO_working_2-way'!E108)</f>
        <v>2.0276502792678208</v>
      </c>
      <c r="H109" s="30">
        <f>IF(OR($A109="",$B109=""),"",'OddsRatio_working_2-way'!M108)</f>
        <v>1.9730408576407765</v>
      </c>
      <c r="I109" s="30">
        <f>IF(OR($A109="",$B109=""),"",'OddsRatio_working_2-way'!N108)</f>
        <v>2.0277060743621682</v>
      </c>
      <c r="J109" s="30">
        <f>IF('Log_working_2-way'!$D108="","",A109^('Log_working_2-way'!$D108))</f>
        <v>1.9725205567658568</v>
      </c>
      <c r="K109" s="32">
        <f>IF('Log_working_2-way'!$D108="","",B109^('Log_working_2-way'!$D108))</f>
        <v>2.0282558996234914</v>
      </c>
      <c r="L109" s="37">
        <f t="shared" si="18"/>
        <v>0.50652741514360311</v>
      </c>
      <c r="M109" s="37">
        <f t="shared" si="19"/>
        <v>0.49347258485639683</v>
      </c>
      <c r="N109" s="38">
        <v>205</v>
      </c>
      <c r="O109" s="38">
        <f t="shared" si="20"/>
        <v>96.534391534391546</v>
      </c>
      <c r="P109" s="38">
        <f t="shared" si="21"/>
        <v>99.329896907216494</v>
      </c>
      <c r="Q109" s="38">
        <f t="shared" si="22"/>
        <v>105.67010309278352</v>
      </c>
      <c r="R109" s="38">
        <f t="shared" si="23"/>
        <v>108.46560846560848</v>
      </c>
      <c r="S109" s="39">
        <f t="shared" si="24"/>
        <v>-9.135711558391975</v>
      </c>
      <c r="T109" s="39">
        <f t="shared" si="25"/>
        <v>-9.1357115583919892</v>
      </c>
      <c r="U109" t="s">
        <v>295</v>
      </c>
      <c r="V109" t="s">
        <v>296</v>
      </c>
      <c r="W109" t="s">
        <v>306</v>
      </c>
      <c r="X109" s="48" t="s">
        <v>302</v>
      </c>
      <c r="Y109" s="41"/>
    </row>
    <row r="110" spans="1:25" ht="15" x14ac:dyDescent="0.25">
      <c r="A110">
        <v>2.09</v>
      </c>
      <c r="B110">
        <v>1.79</v>
      </c>
      <c r="C110" s="29">
        <f t="shared" si="17"/>
        <v>3.7128117398625982E-2</v>
      </c>
      <c r="D110" s="30">
        <f>IF(OR($A110="",$B110=""),"",A110*'MPTO_working_2-way'!$G109)</f>
        <v>2.1675977653631282</v>
      </c>
      <c r="E110" s="32">
        <f>IF(OR($A110="",$B110=""),"",B110*'MPTO_working_2-way'!$G109)</f>
        <v>1.8564593301435406</v>
      </c>
      <c r="F110" s="30">
        <f>IF(OR($A110="",$B110=""),"",'MPTO_working_2-way'!D109)</f>
        <v>2.1743628490889537</v>
      </c>
      <c r="G110" s="32">
        <f>IF(OR($A110="",$B110=""),"",'MPTO_working_2-way'!E109)</f>
        <v>1.8515255747197545</v>
      </c>
      <c r="H110" s="30">
        <f>IF(OR($A110="",$B110=""),"",'OddsRatio_working_2-way'!M109)</f>
        <v>2.1746262535134471</v>
      </c>
      <c r="I110" s="30">
        <f>IF(OR($A110="",$B110=""),"",'OddsRatio_working_2-way'!N109)</f>
        <v>1.8513346241060764</v>
      </c>
      <c r="J110" s="30">
        <f>IF('Log_working_2-way'!$D109="","",A110^('Log_working_2-way'!$D109))</f>
        <v>2.177733465070919</v>
      </c>
      <c r="K110" s="32">
        <f>IF('Log_working_2-way'!$D109="","",B110^('Log_working_2-way'!$D109))</f>
        <v>1.8490885498780329</v>
      </c>
      <c r="L110" s="37">
        <f t="shared" si="18"/>
        <v>0.46134020618556709</v>
      </c>
      <c r="M110" s="37">
        <f t="shared" si="19"/>
        <v>0.53865979381443296</v>
      </c>
      <c r="N110" s="38">
        <v>206</v>
      </c>
      <c r="O110" s="38">
        <f t="shared" si="20"/>
        <v>107.43540669856459</v>
      </c>
      <c r="P110" s="38">
        <f t="shared" si="21"/>
        <v>90.916201117318437</v>
      </c>
      <c r="Q110" s="38">
        <f t="shared" si="22"/>
        <v>115.08379888268156</v>
      </c>
      <c r="R110" s="38">
        <f t="shared" si="23"/>
        <v>98.564593301435423</v>
      </c>
      <c r="S110" s="39">
        <f t="shared" si="24"/>
        <v>-7.6483921841169717</v>
      </c>
      <c r="T110" s="39">
        <f t="shared" si="25"/>
        <v>-7.648392184116986</v>
      </c>
      <c r="U110" t="s">
        <v>102</v>
      </c>
      <c r="V110" t="s">
        <v>115</v>
      </c>
      <c r="W110" t="s">
        <v>127</v>
      </c>
      <c r="X110" s="48" t="s">
        <v>302</v>
      </c>
      <c r="Y110" s="41"/>
    </row>
    <row r="111" spans="1:25" ht="15" x14ac:dyDescent="0.25">
      <c r="A111">
        <v>2.27</v>
      </c>
      <c r="B111">
        <v>1.67</v>
      </c>
      <c r="C111" s="29">
        <f t="shared" si="17"/>
        <v>3.9331029570814469E-2</v>
      </c>
      <c r="D111" s="30">
        <f>IF(OR($A111="",$B111=""),"",A111*'MPTO_working_2-way'!$G110)</f>
        <v>2.3592814371257487</v>
      </c>
      <c r="E111" s="32">
        <f>IF(OR($A111="",$B111=""),"",B111*'MPTO_working_2-way'!$G110)</f>
        <v>1.7356828193832601</v>
      </c>
      <c r="F111" s="30">
        <f>IF(OR($A111="",$B111=""),"",'MPTO_working_2-way'!D110)</f>
        <v>2.3760694474913038</v>
      </c>
      <c r="G111" s="32">
        <f>IF(OR($A111="",$B111=""),"",'MPTO_working_2-way'!E110)</f>
        <v>1.7267075087111983</v>
      </c>
      <c r="H111" s="30">
        <f>IF(OR($A111="",$B111=""),"",'OddsRatio_working_2-way'!M110)</f>
        <v>2.376779716606729</v>
      </c>
      <c r="I111" s="30">
        <f>IF(OR($A111="",$B111=""),"",'OddsRatio_working_2-way'!N110)</f>
        <v>1.7263326063988251</v>
      </c>
      <c r="J111" s="30">
        <f>IF('Log_working_2-way'!$D110="","",A111^('Log_working_2-way'!$D110))</f>
        <v>2.3845761893383783</v>
      </c>
      <c r="K111" s="32">
        <f>IF('Log_working_2-way'!$D110="","",B111^('Log_working_2-way'!$D110))</f>
        <v>1.7222426672508611</v>
      </c>
      <c r="L111" s="37">
        <f t="shared" si="18"/>
        <v>0.42385786802030456</v>
      </c>
      <c r="M111" s="37">
        <f t="shared" si="19"/>
        <v>0.57614213197969533</v>
      </c>
      <c r="N111" s="38">
        <v>207</v>
      </c>
      <c r="O111" s="38">
        <f t="shared" si="20"/>
        <v>115.81057268722466</v>
      </c>
      <c r="P111" s="38">
        <f t="shared" si="21"/>
        <v>83.047904191616766</v>
      </c>
      <c r="Q111" s="38">
        <f t="shared" si="22"/>
        <v>123.95209580838325</v>
      </c>
      <c r="R111" s="38">
        <f t="shared" si="23"/>
        <v>91.189427312775322</v>
      </c>
      <c r="S111" s="39">
        <f t="shared" si="24"/>
        <v>-8.1415231211585848</v>
      </c>
      <c r="T111" s="39">
        <f t="shared" si="25"/>
        <v>-8.1415231211585564</v>
      </c>
      <c r="U111" t="s">
        <v>198</v>
      </c>
      <c r="V111" t="s">
        <v>167</v>
      </c>
      <c r="W111" t="s">
        <v>206</v>
      </c>
      <c r="X111" s="48" t="s">
        <v>302</v>
      </c>
      <c r="Y111" s="41"/>
    </row>
    <row r="112" spans="1:25" ht="15" x14ac:dyDescent="0.25">
      <c r="A112">
        <v>2.39</v>
      </c>
      <c r="B112">
        <v>1.6</v>
      </c>
      <c r="C112" s="29">
        <f t="shared" si="17"/>
        <v>4.3410041841004166E-2</v>
      </c>
      <c r="D112" s="30">
        <f>IF(OR($A112="",$B112=""),"",A112*'MPTO_working_2-way'!$G111)</f>
        <v>2.4937499999999999</v>
      </c>
      <c r="E112" s="32">
        <f>IF(OR($A112="",$B112=""),"",B112*'MPTO_working_2-way'!$G111)</f>
        <v>1.6694560669456067</v>
      </c>
      <c r="F112" s="30">
        <f>IF(OR($A112="",$B112=""),"",'MPTO_working_2-way'!D111)</f>
        <v>2.5207646671061306</v>
      </c>
      <c r="G112" s="32">
        <f>IF(OR($A112="",$B112=""),"",'MPTO_working_2-way'!E111)</f>
        <v>1.6575639358474208</v>
      </c>
      <c r="H112" s="30">
        <f>IF(OR($A112="",$B112=""),"",'OddsRatio_working_2-way'!M111)</f>
        <v>2.52206000757745</v>
      </c>
      <c r="I112" s="30">
        <f>IF(OR($A112="",$B112=""),"",'OddsRatio_working_2-way'!N111)</f>
        <v>1.6570043198176039</v>
      </c>
      <c r="J112" s="30">
        <f>IF('Log_working_2-way'!$D111="","",A112^('Log_working_2-way'!$D111))</f>
        <v>2.5347593326332167</v>
      </c>
      <c r="K112" s="32">
        <f>IF('Log_working_2-way'!$D111="","",B112^('Log_working_2-way'!$D111))</f>
        <v>1.6515679551422944</v>
      </c>
      <c r="L112" s="37">
        <f t="shared" si="18"/>
        <v>0.40100250626566419</v>
      </c>
      <c r="M112" s="37">
        <f t="shared" si="19"/>
        <v>0.59899749373433586</v>
      </c>
      <c r="N112" s="38">
        <v>208</v>
      </c>
      <c r="O112" s="38">
        <f t="shared" si="20"/>
        <v>120.97071129707112</v>
      </c>
      <c r="P112" s="38">
        <f t="shared" si="21"/>
        <v>78</v>
      </c>
      <c r="Q112" s="38">
        <f t="shared" si="22"/>
        <v>130</v>
      </c>
      <c r="R112" s="38">
        <f t="shared" si="23"/>
        <v>87.029288702928866</v>
      </c>
      <c r="S112" s="39">
        <f t="shared" si="24"/>
        <v>-9.0292887029288806</v>
      </c>
      <c r="T112" s="39">
        <f t="shared" si="25"/>
        <v>-9.0292887029288664</v>
      </c>
      <c r="U112" t="s">
        <v>199</v>
      </c>
      <c r="V112" t="s">
        <v>203</v>
      </c>
      <c r="W112" t="s">
        <v>207</v>
      </c>
      <c r="X112" s="48" t="s">
        <v>302</v>
      </c>
      <c r="Y112" s="41"/>
    </row>
    <row r="113" spans="1:25" s="50" customFormat="1" ht="15" x14ac:dyDescent="0.25">
      <c r="A113" s="53">
        <v>1.8</v>
      </c>
      <c r="B113" s="53">
        <v>2.0699999999999998</v>
      </c>
      <c r="C113" s="54">
        <f t="shared" si="17"/>
        <v>3.8647342995169254E-2</v>
      </c>
      <c r="D113" s="55">
        <f>IF(OR($A113="",$B113=""),"",A113*'MPTO_working_2-way'!$G112)</f>
        <v>1.8695652173913047</v>
      </c>
      <c r="E113" s="57">
        <f>IF(OR($A113="",$B113=""),"",B113*'MPTO_working_2-way'!$G112)</f>
        <v>2.1500000000000004</v>
      </c>
      <c r="F113" s="55">
        <f>IF(OR($A113="",$B113=""),"",'MPTO_working_2-way'!D112)</f>
        <v>1.8648648648648651</v>
      </c>
      <c r="G113" s="57">
        <f>IF(OR($A113="",$B113=""),"",'MPTO_working_2-way'!E112)</f>
        <v>2.15625</v>
      </c>
      <c r="H113" s="55">
        <f>IF(OR($A113="",$B113=""),"",'OddsRatio_working_2-way'!M112)</f>
        <v>1.8646754023342345</v>
      </c>
      <c r="I113" s="55">
        <f>IF(OR($A113="",$B113=""),"",'OddsRatio_working_2-way'!N112)</f>
        <v>2.1565033506220384</v>
      </c>
      <c r="J113" s="55">
        <f>IF('Log_working_2-way'!$D112="","",A113^('Log_working_2-way'!$D112))</f>
        <v>1.8625327535713179</v>
      </c>
      <c r="K113" s="57">
        <f>IF('Log_working_2-way'!$D112="","",B113^('Log_working_2-way'!$D112))</f>
        <v>2.1593762623614712</v>
      </c>
      <c r="L113" s="61">
        <f t="shared" si="18"/>
        <v>0.53488372093023251</v>
      </c>
      <c r="M113" s="61">
        <f t="shared" si="19"/>
        <v>0.46511627906976738</v>
      </c>
      <c r="N113" s="62">
        <v>209</v>
      </c>
      <c r="O113" s="62">
        <f t="shared" si="20"/>
        <v>92.888888888888886</v>
      </c>
      <c r="P113" s="62">
        <f t="shared" si="21"/>
        <v>108.03381642512075</v>
      </c>
      <c r="Q113" s="62">
        <f t="shared" si="22"/>
        <v>100.96618357487924</v>
      </c>
      <c r="R113" s="62">
        <f t="shared" si="23"/>
        <v>116.11111111111111</v>
      </c>
      <c r="S113" s="63">
        <f t="shared" si="24"/>
        <v>-8.0772946859903527</v>
      </c>
      <c r="T113" s="63">
        <f t="shared" si="25"/>
        <v>-8.0772946859903669</v>
      </c>
      <c r="U113" s="53" t="s">
        <v>297</v>
      </c>
      <c r="V113" s="53" t="s">
        <v>298</v>
      </c>
      <c r="W113" s="53" t="s">
        <v>305</v>
      </c>
      <c r="X113" s="60" t="s">
        <v>302</v>
      </c>
      <c r="Y113" s="52"/>
    </row>
    <row r="114" spans="1:25" ht="15" x14ac:dyDescent="0.25">
      <c r="A114">
        <v>2.0699999999999998</v>
      </c>
      <c r="B114">
        <v>1.85</v>
      </c>
      <c r="C114" s="29">
        <f t="shared" si="17"/>
        <v>2.3632327980154022E-2</v>
      </c>
      <c r="D114" s="30">
        <f>IF(OR($A114="",$B114=""),"",A114*'MPTO_working_2-way'!$G113)</f>
        <v>2.1189189189189186</v>
      </c>
      <c r="E114" s="32">
        <f>IF(OR($A114="",$B114=""),"",B114*'MPTO_working_2-way'!$G113)</f>
        <v>1.893719806763285</v>
      </c>
      <c r="F114" s="30">
        <f>IF(OR($A114="",$B114=""),"",'MPTO_working_2-way'!D113)</f>
        <v>2.1219005402410303</v>
      </c>
      <c r="G114" s="32">
        <f>IF(OR($A114="",$B114=""),"",'MPTO_working_2-way'!E113)</f>
        <v>1.8913446104457341</v>
      </c>
      <c r="H114" s="30">
        <f>IF(OR($A114="",$B114=""),"",'OddsRatio_working_2-way'!M113)</f>
        <v>2.1219730519989164</v>
      </c>
      <c r="I114" s="30">
        <f>IF(OR($A114="",$B114=""),"",'OddsRatio_working_2-way'!N113)</f>
        <v>1.8912870039243732</v>
      </c>
      <c r="J114" s="30">
        <f>IF('Log_working_2-way'!$D113="","",A114^('Log_working_2-way'!$D113))</f>
        <v>2.1233226399853709</v>
      </c>
      <c r="K114" s="32">
        <f>IF('Log_working_2-way'!$D113="","",B114^('Log_working_2-way'!$D113))</f>
        <v>1.8902161893692622</v>
      </c>
      <c r="L114" s="37">
        <f t="shared" ref="L114:L134" si="26">(1/D114)</f>
        <v>0.47193877551020413</v>
      </c>
      <c r="M114" s="37">
        <f t="shared" ref="M114:M134" si="27">(1/E114)</f>
        <v>0.52806122448979598</v>
      </c>
      <c r="N114" s="38">
        <v>210</v>
      </c>
      <c r="O114" s="38">
        <f t="shared" ref="O114:O134" si="28">(1/A114)*((N114*A114)-N114)</f>
        <v>108.55072463768116</v>
      </c>
      <c r="P114" s="38">
        <f t="shared" ref="P114:P134" si="29">(1/B114)*((N114*B114)-N114)</f>
        <v>96.48648648648647</v>
      </c>
      <c r="Q114" s="38">
        <f t="shared" ref="Q114:Q134" si="30">(1/B114)*N114</f>
        <v>113.5135135135135</v>
      </c>
      <c r="R114" s="38">
        <f t="shared" ref="R114:R134" si="31">(1/A114)*N114</f>
        <v>101.44927536231884</v>
      </c>
      <c r="S114" s="39">
        <f t="shared" ref="S114:S134" si="32">O114-Q114</f>
        <v>-4.9627888758323451</v>
      </c>
      <c r="T114" s="39">
        <f t="shared" ref="T114:T134" si="33">P114-R114</f>
        <v>-4.9627888758323735</v>
      </c>
      <c r="U114" t="s">
        <v>309</v>
      </c>
      <c r="V114" t="s">
        <v>310</v>
      </c>
      <c r="W114" t="s">
        <v>337</v>
      </c>
      <c r="X114" s="48" t="s">
        <v>334</v>
      </c>
      <c r="Y114" s="41"/>
    </row>
    <row r="115" spans="1:25" ht="15" x14ac:dyDescent="0.25">
      <c r="A115">
        <v>1.67</v>
      </c>
      <c r="B115">
        <v>2.2999999999999998</v>
      </c>
      <c r="C115" s="29">
        <f t="shared" si="17"/>
        <v>3.3585003905233002E-2</v>
      </c>
      <c r="D115" s="30">
        <f>IF(OR($A115="",$B115=""),"",A115*'MPTO_working_2-way'!$G114)</f>
        <v>1.7260869565217389</v>
      </c>
      <c r="E115" s="32">
        <f>IF(OR($A115="",$B115=""),"",B115*'MPTO_working_2-way'!$G114)</f>
        <v>2.3772455089820359</v>
      </c>
      <c r="F115" s="30">
        <f>IF(OR($A115="",$B115=""),"",'MPTO_working_2-way'!D114)</f>
        <v>1.7181838514873629</v>
      </c>
      <c r="G115" s="32">
        <f>IF(OR($A115="",$B115=""),"",'MPTO_working_2-way'!E114)</f>
        <v>2.3924011211460603</v>
      </c>
      <c r="H115" s="30">
        <f>IF(OR($A115="",$B115=""),"",'OddsRatio_working_2-way'!M114)</f>
        <v>1.7179029289427752</v>
      </c>
      <c r="I115" s="30">
        <f>IF(OR($A115="",$B115=""),"",'OddsRatio_working_2-way'!N114)</f>
        <v>2.3929459815307572</v>
      </c>
      <c r="J115" s="30">
        <f>IF('Log_working_2-way'!$D114="","",A115^('Log_working_2-way'!$D114))</f>
        <v>1.7143143993241288</v>
      </c>
      <c r="K115" s="32">
        <f>IF('Log_working_2-way'!$D114="","",B115^('Log_working_2-way'!$D114))</f>
        <v>2.399943779582375</v>
      </c>
      <c r="L115" s="37">
        <f t="shared" si="26"/>
        <v>0.57934508816120911</v>
      </c>
      <c r="M115" s="37">
        <f t="shared" si="27"/>
        <v>0.42065491183879095</v>
      </c>
      <c r="N115" s="38">
        <v>211</v>
      </c>
      <c r="O115" s="38">
        <f t="shared" si="28"/>
        <v>84.652694610778454</v>
      </c>
      <c r="P115" s="38">
        <f t="shared" si="29"/>
        <v>119.26086956521738</v>
      </c>
      <c r="Q115" s="38">
        <f t="shared" si="30"/>
        <v>91.739130434782624</v>
      </c>
      <c r="R115" s="38">
        <f t="shared" si="31"/>
        <v>126.34730538922157</v>
      </c>
      <c r="S115" s="39">
        <f t="shared" si="32"/>
        <v>-7.0864358240041696</v>
      </c>
      <c r="T115" s="39">
        <f t="shared" si="33"/>
        <v>-7.086435824004198</v>
      </c>
      <c r="U115" t="s">
        <v>311</v>
      </c>
      <c r="V115" t="s">
        <v>312</v>
      </c>
      <c r="W115" t="s">
        <v>338</v>
      </c>
      <c r="X115" s="48" t="s">
        <v>334</v>
      </c>
      <c r="Y115" s="41"/>
    </row>
    <row r="116" spans="1:25" ht="15" x14ac:dyDescent="0.25">
      <c r="A116">
        <v>1.81</v>
      </c>
      <c r="B116">
        <v>2.06</v>
      </c>
      <c r="C116" s="29">
        <f t="shared" si="17"/>
        <v>3.7923081049187513E-2</v>
      </c>
      <c r="D116" s="30">
        <f>IF(OR($A116="",$B116=""),"",A116*'MPTO_working_2-way'!$G115)</f>
        <v>1.8786407766990294</v>
      </c>
      <c r="E116" s="32">
        <f>IF(OR($A116="",$B116=""),"",B116*'MPTO_working_2-way'!$G115)</f>
        <v>2.1381215469613264</v>
      </c>
      <c r="F116" s="30">
        <f>IF(OR($A116="",$B116=""),"",'MPTO_working_2-way'!D115)</f>
        <v>1.8743276529432467</v>
      </c>
      <c r="G116" s="32">
        <f>IF(OR($A116="",$B116=""),"",'MPTO_working_2-way'!E115)</f>
        <v>2.1437359857413907</v>
      </c>
      <c r="H116" s="30">
        <f>IF(OR($A116="",$B116=""),"",'OddsRatio_working_2-way'!M115)</f>
        <v>1.8741572761215382</v>
      </c>
      <c r="I116" s="30">
        <f>IF(OR($A116="",$B116=""),"",'OddsRatio_working_2-way'!N115)</f>
        <v>2.1439589045541121</v>
      </c>
      <c r="J116" s="30">
        <f>IF('Log_working_2-way'!$D115="","",A116^('Log_working_2-way'!$D115))</f>
        <v>1.8721919326638379</v>
      </c>
      <c r="K116" s="32">
        <f>IF('Log_working_2-way'!$D115="","",B116^('Log_working_2-way'!$D115))</f>
        <v>2.1465366309290381</v>
      </c>
      <c r="L116" s="37">
        <f t="shared" si="26"/>
        <v>0.53229974160206706</v>
      </c>
      <c r="M116" s="37">
        <f t="shared" si="27"/>
        <v>0.46770025839793272</v>
      </c>
      <c r="N116" s="38">
        <v>212</v>
      </c>
      <c r="O116" s="38">
        <f t="shared" si="28"/>
        <v>94.872928176795597</v>
      </c>
      <c r="P116" s="38">
        <f t="shared" si="29"/>
        <v>109.08737864077672</v>
      </c>
      <c r="Q116" s="38">
        <f t="shared" si="30"/>
        <v>102.91262135922331</v>
      </c>
      <c r="R116" s="38">
        <f t="shared" si="31"/>
        <v>117.12707182320443</v>
      </c>
      <c r="S116" s="39">
        <f t="shared" si="32"/>
        <v>-8.0396931824277118</v>
      </c>
      <c r="T116" s="39">
        <f t="shared" si="33"/>
        <v>-8.0396931824277118</v>
      </c>
      <c r="U116" t="s">
        <v>73</v>
      </c>
      <c r="V116" t="s">
        <v>313</v>
      </c>
      <c r="W116" t="s">
        <v>94</v>
      </c>
      <c r="X116" s="48" t="s">
        <v>334</v>
      </c>
      <c r="Y116" s="41"/>
    </row>
    <row r="117" spans="1:25" ht="15" x14ac:dyDescent="0.25">
      <c r="A117">
        <v>1.7</v>
      </c>
      <c r="B117">
        <v>2.23</v>
      </c>
      <c r="C117" s="29">
        <f t="shared" si="17"/>
        <v>3.6665787391189752E-2</v>
      </c>
      <c r="D117" s="30">
        <f>IF(OR($A117="",$B117=""),"",A117*'MPTO_working_2-way'!$G116)</f>
        <v>1.7623318385650226</v>
      </c>
      <c r="E117" s="32">
        <f>IF(OR($A117="",$B117=""),"",B117*'MPTO_working_2-way'!$G116)</f>
        <v>2.3117647058823532</v>
      </c>
      <c r="F117" s="30">
        <f>IF(OR($A117="",$B117=""),"",'MPTO_working_2-way'!D116)</f>
        <v>1.754686415181671</v>
      </c>
      <c r="G117" s="32">
        <f>IF(OR($A117="",$B117=""),"",'MPTO_working_2-way'!E116)</f>
        <v>2.3250536645200861</v>
      </c>
      <c r="H117" s="30">
        <f>IF(OR($A117="",$B117=""),"",'OddsRatio_working_2-way'!M116)</f>
        <v>1.7543909404658247</v>
      </c>
      <c r="I117" s="30">
        <f>IF(OR($A117="",$B117=""),"",'OddsRatio_working_2-way'!N116)</f>
        <v>2.3255726525328053</v>
      </c>
      <c r="J117" s="30">
        <f>IF('Log_working_2-way'!$D116="","",A117^('Log_working_2-way'!$D116))</f>
        <v>1.7509133848191525</v>
      </c>
      <c r="K117" s="32">
        <f>IF('Log_working_2-way'!$D116="","",B117^('Log_working_2-way'!$D116))</f>
        <v>2.3317115132269501</v>
      </c>
      <c r="L117" s="37">
        <f t="shared" si="26"/>
        <v>0.56743002544529253</v>
      </c>
      <c r="M117" s="37">
        <f t="shared" si="27"/>
        <v>0.43256997455470736</v>
      </c>
      <c r="N117" s="38">
        <v>213</v>
      </c>
      <c r="O117" s="38">
        <f t="shared" si="28"/>
        <v>87.70588235294116</v>
      </c>
      <c r="P117" s="38">
        <f t="shared" si="29"/>
        <v>117.48430493273544</v>
      </c>
      <c r="Q117" s="38">
        <f t="shared" si="30"/>
        <v>95.515695067264573</v>
      </c>
      <c r="R117" s="38">
        <f t="shared" si="31"/>
        <v>125.29411764705883</v>
      </c>
      <c r="S117" s="39">
        <f t="shared" si="32"/>
        <v>-7.8098127143234137</v>
      </c>
      <c r="T117" s="39">
        <f t="shared" si="33"/>
        <v>-7.8098127143233853</v>
      </c>
      <c r="U117" t="s">
        <v>93</v>
      </c>
      <c r="V117" t="s">
        <v>72</v>
      </c>
      <c r="W117" t="s">
        <v>94</v>
      </c>
      <c r="X117" s="48" t="s">
        <v>334</v>
      </c>
      <c r="Y117" s="41"/>
    </row>
    <row r="118" spans="1:25" ht="15" x14ac:dyDescent="0.25">
      <c r="A118">
        <v>1.84</v>
      </c>
      <c r="B118">
        <v>2.04</v>
      </c>
      <c r="C118" s="29">
        <f t="shared" si="17"/>
        <v>3.3674339300937772E-2</v>
      </c>
      <c r="D118" s="30">
        <f>IF(OR($A118="",$B118=""),"",A118*'MPTO_working_2-way'!$G117)</f>
        <v>1.9019607843137256</v>
      </c>
      <c r="E118" s="32">
        <f>IF(OR($A118="",$B118=""),"",B118*'MPTO_working_2-way'!$G117)</f>
        <v>2.1086956521739131</v>
      </c>
      <c r="F118" s="30">
        <f>IF(OR($A118="",$B118=""),"",'MPTO_working_2-way'!D117)</f>
        <v>1.8988263860785108</v>
      </c>
      <c r="G118" s="32">
        <f>IF(OR($A118="",$B118=""),"",'MPTO_working_2-way'!E117)</f>
        <v>2.1125619090499774</v>
      </c>
      <c r="H118" s="30">
        <f>IF(OR($A118="",$B118=""),"",'OddsRatio_working_2-way'!M117)</f>
        <v>1.8987170342729172</v>
      </c>
      <c r="I118" s="30">
        <f>IF(OR($A118="",$B118=""),"",'OddsRatio_working_2-way'!N117)</f>
        <v>2.1126972805283741</v>
      </c>
      <c r="J118" s="30">
        <f>IF('Log_working_2-way'!$D117="","",A118^('Log_working_2-way'!$D117))</f>
        <v>1.8972929050551837</v>
      </c>
      <c r="K118" s="32">
        <f>IF('Log_working_2-way'!$D117="","",B118^('Log_working_2-way'!$D117))</f>
        <v>2.1144632865880677</v>
      </c>
      <c r="L118" s="37">
        <f t="shared" si="26"/>
        <v>0.52577319587628868</v>
      </c>
      <c r="M118" s="37">
        <f t="shared" si="27"/>
        <v>0.47422680412371132</v>
      </c>
      <c r="N118" s="38">
        <v>214</v>
      </c>
      <c r="O118" s="38">
        <f t="shared" si="28"/>
        <v>97.695652173913032</v>
      </c>
      <c r="P118" s="38">
        <f t="shared" si="29"/>
        <v>109.09803921568627</v>
      </c>
      <c r="Q118" s="38">
        <f t="shared" si="30"/>
        <v>104.90196078431372</v>
      </c>
      <c r="R118" s="38">
        <f t="shared" si="31"/>
        <v>116.30434782608695</v>
      </c>
      <c r="S118" s="39">
        <f t="shared" si="32"/>
        <v>-7.2063086104006828</v>
      </c>
      <c r="T118" s="39">
        <f t="shared" si="33"/>
        <v>-7.2063086104006828</v>
      </c>
      <c r="U118" t="s">
        <v>314</v>
      </c>
      <c r="V118" t="s">
        <v>108</v>
      </c>
      <c r="W118" t="s">
        <v>94</v>
      </c>
      <c r="X118" s="48" t="s">
        <v>334</v>
      </c>
      <c r="Y118" s="41"/>
    </row>
    <row r="119" spans="1:25" ht="15" x14ac:dyDescent="0.25">
      <c r="A119">
        <v>1.73</v>
      </c>
      <c r="B119">
        <v>2.17</v>
      </c>
      <c r="C119" s="29">
        <f t="shared" si="17"/>
        <v>3.8864175168482618E-2</v>
      </c>
      <c r="D119" s="30">
        <f>IF(OR($A119="",$B119=""),"",A119*'MPTO_working_2-way'!$G118)</f>
        <v>1.7972350230414749</v>
      </c>
      <c r="E119" s="32">
        <f>IF(OR($A119="",$B119=""),"",B119*'MPTO_working_2-way'!$G118)</f>
        <v>2.254335260115607</v>
      </c>
      <c r="F119" s="30">
        <f>IF(OR($A119="",$B119=""),"",'MPTO_working_2-way'!D118)</f>
        <v>1.7901814453637255</v>
      </c>
      <c r="G119" s="32">
        <f>IF(OR($A119="",$B119=""),"",'MPTO_working_2-way'!E118)</f>
        <v>2.2655321203343295</v>
      </c>
      <c r="H119" s="30">
        <f>IF(OR($A119="",$B119=""),"",'OddsRatio_working_2-way'!M118)</f>
        <v>1.789893425679455</v>
      </c>
      <c r="I119" s="30">
        <f>IF(OR($A119="",$B119=""),"",'OddsRatio_working_2-way'!N118)</f>
        <v>2.2659935726643319</v>
      </c>
      <c r="J119" s="30">
        <f>IF('Log_working_2-way'!$D118="","",A119^('Log_working_2-way'!$D118))</f>
        <v>1.7866801012683895</v>
      </c>
      <c r="K119" s="32">
        <f>IF('Log_working_2-way'!$D118="","",B119^('Log_working_2-way'!$D118))</f>
        <v>2.2711647318744981</v>
      </c>
      <c r="L119" s="37">
        <f t="shared" si="26"/>
        <v>0.55641025641025632</v>
      </c>
      <c r="M119" s="37">
        <f t="shared" si="27"/>
        <v>0.44358974358974357</v>
      </c>
      <c r="N119" s="38">
        <v>215</v>
      </c>
      <c r="O119" s="38">
        <f t="shared" si="28"/>
        <v>90.72254335260115</v>
      </c>
      <c r="P119" s="38">
        <f t="shared" si="29"/>
        <v>115.92165898617512</v>
      </c>
      <c r="Q119" s="38">
        <f t="shared" si="30"/>
        <v>99.078341013824883</v>
      </c>
      <c r="R119" s="38">
        <f t="shared" si="31"/>
        <v>124.27745664739885</v>
      </c>
      <c r="S119" s="39">
        <f t="shared" si="32"/>
        <v>-8.3557976612237326</v>
      </c>
      <c r="T119" s="39">
        <f t="shared" si="33"/>
        <v>-8.3557976612237326</v>
      </c>
      <c r="U119" t="s">
        <v>315</v>
      </c>
      <c r="V119" t="s">
        <v>316</v>
      </c>
      <c r="W119" t="s">
        <v>95</v>
      </c>
      <c r="X119" s="48" t="s">
        <v>334</v>
      </c>
      <c r="Y119" s="41"/>
    </row>
    <row r="120" spans="1:25" ht="15" x14ac:dyDescent="0.25">
      <c r="A120">
        <v>1.86</v>
      </c>
      <c r="B120">
        <v>2.02</v>
      </c>
      <c r="C120" s="29">
        <f t="shared" si="17"/>
        <v>3.2683913552645549E-2</v>
      </c>
      <c r="D120" s="30">
        <f>IF(OR($A120="",$B120=""),"",A120*'MPTO_working_2-way'!$G119)</f>
        <v>1.9207920792079207</v>
      </c>
      <c r="E120" s="32">
        <f>IF(OR($A120="",$B120=""),"",B120*'MPTO_working_2-way'!$G119)</f>
        <v>2.086021505376344</v>
      </c>
      <c r="F120" s="30">
        <f>IF(OR($A120="",$B120=""),"",'MPTO_working_2-way'!D119)</f>
        <v>1.918308996221791</v>
      </c>
      <c r="G120" s="32">
        <f>IF(OR($A120="",$B120=""),"",'MPTO_working_2-way'!E119)</f>
        <v>2.0889580785055042</v>
      </c>
      <c r="H120" s="30">
        <f>IF(OR($A120="",$B120=""),"",'OddsRatio_working_2-way'!M119)</f>
        <v>1.9182250567818113</v>
      </c>
      <c r="I120" s="30">
        <f>IF(OR($A120="",$B120=""),"",'OddsRatio_working_2-way'!N119)</f>
        <v>2.0890576254854043</v>
      </c>
      <c r="J120" s="30">
        <f>IF('Log_working_2-way'!$D119="","",A120^('Log_working_2-way'!$D119))</f>
        <v>1.9170973793045412</v>
      </c>
      <c r="K120" s="32">
        <f>IF('Log_working_2-way'!$D119="","",B120^('Log_working_2-way'!$D119))</f>
        <v>2.0903967480076013</v>
      </c>
      <c r="L120" s="37">
        <f t="shared" si="26"/>
        <v>0.52061855670103097</v>
      </c>
      <c r="M120" s="37">
        <f t="shared" si="27"/>
        <v>0.47938144329896909</v>
      </c>
      <c r="N120" s="38">
        <v>216</v>
      </c>
      <c r="O120" s="38">
        <f t="shared" si="28"/>
        <v>99.870967741935502</v>
      </c>
      <c r="P120" s="38">
        <f t="shared" si="29"/>
        <v>109.06930693069306</v>
      </c>
      <c r="Q120" s="38">
        <f t="shared" si="30"/>
        <v>106.93069306930693</v>
      </c>
      <c r="R120" s="38">
        <f t="shared" si="31"/>
        <v>116.12903225806451</v>
      </c>
      <c r="S120" s="39">
        <f t="shared" si="32"/>
        <v>-7.0597253273714244</v>
      </c>
      <c r="T120" s="39">
        <f t="shared" si="33"/>
        <v>-7.0597253273714529</v>
      </c>
      <c r="U120" t="s">
        <v>317</v>
      </c>
      <c r="V120" t="s">
        <v>111</v>
      </c>
      <c r="W120" t="s">
        <v>95</v>
      </c>
      <c r="X120" s="48" t="s">
        <v>334</v>
      </c>
      <c r="Y120" s="41"/>
    </row>
    <row r="121" spans="1:25" ht="15" x14ac:dyDescent="0.25">
      <c r="A121">
        <v>2.2200000000000002</v>
      </c>
      <c r="B121">
        <v>1.7</v>
      </c>
      <c r="C121" s="29">
        <f t="shared" si="17"/>
        <v>3.868574456809748E-2</v>
      </c>
      <c r="D121" s="30">
        <f>IF(OR($A121="",$B121=""),"",A121*'MPTO_working_2-way'!$G120)</f>
        <v>2.3058823529411767</v>
      </c>
      <c r="E121" s="32">
        <f>IF(OR($A121="",$B121=""),"",B121*'MPTO_working_2-way'!$G120)</f>
        <v>1.7657657657657657</v>
      </c>
      <c r="F121" s="30">
        <f>IF(OR($A121="",$B121=""),"",'MPTO_working_2-way'!D120)</f>
        <v>2.3196066379840201</v>
      </c>
      <c r="G121" s="32">
        <f>IF(OR($A121="",$B121=""),"",'MPTO_working_2-way'!E120)</f>
        <v>1.7578015836050302</v>
      </c>
      <c r="H121" s="30">
        <f>IF(OR($A121="",$B121=""),"",'OddsRatio_working_2-way'!M120)</f>
        <v>2.3201731488169055</v>
      </c>
      <c r="I121" s="30">
        <f>IF(OR($A121="",$B121=""),"",'OddsRatio_working_2-way'!N120)</f>
        <v>1.7574763968621581</v>
      </c>
      <c r="J121" s="30">
        <f>IF('Log_working_2-way'!$D120="","",A121^('Log_working_2-way'!$D120))</f>
        <v>2.3265255894258647</v>
      </c>
      <c r="K121" s="32">
        <f>IF('Log_working_2-way'!$D120="","",B121^('Log_working_2-way'!$D120))</f>
        <v>1.7538490082446418</v>
      </c>
      <c r="L121" s="37">
        <f t="shared" si="26"/>
        <v>0.43367346938775503</v>
      </c>
      <c r="M121" s="37">
        <f t="shared" si="27"/>
        <v>0.56632653061224492</v>
      </c>
      <c r="N121" s="38">
        <v>217</v>
      </c>
      <c r="O121" s="38">
        <f t="shared" si="28"/>
        <v>119.25225225225226</v>
      </c>
      <c r="P121" s="38">
        <f t="shared" si="29"/>
        <v>89.35294117647058</v>
      </c>
      <c r="Q121" s="38">
        <f t="shared" si="30"/>
        <v>127.64705882352942</v>
      </c>
      <c r="R121" s="38">
        <f t="shared" si="31"/>
        <v>97.747747747747738</v>
      </c>
      <c r="S121" s="39">
        <f t="shared" si="32"/>
        <v>-8.394806571277158</v>
      </c>
      <c r="T121" s="39">
        <f t="shared" si="33"/>
        <v>-8.394806571277158</v>
      </c>
      <c r="U121" t="s">
        <v>226</v>
      </c>
      <c r="V121" t="s">
        <v>76</v>
      </c>
      <c r="W121" t="s">
        <v>95</v>
      </c>
      <c r="X121" s="48" t="s">
        <v>334</v>
      </c>
      <c r="Y121" s="41"/>
    </row>
    <row r="122" spans="1:25" ht="15" x14ac:dyDescent="0.25">
      <c r="A122">
        <v>1.75</v>
      </c>
      <c r="B122">
        <v>2.1</v>
      </c>
      <c r="C122" s="29">
        <f t="shared" si="17"/>
        <v>4.761904761904745E-2</v>
      </c>
      <c r="D122" s="30">
        <f>IF(OR($A122="",$B122=""),"",A122*'MPTO_working_2-way'!$G121)</f>
        <v>1.833333333333333</v>
      </c>
      <c r="E122" s="32">
        <f>IF(OR($A122="",$B122=""),"",B122*'MPTO_working_2-way'!$G121)</f>
        <v>2.1999999999999997</v>
      </c>
      <c r="F122" s="30">
        <f>IF(OR($A122="",$B122=""),"",'MPTO_working_2-way'!D121)</f>
        <v>1.8260869565217388</v>
      </c>
      <c r="G122" s="32">
        <f>IF(OR($A122="",$B122=""),"",'MPTO_working_2-way'!E121)</f>
        <v>2.2105263157894735</v>
      </c>
      <c r="H122" s="30">
        <f>IF(OR($A122="",$B122=""),"",'OddsRatio_working_2-way'!M121)</f>
        <v>1.8257228238447702</v>
      </c>
      <c r="I122" s="30">
        <f>IF(OR($A122="",$B122=""),"",'OddsRatio_working_2-way'!N121)</f>
        <v>2.2110601416389968</v>
      </c>
      <c r="J122" s="30">
        <f>IF('Log_working_2-way'!$D121="","",A122^('Log_working_2-way'!$D121))</f>
        <v>1.8223996182512778</v>
      </c>
      <c r="K122" s="32">
        <f>IF('Log_working_2-way'!$D121="","",B122^('Log_working_2-way'!$D121))</f>
        <v>2.2159538718240408</v>
      </c>
      <c r="L122" s="37">
        <f t="shared" si="26"/>
        <v>0.54545454545454553</v>
      </c>
      <c r="M122" s="37">
        <f t="shared" si="27"/>
        <v>0.45454545454545459</v>
      </c>
      <c r="N122" s="38">
        <v>218</v>
      </c>
      <c r="O122" s="38">
        <f t="shared" si="28"/>
        <v>93.428571428571416</v>
      </c>
      <c r="P122" s="38">
        <f t="shared" si="29"/>
        <v>114.19047619047619</v>
      </c>
      <c r="Q122" s="38">
        <f t="shared" si="30"/>
        <v>103.80952380952381</v>
      </c>
      <c r="R122" s="38">
        <f t="shared" si="31"/>
        <v>124.57142857142857</v>
      </c>
      <c r="S122" s="39">
        <f t="shared" si="32"/>
        <v>-10.380952380952394</v>
      </c>
      <c r="T122" s="39">
        <f t="shared" si="33"/>
        <v>-10.38095238095238</v>
      </c>
      <c r="U122" t="s">
        <v>81</v>
      </c>
      <c r="V122" t="s">
        <v>318</v>
      </c>
      <c r="W122" t="s">
        <v>96</v>
      </c>
      <c r="X122" s="48" t="s">
        <v>334</v>
      </c>
      <c r="Y122" s="41"/>
    </row>
    <row r="123" spans="1:25" ht="15" x14ac:dyDescent="0.25">
      <c r="A123">
        <v>1.96</v>
      </c>
      <c r="B123">
        <v>1.88</v>
      </c>
      <c r="C123" s="29">
        <f t="shared" si="17"/>
        <v>4.2118975249674229E-2</v>
      </c>
      <c r="D123" s="30">
        <f>IF(OR($A123="",$B123=""),"",A123*'MPTO_working_2-way'!$G122)</f>
        <v>2.0425531914893615</v>
      </c>
      <c r="E123" s="32">
        <f>IF(OR($A123="",$B123=""),"",B123*'MPTO_working_2-way'!$G122)</f>
        <v>1.9591836734693875</v>
      </c>
      <c r="F123" s="30">
        <f>IF(OR($A123="",$B123=""),"",'MPTO_working_2-way'!D122)</f>
        <v>2.044385264092321</v>
      </c>
      <c r="G123" s="32">
        <f>IF(OR($A123="",$B123=""),"",'MPTO_working_2-way'!E122)</f>
        <v>1.9575010624734379</v>
      </c>
      <c r="H123" s="30">
        <f>IF(OR($A123="",$B123=""),"",'OddsRatio_working_2-way'!M122)</f>
        <v>2.0444659357341863</v>
      </c>
      <c r="I123" s="30">
        <f>IF(OR($A123="",$B123=""),"",'OddsRatio_working_2-way'!N122)</f>
        <v>1.9574271077563381</v>
      </c>
      <c r="J123" s="30">
        <f>IF('Log_working_2-way'!$D122="","",A123^('Log_working_2-way'!$D122))</f>
        <v>2.0453073562984208</v>
      </c>
      <c r="K123" s="32">
        <f>IF('Log_working_2-way'!$D122="","",B123^('Log_working_2-way'!$D122))</f>
        <v>1.9566564264322122</v>
      </c>
      <c r="L123" s="37">
        <f t="shared" si="26"/>
        <v>0.48958333333333337</v>
      </c>
      <c r="M123" s="37">
        <f t="shared" si="27"/>
        <v>0.51041666666666674</v>
      </c>
      <c r="N123" s="38">
        <v>219</v>
      </c>
      <c r="O123" s="38">
        <f t="shared" si="28"/>
        <v>107.26530612244899</v>
      </c>
      <c r="P123" s="38">
        <f t="shared" si="29"/>
        <v>102.51063829787232</v>
      </c>
      <c r="Q123" s="38">
        <f t="shared" si="30"/>
        <v>116.48936170212765</v>
      </c>
      <c r="R123" s="38">
        <f t="shared" si="31"/>
        <v>111.73469387755102</v>
      </c>
      <c r="S123" s="39">
        <f t="shared" si="32"/>
        <v>-9.2240555796786623</v>
      </c>
      <c r="T123" s="39">
        <f t="shared" si="33"/>
        <v>-9.2240555796787049</v>
      </c>
      <c r="U123" t="s">
        <v>319</v>
      </c>
      <c r="V123" t="s">
        <v>320</v>
      </c>
      <c r="W123" t="s">
        <v>96</v>
      </c>
      <c r="X123" s="48" t="s">
        <v>334</v>
      </c>
      <c r="Y123" s="41"/>
    </row>
    <row r="124" spans="1:25" ht="15" x14ac:dyDescent="0.25">
      <c r="A124">
        <v>2.08</v>
      </c>
      <c r="B124">
        <v>1.76</v>
      </c>
      <c r="C124" s="29">
        <f t="shared" si="17"/>
        <v>4.8951048951048959E-2</v>
      </c>
      <c r="D124" s="30">
        <f>IF(OR($A124="",$B124=""),"",A124*'MPTO_working_2-way'!$G123)</f>
        <v>2.1818181818181821</v>
      </c>
      <c r="E124" s="32">
        <f>IF(OR($A124="",$B124=""),"",B124*'MPTO_working_2-way'!$G123)</f>
        <v>1.8461538461538463</v>
      </c>
      <c r="F124" s="30">
        <f>IF(OR($A124="",$B124=""),"",'MPTO_working_2-way'!D123)</f>
        <v>2.1915708812260539</v>
      </c>
      <c r="G124" s="32">
        <f>IF(OR($A124="",$B124=""),"",'MPTO_working_2-way'!E123)</f>
        <v>1.8392282958199357</v>
      </c>
      <c r="H124" s="30">
        <f>IF(OR($A124="",$B124=""),"",'OddsRatio_working_2-way'!M123)</f>
        <v>2.1920791213585393</v>
      </c>
      <c r="I124" s="30">
        <f>IF(OR($A124="",$B124=""),"",'OddsRatio_working_2-way'!N123)</f>
        <v>1.838870492807861</v>
      </c>
      <c r="J124" s="30">
        <f>IF('Log_working_2-way'!$D123="","",A124^('Log_working_2-way'!$D123))</f>
        <v>2.196615264354977</v>
      </c>
      <c r="K124" s="32">
        <f>IF('Log_working_2-way'!$D123="","",B124^('Log_working_2-way'!$D123))</f>
        <v>1.835690492831995</v>
      </c>
      <c r="L124" s="37">
        <f t="shared" si="26"/>
        <v>0.45833333333333326</v>
      </c>
      <c r="M124" s="37">
        <f t="shared" si="27"/>
        <v>0.54166666666666663</v>
      </c>
      <c r="N124" s="38">
        <v>220</v>
      </c>
      <c r="O124" s="38">
        <f t="shared" si="28"/>
        <v>114.23076923076923</v>
      </c>
      <c r="P124" s="38">
        <f t="shared" si="29"/>
        <v>95</v>
      </c>
      <c r="Q124" s="38">
        <f t="shared" si="30"/>
        <v>125.00000000000001</v>
      </c>
      <c r="R124" s="38">
        <f t="shared" si="31"/>
        <v>105.76923076923076</v>
      </c>
      <c r="S124" s="39">
        <f t="shared" si="32"/>
        <v>-10.769230769230788</v>
      </c>
      <c r="T124" s="39">
        <f t="shared" si="33"/>
        <v>-10.769230769230759</v>
      </c>
      <c r="U124" t="s">
        <v>98</v>
      </c>
      <c r="V124" t="s">
        <v>321</v>
      </c>
      <c r="W124" t="s">
        <v>96</v>
      </c>
      <c r="X124" s="48" t="s">
        <v>334</v>
      </c>
      <c r="Y124" s="41"/>
    </row>
    <row r="125" spans="1:25" ht="15" x14ac:dyDescent="0.25">
      <c r="A125">
        <v>1.64</v>
      </c>
      <c r="B125">
        <v>2.2799999999999998</v>
      </c>
      <c r="C125" s="29">
        <f t="shared" si="17"/>
        <v>4.8352588789045914E-2</v>
      </c>
      <c r="D125" s="30">
        <f>IF(OR($A125="",$B125=""),"",A125*'MPTO_working_2-way'!$G124)</f>
        <v>1.7192982456140351</v>
      </c>
      <c r="E125" s="32">
        <f>IF(OR($A125="",$B125=""),"",B125*'MPTO_working_2-way'!$G124)</f>
        <v>2.3902439024390243</v>
      </c>
      <c r="F125" s="30">
        <f>IF(OR($A125="",$B125=""),"",'MPTO_working_2-way'!D124)</f>
        <v>1.7077091706247716</v>
      </c>
      <c r="G125" s="32">
        <f>IF(OR($A125="",$B125=""),"",'MPTO_working_2-way'!E124)</f>
        <v>2.4130098089829635</v>
      </c>
      <c r="H125" s="30">
        <f>IF(OR($A125="",$B125=""),"",'OddsRatio_working_2-way'!M124)</f>
        <v>1.7071067811865481</v>
      </c>
      <c r="I125" s="30">
        <f>IF(OR($A125="",$B125=""),"",'OddsRatio_working_2-way'!N124)</f>
        <v>2.4142135623730954</v>
      </c>
      <c r="J125" s="30">
        <f>IF('Log_working_2-way'!$D124="","",A125^('Log_working_2-way'!$D124))</f>
        <v>1.7017951730654413</v>
      </c>
      <c r="K125" s="32">
        <f>IF('Log_working_2-way'!$D124="","",B125^('Log_working_2-way'!$D124))</f>
        <v>2.4249171815058794</v>
      </c>
      <c r="L125" s="37">
        <f t="shared" si="26"/>
        <v>0.58163265306122447</v>
      </c>
      <c r="M125" s="37">
        <f t="shared" si="27"/>
        <v>0.41836734693877553</v>
      </c>
      <c r="N125" s="38">
        <v>221</v>
      </c>
      <c r="O125" s="38">
        <f t="shared" si="28"/>
        <v>86.243902439024382</v>
      </c>
      <c r="P125" s="38">
        <f t="shared" si="29"/>
        <v>124.07017543859648</v>
      </c>
      <c r="Q125" s="38">
        <f t="shared" si="30"/>
        <v>96.929824561403521</v>
      </c>
      <c r="R125" s="38">
        <f t="shared" si="31"/>
        <v>134.7560975609756</v>
      </c>
      <c r="S125" s="39">
        <f t="shared" si="32"/>
        <v>-10.685922122379139</v>
      </c>
      <c r="T125" s="39">
        <f t="shared" si="33"/>
        <v>-10.685922122379125</v>
      </c>
      <c r="U125" t="s">
        <v>137</v>
      </c>
      <c r="V125" t="s">
        <v>141</v>
      </c>
      <c r="W125" t="s">
        <v>96</v>
      </c>
      <c r="X125" s="48" t="s">
        <v>334</v>
      </c>
      <c r="Y125" s="41"/>
    </row>
    <row r="126" spans="1:25" ht="15" x14ac:dyDescent="0.25">
      <c r="A126">
        <v>2.12</v>
      </c>
      <c r="B126">
        <v>1.74</v>
      </c>
      <c r="C126" s="29">
        <f t="shared" si="17"/>
        <v>4.6410756885707949E-2</v>
      </c>
      <c r="D126" s="30">
        <f>IF(OR($A126="",$B126=""),"",A126*'MPTO_working_2-way'!$G125)</f>
        <v>2.2183908045977008</v>
      </c>
      <c r="E126" s="32">
        <f>IF(OR($A126="",$B126=""),"",B126*'MPTO_working_2-way'!$G125)</f>
        <v>1.8207547169811318</v>
      </c>
      <c r="F126" s="30">
        <f>IF(OR($A126="",$B126=""),"",'MPTO_working_2-way'!D125)</f>
        <v>2.2296905222437133</v>
      </c>
      <c r="G126" s="32">
        <f>IF(OR($A126="",$B126=""),"",'MPTO_working_2-way'!E125)</f>
        <v>1.8132127408572549</v>
      </c>
      <c r="H126" s="30">
        <f>IF(OR($A126="",$B126=""),"",'OddsRatio_working_2-way'!M125)</f>
        <v>2.2302493704584911</v>
      </c>
      <c r="I126" s="30">
        <f>IF(OR($A126="",$B126=""),"",'OddsRatio_working_2-way'!N125)</f>
        <v>1.8128433340529317</v>
      </c>
      <c r="J126" s="30">
        <f>IF('Log_working_2-way'!$D125="","",A126^('Log_working_2-way'!$D125))</f>
        <v>2.235500887736106</v>
      </c>
      <c r="K126" s="32">
        <f>IF('Log_working_2-way'!$D125="","",B126^('Log_working_2-way'!$D125))</f>
        <v>1.8093883298066613</v>
      </c>
      <c r="L126" s="37">
        <f t="shared" si="26"/>
        <v>0.45077720207253896</v>
      </c>
      <c r="M126" s="37">
        <f t="shared" si="27"/>
        <v>0.5492227979274612</v>
      </c>
      <c r="N126" s="38">
        <v>222</v>
      </c>
      <c r="O126" s="38">
        <f t="shared" si="28"/>
        <v>117.28301886792454</v>
      </c>
      <c r="P126" s="38">
        <f t="shared" si="29"/>
        <v>94.413793103448256</v>
      </c>
      <c r="Q126" s="38">
        <f t="shared" si="30"/>
        <v>127.58620689655172</v>
      </c>
      <c r="R126" s="38">
        <f t="shared" si="31"/>
        <v>104.71698113207546</v>
      </c>
      <c r="S126" s="39">
        <f t="shared" si="32"/>
        <v>-10.303188028627176</v>
      </c>
      <c r="T126" s="39">
        <f t="shared" si="33"/>
        <v>-10.303188028627204</v>
      </c>
      <c r="U126" t="s">
        <v>142</v>
      </c>
      <c r="V126" t="s">
        <v>322</v>
      </c>
      <c r="W126" t="s">
        <v>96</v>
      </c>
      <c r="X126" s="48" t="s">
        <v>334</v>
      </c>
      <c r="Y126" s="41"/>
    </row>
    <row r="127" spans="1:25" ht="15" x14ac:dyDescent="0.25">
      <c r="A127">
        <v>2.0099999999999998</v>
      </c>
      <c r="B127">
        <v>1.9</v>
      </c>
      <c r="C127" s="29">
        <f t="shared" si="17"/>
        <v>2.3828227284629522E-2</v>
      </c>
      <c r="D127" s="30">
        <f>IF(OR($A127="",$B127=""),"",A127*'MPTO_working_2-way'!$G126)</f>
        <v>2.0578947368421052</v>
      </c>
      <c r="E127" s="32">
        <f>IF(OR($A127="",$B127=""),"",B127*'MPTO_working_2-way'!$G126)</f>
        <v>1.9452736318407959</v>
      </c>
      <c r="F127" s="30">
        <f>IF(OR($A127="",$B127=""),"",'MPTO_working_2-way'!D126)</f>
        <v>2.05931517929361</v>
      </c>
      <c r="G127" s="32">
        <f>IF(OR($A127="",$B127=""),"",'MPTO_working_2-way'!E126)</f>
        <v>1.9440061084245355</v>
      </c>
      <c r="H127" s="30">
        <f>IF(OR($A127="",$B127=""),"",'OddsRatio_working_2-way'!M126)</f>
        <v>2.0593499054713802</v>
      </c>
      <c r="I127" s="30">
        <f>IF(OR($A127="",$B127=""),"",'OddsRatio_working_2-way'!N126)</f>
        <v>1.9439751632913294</v>
      </c>
      <c r="J127" s="30">
        <f>IF('Log_working_2-way'!$D126="","",A127^('Log_working_2-way'!$D126))</f>
        <v>2.0599919987911819</v>
      </c>
      <c r="K127" s="32">
        <f>IF('Log_working_2-way'!$D126="","",B127^('Log_working_2-way'!$D126))</f>
        <v>1.9434033475162076</v>
      </c>
      <c r="L127" s="37">
        <f t="shared" si="26"/>
        <v>0.48593350383631717</v>
      </c>
      <c r="M127" s="37">
        <f t="shared" si="27"/>
        <v>0.51406649616368294</v>
      </c>
      <c r="N127" s="38">
        <v>223</v>
      </c>
      <c r="O127" s="38">
        <f t="shared" si="28"/>
        <v>112.05472636815919</v>
      </c>
      <c r="P127" s="38">
        <f t="shared" si="29"/>
        <v>105.63157894736841</v>
      </c>
      <c r="Q127" s="38">
        <f t="shared" si="30"/>
        <v>117.36842105263158</v>
      </c>
      <c r="R127" s="38">
        <f t="shared" si="31"/>
        <v>110.94527363184081</v>
      </c>
      <c r="S127" s="39">
        <f t="shared" si="32"/>
        <v>-5.3136946844723809</v>
      </c>
      <c r="T127" s="39">
        <f t="shared" si="33"/>
        <v>-5.3136946844723951</v>
      </c>
      <c r="U127" t="s">
        <v>323</v>
      </c>
      <c r="V127" t="s">
        <v>324</v>
      </c>
      <c r="W127" t="s">
        <v>308</v>
      </c>
      <c r="X127" s="48" t="s">
        <v>334</v>
      </c>
      <c r="Y127" s="41"/>
    </row>
    <row r="128" spans="1:25" ht="15" x14ac:dyDescent="0.25">
      <c r="A128">
        <v>1.68</v>
      </c>
      <c r="B128">
        <v>2.27</v>
      </c>
      <c r="C128" s="29">
        <f t="shared" si="17"/>
        <v>3.5766729599328695E-2</v>
      </c>
      <c r="D128" s="30">
        <f>IF(OR($A128="",$B128=""),"",A128*'MPTO_working_2-way'!$G127)</f>
        <v>1.7400881057268722</v>
      </c>
      <c r="E128" s="32">
        <f>IF(OR($A128="",$B128=""),"",B128*'MPTO_working_2-way'!$G127)</f>
        <v>2.3511904761904763</v>
      </c>
      <c r="F128" s="30">
        <f>IF(OR($A128="",$B128=""),"",'MPTO_working_2-way'!D127)</f>
        <v>1.7320374239258789</v>
      </c>
      <c r="G128" s="32">
        <f>IF(OR($A128="",$B128=""),"",'MPTO_working_2-way'!E127)</f>
        <v>2.3660503784588656</v>
      </c>
      <c r="H128" s="30">
        <f>IF(OR($A128="",$B128=""),"",'OddsRatio_working_2-way'!M127)</f>
        <v>1.7317329231804059</v>
      </c>
      <c r="I128" s="30">
        <f>IF(OR($A128="",$B128=""),"",'OddsRatio_working_2-way'!N127)</f>
        <v>2.3666188418222287</v>
      </c>
      <c r="J128" s="30">
        <f>IF('Log_working_2-way'!$D127="","",A128^('Log_working_2-way'!$D127))</f>
        <v>1.72807279838637</v>
      </c>
      <c r="K128" s="32">
        <f>IF('Log_working_2-way'!$D127="","",B128^('Log_working_2-way'!$D127))</f>
        <v>2.37348902776783</v>
      </c>
      <c r="L128" s="37">
        <f t="shared" si="26"/>
        <v>0.57468354430379742</v>
      </c>
      <c r="M128" s="37">
        <f t="shared" si="27"/>
        <v>0.42531645569620252</v>
      </c>
      <c r="N128" s="38">
        <v>224</v>
      </c>
      <c r="O128" s="38">
        <f t="shared" si="28"/>
        <v>90.666666666666657</v>
      </c>
      <c r="P128" s="38">
        <f t="shared" si="29"/>
        <v>125.3215859030837</v>
      </c>
      <c r="Q128" s="38">
        <f t="shared" si="30"/>
        <v>98.678414096916299</v>
      </c>
      <c r="R128" s="38">
        <f t="shared" si="31"/>
        <v>133.33333333333334</v>
      </c>
      <c r="S128" s="39">
        <f t="shared" si="32"/>
        <v>-8.0117474302496419</v>
      </c>
      <c r="T128" s="39">
        <f t="shared" si="33"/>
        <v>-8.0117474302496419</v>
      </c>
      <c r="U128" t="s">
        <v>325</v>
      </c>
      <c r="V128" t="s">
        <v>326</v>
      </c>
      <c r="W128" t="s">
        <v>337</v>
      </c>
      <c r="X128" s="48" t="s">
        <v>335</v>
      </c>
      <c r="Y128" s="41"/>
    </row>
    <row r="129" spans="1:25" s="35" customFormat="1" ht="15" x14ac:dyDescent="0.25">
      <c r="A129">
        <v>1.87</v>
      </c>
      <c r="B129">
        <v>1.96</v>
      </c>
      <c r="C129" s="29">
        <f t="shared" si="17"/>
        <v>4.4963439921422932E-2</v>
      </c>
      <c r="D129" s="30">
        <f>IF(OR($A129="",$B129=""),"",A129*'MPTO_working_2-way'!$G128)</f>
        <v>1.954081632653061</v>
      </c>
      <c r="E129" s="32">
        <f>IF(OR($A129="",$B129=""),"",B129*'MPTO_working_2-way'!$G128)</f>
        <v>2.0481283422459891</v>
      </c>
      <c r="F129" s="30">
        <f>IF(OR($A129="",$B129=""),"",'MPTO_working_2-way'!D128)</f>
        <v>1.9520664678312738</v>
      </c>
      <c r="G129" s="32">
        <f>IF(OR($A129="",$B129=""),"",'MPTO_working_2-way'!E128)</f>
        <v>2.0503468337435664</v>
      </c>
      <c r="H129" s="30">
        <f>IF(OR($A129="",$B129=""),"",'OddsRatio_working_2-way'!M128)</f>
        <v>1.9519716382329886</v>
      </c>
      <c r="I129" s="30">
        <f>IF(OR($A129="",$B129=""),"",'OddsRatio_working_2-way'!N128)</f>
        <v>2.0504514628777799</v>
      </c>
      <c r="J129" s="30">
        <f>IF('Log_working_2-way'!$D128="","",A129^('Log_working_2-way'!$D128))</f>
        <v>1.9510465989526307</v>
      </c>
      <c r="K129" s="32">
        <f>IF('Log_working_2-way'!$D128="","",B129^('Log_working_2-way'!$D128))</f>
        <v>2.0514731886963946</v>
      </c>
      <c r="L129" s="37">
        <f t="shared" si="26"/>
        <v>0.51174934725848564</v>
      </c>
      <c r="M129" s="37">
        <f t="shared" si="27"/>
        <v>0.48825065274151441</v>
      </c>
      <c r="N129" s="38">
        <v>225</v>
      </c>
      <c r="O129" s="38">
        <f t="shared" si="28"/>
        <v>104.67914438502672</v>
      </c>
      <c r="P129" s="38">
        <f t="shared" si="29"/>
        <v>110.20408163265306</v>
      </c>
      <c r="Q129" s="38">
        <f t="shared" si="30"/>
        <v>114.79591836734694</v>
      </c>
      <c r="R129" s="38">
        <f t="shared" si="31"/>
        <v>120.32085561497324</v>
      </c>
      <c r="S129" s="39">
        <f t="shared" si="32"/>
        <v>-10.116773982320225</v>
      </c>
      <c r="T129" s="39">
        <f t="shared" si="33"/>
        <v>-10.116773982320183</v>
      </c>
      <c r="U129" t="s">
        <v>327</v>
      </c>
      <c r="V129" t="s">
        <v>328</v>
      </c>
      <c r="W129" t="s">
        <v>94</v>
      </c>
      <c r="X129" s="48" t="s">
        <v>335</v>
      </c>
      <c r="Y129" s="41"/>
    </row>
    <row r="130" spans="1:25" ht="15" x14ac:dyDescent="0.25">
      <c r="A130">
        <v>2.44</v>
      </c>
      <c r="B130">
        <v>1.55</v>
      </c>
      <c r="C130" s="29">
        <f t="shared" si="17"/>
        <v>5.4997355896351241E-2</v>
      </c>
      <c r="D130" s="30">
        <f>IF(OR($A130="",$B130=""),"",A130*'MPTO_working_2-way'!$G129)</f>
        <v>2.5741935483870968</v>
      </c>
      <c r="E130" s="32">
        <f>IF(OR($A130="",$B130=""),"",B130*'MPTO_working_2-way'!$G129)</f>
        <v>1.6352459016393446</v>
      </c>
      <c r="F130" s="30">
        <f>IF(OR($A130="",$B130=""),"",'MPTO_working_2-way'!D129)</f>
        <v>2.6154910096818815</v>
      </c>
      <c r="G130" s="32">
        <f>IF(OR($A130="",$B130=""),"",'MPTO_working_2-way'!E129)</f>
        <v>1.6190068493150687</v>
      </c>
      <c r="H130" s="30">
        <f>IF(OR($A130="",$B130=""),"",'OddsRatio_working_2-way'!M129)</f>
        <v>2.6180796699117814</v>
      </c>
      <c r="I130" s="30">
        <f>IF(OR($A130="",$B130=""),"",'OddsRatio_working_2-way'!N129)</f>
        <v>1.6180165405913054</v>
      </c>
      <c r="J130" s="30">
        <f>IF('Log_working_2-way'!$D129="","",A130^('Log_working_2-way'!$D129))</f>
        <v>2.6378946711292524</v>
      </c>
      <c r="K130" s="32">
        <f>IF('Log_working_2-way'!$D129="","",B130^('Log_working_2-way'!$D129))</f>
        <v>1.6105398702504687</v>
      </c>
      <c r="L130" s="37">
        <f t="shared" si="26"/>
        <v>0.38847117794486213</v>
      </c>
      <c r="M130" s="37">
        <f t="shared" si="27"/>
        <v>0.6115288220551377</v>
      </c>
      <c r="N130" s="38">
        <v>226</v>
      </c>
      <c r="O130" s="38">
        <f t="shared" si="28"/>
        <v>133.37704918032784</v>
      </c>
      <c r="P130" s="38">
        <f t="shared" si="29"/>
        <v>80.193548387096783</v>
      </c>
      <c r="Q130" s="38">
        <f t="shared" si="30"/>
        <v>145.80645161290323</v>
      </c>
      <c r="R130" s="38">
        <f t="shared" si="31"/>
        <v>92.622950819672127</v>
      </c>
      <c r="S130" s="39">
        <f t="shared" si="32"/>
        <v>-12.429402432575387</v>
      </c>
      <c r="T130" s="39">
        <f t="shared" si="33"/>
        <v>-12.429402432575344</v>
      </c>
      <c r="U130" t="s">
        <v>266</v>
      </c>
      <c r="V130" t="s">
        <v>241</v>
      </c>
      <c r="W130" t="s">
        <v>307</v>
      </c>
      <c r="X130" s="48" t="s">
        <v>335</v>
      </c>
      <c r="Y130" s="41"/>
    </row>
    <row r="131" spans="1:25" ht="15" x14ac:dyDescent="0.25">
      <c r="A131">
        <v>1.69</v>
      </c>
      <c r="B131">
        <v>2.15</v>
      </c>
      <c r="C131" s="29">
        <f t="shared" ref="C131:C194" si="34">IF(OR($A131="",$B131=""),"",(1/A131)+(1/B131)-1)</f>
        <v>5.6832255401128462E-2</v>
      </c>
      <c r="D131" s="30">
        <f>IF(OR($A131="",$B131=""),"",A131*'MPTO_working_2-way'!$G130)</f>
        <v>1.786046511627907</v>
      </c>
      <c r="E131" s="32">
        <f>IF(OR($A131="",$B131=""),"",B131*'MPTO_working_2-way'!$G130)</f>
        <v>2.2721893491124261</v>
      </c>
      <c r="F131" s="30">
        <f>IF(OR($A131="",$B131=""),"",'MPTO_working_2-way'!D130)</f>
        <v>1.7752534505924025</v>
      </c>
      <c r="G131" s="32">
        <f>IF(OR($A131="",$B131=""),"",'MPTO_working_2-way'!E130)</f>
        <v>2.2899007405073264</v>
      </c>
      <c r="H131" s="30">
        <f>IF(OR($A131="",$B131=""),"",'OddsRatio_working_2-way'!M130)</f>
        <v>1.7745966692414838</v>
      </c>
      <c r="I131" s="30">
        <f>IF(OR($A131="",$B131=""),"",'OddsRatio_working_2-way'!N130)</f>
        <v>2.2909944487358058</v>
      </c>
      <c r="J131" s="30">
        <f>IF('Log_working_2-way'!$D130="","",A131^('Log_working_2-way'!$D130))</f>
        <v>1.7696188198841825</v>
      </c>
      <c r="K131" s="32">
        <f>IF('Log_working_2-way'!$D130="","",B131^('Log_working_2-way'!$D130))</f>
        <v>2.2993445250561972</v>
      </c>
      <c r="L131" s="37">
        <f t="shared" si="26"/>
        <v>0.55989583333333337</v>
      </c>
      <c r="M131" s="37">
        <f t="shared" si="27"/>
        <v>0.44010416666666663</v>
      </c>
      <c r="N131" s="38">
        <v>227</v>
      </c>
      <c r="O131" s="38">
        <f t="shared" si="28"/>
        <v>92.680473372781066</v>
      </c>
      <c r="P131" s="38">
        <f t="shared" si="29"/>
        <v>121.41860465116277</v>
      </c>
      <c r="Q131" s="38">
        <f t="shared" si="30"/>
        <v>105.58139534883721</v>
      </c>
      <c r="R131" s="38">
        <f t="shared" si="31"/>
        <v>134.31952662721895</v>
      </c>
      <c r="S131" s="39">
        <f t="shared" si="32"/>
        <v>-12.900921976056139</v>
      </c>
      <c r="T131" s="39">
        <f t="shared" si="33"/>
        <v>-12.900921976056182</v>
      </c>
      <c r="U131" t="s">
        <v>270</v>
      </c>
      <c r="V131" t="s">
        <v>329</v>
      </c>
      <c r="W131" t="s">
        <v>307</v>
      </c>
      <c r="X131" s="48" t="s">
        <v>335</v>
      </c>
      <c r="Y131" s="41"/>
    </row>
    <row r="132" spans="1:25" ht="15" x14ac:dyDescent="0.25">
      <c r="A132">
        <v>2.04</v>
      </c>
      <c r="B132">
        <v>1.86</v>
      </c>
      <c r="C132" s="29">
        <f t="shared" si="34"/>
        <v>2.7830487033523088E-2</v>
      </c>
      <c r="D132" s="30">
        <f>IF(OR($A132="",$B132=""),"",A132*'MPTO_working_2-way'!$G131)</f>
        <v>2.096774193548387</v>
      </c>
      <c r="E132" s="32">
        <f>IF(OR($A132="",$B132=""),"",B132*'MPTO_working_2-way'!$G131)</f>
        <v>1.911764705882353</v>
      </c>
      <c r="F132" s="30">
        <f>IF(OR($A132="",$B132=""),"",'MPTO_working_2-way'!D131)</f>
        <v>2.0996015936254984</v>
      </c>
      <c r="G132" s="32">
        <f>IF(OR($A132="",$B132=""),"",'MPTO_working_2-way'!E131)</f>
        <v>1.9094202898550725</v>
      </c>
      <c r="H132" s="30">
        <f>IF(OR($A132="",$B132=""),"",'OddsRatio_working_2-way'!M131)</f>
        <v>2.0996828295383159</v>
      </c>
      <c r="I132" s="30">
        <f>IF(OR($A132="",$B132=""),"",'OddsRatio_working_2-way'!N131)</f>
        <v>1.9093531090412992</v>
      </c>
      <c r="J132" s="30">
        <f>IF('Log_working_2-way'!$D131="","",A132^('Log_working_2-way'!$D131))</f>
        <v>2.1009668261031296</v>
      </c>
      <c r="K132" s="32">
        <f>IF('Log_working_2-way'!$D131="","",B132^('Log_working_2-way'!$D131))</f>
        <v>1.9082925809304243</v>
      </c>
      <c r="L132" s="37">
        <f t="shared" si="26"/>
        <v>0.47692307692307695</v>
      </c>
      <c r="M132" s="37">
        <f t="shared" si="27"/>
        <v>0.52307692307692311</v>
      </c>
      <c r="N132" s="38">
        <v>228</v>
      </c>
      <c r="O132" s="38">
        <f t="shared" si="28"/>
        <v>116.23529411764706</v>
      </c>
      <c r="P132" s="38">
        <f t="shared" si="29"/>
        <v>105.41935483870969</v>
      </c>
      <c r="Q132" s="38">
        <f t="shared" si="30"/>
        <v>122.58064516129032</v>
      </c>
      <c r="R132" s="38">
        <f t="shared" si="31"/>
        <v>111.76470588235294</v>
      </c>
      <c r="S132" s="39">
        <f t="shared" si="32"/>
        <v>-6.3453510436432623</v>
      </c>
      <c r="T132" s="39">
        <f t="shared" si="33"/>
        <v>-6.3453510436432481</v>
      </c>
      <c r="U132" t="s">
        <v>330</v>
      </c>
      <c r="V132" t="s">
        <v>331</v>
      </c>
      <c r="W132" t="s">
        <v>339</v>
      </c>
      <c r="X132" s="48" t="s">
        <v>336</v>
      </c>
      <c r="Y132" s="41"/>
    </row>
    <row r="133" spans="1:25" ht="15" x14ac:dyDescent="0.25">
      <c r="A133">
        <v>1.77</v>
      </c>
      <c r="B133">
        <v>2.14</v>
      </c>
      <c r="C133" s="29">
        <f t="shared" si="34"/>
        <v>3.2261471038597556E-2</v>
      </c>
      <c r="D133" s="30">
        <f>IF(OR($A133="",$B133=""),"",A133*'MPTO_working_2-way'!$G132)</f>
        <v>1.8271028037383177</v>
      </c>
      <c r="E133" s="32">
        <f>IF(OR($A133="",$B133=""),"",B133*'MPTO_working_2-way'!$G132)</f>
        <v>2.2090395480225991</v>
      </c>
      <c r="F133" s="30">
        <f>IF(OR($A133="",$B133=""),"",'MPTO_working_2-way'!D132)</f>
        <v>1.822021261243927</v>
      </c>
      <c r="G133" s="32">
        <f>IF(OR($A133="",$B133=""),"",'MPTO_working_2-way'!E132)</f>
        <v>2.216513546725964</v>
      </c>
      <c r="H133" s="30">
        <f>IF(OR($A133="",$B133=""),"",'OddsRatio_working_2-way'!M132)</f>
        <v>1.8218507142366114</v>
      </c>
      <c r="I133" s="30">
        <f>IF(OR($A133="",$B133=""),"",'OddsRatio_working_2-way'!N132)</f>
        <v>2.2167659925061516</v>
      </c>
      <c r="J133" s="30">
        <f>IF('Log_working_2-way'!$D132="","",A133^('Log_working_2-way'!$D132))</f>
        <v>1.8195461168991689</v>
      </c>
      <c r="K133" s="32">
        <f>IF('Log_working_2-way'!$D132="","",B133^('Log_working_2-way'!$D132))</f>
        <v>2.2201875884465903</v>
      </c>
      <c r="L133" s="37">
        <f t="shared" si="26"/>
        <v>0.54731457800511507</v>
      </c>
      <c r="M133" s="37">
        <f t="shared" si="27"/>
        <v>0.45268542199488487</v>
      </c>
      <c r="N133" s="38">
        <v>229</v>
      </c>
      <c r="O133" s="38">
        <f t="shared" si="28"/>
        <v>99.621468926553661</v>
      </c>
      <c r="P133" s="38">
        <f t="shared" si="29"/>
        <v>121.99065420560747</v>
      </c>
      <c r="Q133" s="38">
        <f t="shared" si="30"/>
        <v>107.00934579439252</v>
      </c>
      <c r="R133" s="38">
        <f t="shared" si="31"/>
        <v>129.37853107344634</v>
      </c>
      <c r="S133" s="39">
        <f t="shared" si="32"/>
        <v>-7.3878768678388553</v>
      </c>
      <c r="T133" s="39">
        <f t="shared" si="33"/>
        <v>-7.3878768678388695</v>
      </c>
      <c r="U133" t="s">
        <v>332</v>
      </c>
      <c r="V133" t="s">
        <v>333</v>
      </c>
      <c r="W133" t="s">
        <v>339</v>
      </c>
      <c r="X133" s="48" t="s">
        <v>336</v>
      </c>
      <c r="Y133" s="41"/>
    </row>
    <row r="134" spans="1:25" s="50" customFormat="1" ht="15" x14ac:dyDescent="0.25">
      <c r="A134" s="53">
        <v>2.06</v>
      </c>
      <c r="B134" s="53">
        <v>1.83</v>
      </c>
      <c r="C134" s="54">
        <f t="shared" si="34"/>
        <v>3.1884980635577431E-2</v>
      </c>
      <c r="D134" s="55">
        <f>IF(OR($A134="",$B134=""),"",A134*'MPTO_working_2-way'!$G133)</f>
        <v>2.1256830601092895</v>
      </c>
      <c r="E134" s="57">
        <f>IF(OR($A134="",$B134=""),"",B134*'MPTO_working_2-way'!$G133)</f>
        <v>1.8883495145631068</v>
      </c>
      <c r="F134" s="55">
        <f>IF(OR($A134="",$B134=""),"",'MPTO_working_2-way'!D133)</f>
        <v>2.1299508446804905</v>
      </c>
      <c r="G134" s="57">
        <f>IF(OR($A134="",$B134=""),"",'MPTO_working_2-way'!E133)</f>
        <v>1.8849942497124856</v>
      </c>
      <c r="H134" s="55">
        <f>IF(OR($A134="",$B134=""),"",'OddsRatio_working_2-way'!M133)</f>
        <v>2.1300922235529893</v>
      </c>
      <c r="I134" s="55">
        <f>IF(OR($A134="",$B134=""),"",'OddsRatio_working_2-way'!N133)</f>
        <v>1.8848835335367746</v>
      </c>
      <c r="J134" s="55">
        <f>IF('Log_working_2-way'!$D133="","",A134^('Log_working_2-way'!$D133))</f>
        <v>2.1320394516231058</v>
      </c>
      <c r="K134" s="57">
        <f>IF('Log_working_2-way'!$D133="","",B134^('Log_working_2-way'!$D133))</f>
        <v>1.8833614398916756</v>
      </c>
      <c r="L134" s="61">
        <f t="shared" si="26"/>
        <v>0.47043701799485865</v>
      </c>
      <c r="M134" s="61">
        <f t="shared" si="27"/>
        <v>0.5295629820051414</v>
      </c>
      <c r="N134" s="62">
        <v>230</v>
      </c>
      <c r="O134" s="62">
        <f t="shared" si="28"/>
        <v>118.34951456310681</v>
      </c>
      <c r="P134" s="62">
        <f t="shared" si="29"/>
        <v>104.31693989071039</v>
      </c>
      <c r="Q134" s="62">
        <f t="shared" si="30"/>
        <v>125.6830601092896</v>
      </c>
      <c r="R134" s="62">
        <f t="shared" si="31"/>
        <v>111.65048543689321</v>
      </c>
      <c r="S134" s="63">
        <f t="shared" si="32"/>
        <v>-7.3335455461827905</v>
      </c>
      <c r="T134" s="63">
        <f t="shared" si="33"/>
        <v>-7.333545546182819</v>
      </c>
      <c r="U134" s="53" t="s">
        <v>113</v>
      </c>
      <c r="V134" s="53" t="s">
        <v>114</v>
      </c>
      <c r="W134" s="53" t="s">
        <v>127</v>
      </c>
      <c r="X134" s="60" t="s">
        <v>336</v>
      </c>
      <c r="Y134" s="52"/>
    </row>
    <row r="135" spans="1:25" s="35" customFormat="1" ht="15" x14ac:dyDescent="0.25">
      <c r="A135">
        <v>1.74</v>
      </c>
      <c r="B135">
        <v>2.16</v>
      </c>
      <c r="C135" s="29">
        <f t="shared" si="34"/>
        <v>3.7675606641123682E-2</v>
      </c>
      <c r="D135" s="30">
        <f>IF(OR($A135="",$B135=""),"",A135*'MPTO_working_2-way'!$G134)</f>
        <v>1.8055555555555551</v>
      </c>
      <c r="E135" s="32">
        <f>IF(OR($A135="",$B135=""),"",B135*'MPTO_working_2-way'!$G134)</f>
        <v>2.2413793103448274</v>
      </c>
      <c r="F135" s="30">
        <f>IF(OR($A135="",$B135=""),"",'MPTO_working_2-way'!D134)</f>
        <v>1.7989661114302122</v>
      </c>
      <c r="G135" s="32">
        <f>IF(OR($A135="",$B135=""),"",'MPTO_working_2-way'!E134)</f>
        <v>2.2516175413371671</v>
      </c>
      <c r="H135" s="30">
        <f>IF(OR($A135="",$B135=""),"",'OddsRatio_working_2-way'!M134)</f>
        <v>1.7987058497862392</v>
      </c>
      <c r="I135" s="30">
        <f>IF(OR($A135="",$B135=""),"",'OddsRatio_working_2-way'!N134)</f>
        <v>2.2520253861514017</v>
      </c>
      <c r="J135" s="30">
        <f>IF('Log_working_2-way'!$D134="","",A135^('Log_working_2-way'!$D134))</f>
        <v>1.7957063007853538</v>
      </c>
      <c r="K135" s="32">
        <f>IF('Log_working_2-way'!$D134="","",B135^('Log_working_2-way'!$D134))</f>
        <v>2.2567451068476951</v>
      </c>
      <c r="L135" s="37">
        <f t="shared" ref="L135:L198" si="35">(1/D135)</f>
        <v>0.55384615384615399</v>
      </c>
      <c r="M135" s="37">
        <f t="shared" ref="M135:M198" si="36">(1/E135)</f>
        <v>0.44615384615384618</v>
      </c>
      <c r="N135" s="38">
        <v>231</v>
      </c>
      <c r="O135" s="38">
        <f t="shared" ref="O135:O198" si="37">(1/A135)*((N135*A135)-N135)</f>
        <v>98.241379310344826</v>
      </c>
      <c r="P135" s="38">
        <f t="shared" ref="P135:P198" si="38">(1/B135)*((N135*B135)-N135)</f>
        <v>124.05555555555556</v>
      </c>
      <c r="Q135" s="38">
        <f t="shared" ref="Q135:Q198" si="39">(1/B135)*N135</f>
        <v>106.94444444444443</v>
      </c>
      <c r="R135" s="38">
        <f t="shared" ref="R135:R198" si="40">(1/A135)*N135</f>
        <v>132.75862068965517</v>
      </c>
      <c r="S135" s="39">
        <f t="shared" ref="S135:S198" si="41">O135-Q135</f>
        <v>-8.703065134099603</v>
      </c>
      <c r="T135" s="39">
        <f t="shared" ref="T135:T198" si="42">P135-R135</f>
        <v>-8.7030651340996172</v>
      </c>
      <c r="U135" t="s">
        <v>340</v>
      </c>
      <c r="V135" t="s">
        <v>341</v>
      </c>
      <c r="W135" t="s">
        <v>479</v>
      </c>
      <c r="X135" s="48" t="s">
        <v>475</v>
      </c>
      <c r="Y135" s="41"/>
    </row>
    <row r="136" spans="1:25" ht="15" x14ac:dyDescent="0.25">
      <c r="A136">
        <v>1.43</v>
      </c>
      <c r="B136">
        <v>2.99</v>
      </c>
      <c r="C136" s="29">
        <f t="shared" si="34"/>
        <v>3.3748859835816436E-2</v>
      </c>
      <c r="D136" s="30">
        <f>IF(OR($A136="",$B136=""),"",A136*'MPTO_working_2-way'!$G135)</f>
        <v>1.4782608695652175</v>
      </c>
      <c r="E136" s="32">
        <f>IF(OR($A136="",$B136=""),"",B136*'MPTO_working_2-way'!$G135)</f>
        <v>3.0909090909090913</v>
      </c>
      <c r="F136" s="30">
        <f>IF(OR($A136="",$B136=""),"",'MPTO_working_2-way'!D135)</f>
        <v>1.4653597683225663</v>
      </c>
      <c r="G136" s="32">
        <f>IF(OR($A136="",$B136=""),"",'MPTO_working_2-way'!E135)</f>
        <v>3.148875059837243</v>
      </c>
      <c r="H136" s="30">
        <f>IF(OR($A136="",$B136=""),"",'OddsRatio_working_2-way'!M135)</f>
        <v>1.4648444922875286</v>
      </c>
      <c r="I136" s="30">
        <f>IF(OR($A136="",$B136=""),"",'OddsRatio_working_2-way'!N135)</f>
        <v>3.1512570689585626</v>
      </c>
      <c r="J136" s="30">
        <f>IF('Log_working_2-way'!$D135="","",A136^('Log_working_2-way'!$D135))</f>
        <v>1.458917475412421</v>
      </c>
      <c r="K136" s="32">
        <f>IF('Log_working_2-way'!$D135="","",B136^('Log_working_2-way'!$D135))</f>
        <v>3.1790410118964001</v>
      </c>
      <c r="L136" s="37">
        <f t="shared" si="35"/>
        <v>0.67647058823529405</v>
      </c>
      <c r="M136" s="37">
        <f t="shared" si="36"/>
        <v>0.32352941176470584</v>
      </c>
      <c r="N136" s="38">
        <v>232</v>
      </c>
      <c r="O136" s="38">
        <f t="shared" si="37"/>
        <v>69.76223776223776</v>
      </c>
      <c r="P136" s="38">
        <f t="shared" si="38"/>
        <v>154.40802675585286</v>
      </c>
      <c r="Q136" s="38">
        <f t="shared" si="39"/>
        <v>77.591973244147155</v>
      </c>
      <c r="R136" s="38">
        <f t="shared" si="40"/>
        <v>162.23776223776227</v>
      </c>
      <c r="S136" s="39">
        <f t="shared" si="41"/>
        <v>-7.8297354819093954</v>
      </c>
      <c r="T136" s="39">
        <f t="shared" si="42"/>
        <v>-7.8297354819094096</v>
      </c>
      <c r="U136" t="s">
        <v>225</v>
      </c>
      <c r="V136" t="s">
        <v>214</v>
      </c>
      <c r="W136" t="s">
        <v>303</v>
      </c>
      <c r="X136" s="48" t="s">
        <v>475</v>
      </c>
      <c r="Y136" s="41"/>
    </row>
    <row r="137" spans="1:25" s="35" customFormat="1" ht="15" x14ac:dyDescent="0.25">
      <c r="A137">
        <v>1.94</v>
      </c>
      <c r="B137">
        <v>1.94</v>
      </c>
      <c r="C137" s="29">
        <f t="shared" si="34"/>
        <v>3.0927835051546504E-2</v>
      </c>
      <c r="D137" s="30">
        <f>IF(OR($A137="",$B137=""),"",A137*'MPTO_working_2-way'!$G136)</f>
        <v>2</v>
      </c>
      <c r="E137" s="32">
        <f>IF(OR($A137="",$B137=""),"",B137*'MPTO_working_2-way'!$G136)</f>
        <v>2</v>
      </c>
      <c r="F137" s="30">
        <f>IF(OR($A137="",$B137=""),"",'MPTO_working_2-way'!D136)</f>
        <v>2.0000000000000004</v>
      </c>
      <c r="G137" s="32">
        <f>IF(OR($A137="",$B137=""),"",'MPTO_working_2-way'!E136)</f>
        <v>2.0000000000000004</v>
      </c>
      <c r="H137" s="30">
        <f>IF(OR($A137="",$B137=""),"",'OddsRatio_working_2-way'!M136)</f>
        <v>2.0000000000000004</v>
      </c>
      <c r="I137" s="30">
        <f>IF(OR($A137="",$B137=""),"",'OddsRatio_working_2-way'!N136)</f>
        <v>2.0000000000000004</v>
      </c>
      <c r="J137" s="30">
        <f>IF('Log_working_2-way'!$D136="","",A137^('Log_working_2-way'!$D136))</f>
        <v>1.9999999999999891</v>
      </c>
      <c r="K137" s="32">
        <f>IF('Log_working_2-way'!$D136="","",B137^('Log_working_2-way'!$D136))</f>
        <v>1.9999999999999891</v>
      </c>
      <c r="L137" s="37">
        <f t="shared" si="35"/>
        <v>0.5</v>
      </c>
      <c r="M137" s="37">
        <f t="shared" si="36"/>
        <v>0.5</v>
      </c>
      <c r="N137" s="38">
        <v>233</v>
      </c>
      <c r="O137" s="38">
        <f t="shared" si="37"/>
        <v>112.89690721649485</v>
      </c>
      <c r="P137" s="38">
        <f t="shared" si="38"/>
        <v>112.89690721649485</v>
      </c>
      <c r="Q137" s="38">
        <f t="shared" si="39"/>
        <v>120.10309278350516</v>
      </c>
      <c r="R137" s="38">
        <f t="shared" si="40"/>
        <v>120.10309278350516</v>
      </c>
      <c r="S137" s="39">
        <f t="shared" si="41"/>
        <v>-7.2061855670103085</v>
      </c>
      <c r="T137" s="39">
        <f t="shared" si="42"/>
        <v>-7.2061855670103085</v>
      </c>
      <c r="U137" t="s">
        <v>342</v>
      </c>
      <c r="V137" t="s">
        <v>343</v>
      </c>
      <c r="W137" t="s">
        <v>480</v>
      </c>
      <c r="X137" s="48" t="s">
        <v>475</v>
      </c>
      <c r="Y137" s="41"/>
    </row>
    <row r="138" spans="1:25" ht="15" x14ac:dyDescent="0.25">
      <c r="A138">
        <v>1.97</v>
      </c>
      <c r="B138">
        <v>1.92</v>
      </c>
      <c r="C138" s="29">
        <f t="shared" si="34"/>
        <v>2.844754653130277E-2</v>
      </c>
      <c r="D138" s="30">
        <f>IF(OR($A138="",$B138=""),"",A138*'MPTO_working_2-way'!$G137)</f>
        <v>2.0260416666666665</v>
      </c>
      <c r="E138" s="32">
        <f>IF(OR($A138="",$B138=""),"",B138*'MPTO_working_2-way'!$G137)</f>
        <v>1.9746192893401013</v>
      </c>
      <c r="F138" s="30">
        <f>IF(OR($A138="",$B138=""),"",'MPTO_working_2-way'!D137)</f>
        <v>2.0267924123888115</v>
      </c>
      <c r="G138" s="32">
        <f>IF(OR($A138="",$B138=""),"",'MPTO_working_2-way'!E137)</f>
        <v>1.9739066903246005</v>
      </c>
      <c r="H138" s="30">
        <f>IF(OR($A138="",$B138=""),"",'OddsRatio_working_2-way'!M137)</f>
        <v>2.0268144068364817</v>
      </c>
      <c r="I138" s="30">
        <f>IF(OR($A138="",$B138=""),"",'OddsRatio_working_2-way'!N137)</f>
        <v>1.9738858291644976</v>
      </c>
      <c r="J138" s="30">
        <f>IF('Log_working_2-way'!$D137="","",A138^('Log_working_2-way'!$D137))</f>
        <v>2.0271548987306875</v>
      </c>
      <c r="K138" s="32">
        <f>IF('Log_working_2-way'!$D137="","",B138^('Log_working_2-way'!$D137))</f>
        <v>1.9735629954505829</v>
      </c>
      <c r="L138" s="37">
        <f t="shared" si="35"/>
        <v>0.49357326478149105</v>
      </c>
      <c r="M138" s="37">
        <f t="shared" si="36"/>
        <v>0.50642673521850901</v>
      </c>
      <c r="N138" s="38">
        <v>234</v>
      </c>
      <c r="O138" s="38">
        <f t="shared" si="37"/>
        <v>115.21827411167513</v>
      </c>
      <c r="P138" s="38">
        <f t="shared" si="38"/>
        <v>112.125</v>
      </c>
      <c r="Q138" s="38">
        <f t="shared" si="39"/>
        <v>121.87500000000001</v>
      </c>
      <c r="R138" s="38">
        <f t="shared" si="40"/>
        <v>118.78172588832487</v>
      </c>
      <c r="S138" s="39">
        <f t="shared" si="41"/>
        <v>-6.6567258883248854</v>
      </c>
      <c r="T138" s="39">
        <f t="shared" si="42"/>
        <v>-6.6567258883248712</v>
      </c>
      <c r="U138" t="s">
        <v>344</v>
      </c>
      <c r="V138" t="s">
        <v>345</v>
      </c>
      <c r="W138" t="s">
        <v>480</v>
      </c>
      <c r="X138" s="48" t="s">
        <v>475</v>
      </c>
      <c r="Y138" s="41"/>
    </row>
    <row r="139" spans="1:25" ht="15" x14ac:dyDescent="0.25">
      <c r="A139">
        <v>2.2400000000000002</v>
      </c>
      <c r="B139">
        <v>1.72</v>
      </c>
      <c r="C139" s="29">
        <f t="shared" si="34"/>
        <v>2.7823920265780622E-2</v>
      </c>
      <c r="D139" s="30">
        <f>IF(OR($A139="",$B139=""),"",A139*'MPTO_working_2-way'!$G138)</f>
        <v>2.3023255813953489</v>
      </c>
      <c r="E139" s="32">
        <f>IF(OR($A139="",$B139=""),"",B139*'MPTO_working_2-way'!$G138)</f>
        <v>1.7678571428571426</v>
      </c>
      <c r="F139" s="30">
        <f>IF(OR($A139="",$B139=""),"",'MPTO_working_2-way'!D138)</f>
        <v>2.3120499279884781</v>
      </c>
      <c r="G139" s="32">
        <f>IF(OR($A139="",$B139=""),"",'MPTO_working_2-way'!E138)</f>
        <v>1.762166117819246</v>
      </c>
      <c r="H139" s="30">
        <f>IF(OR($A139="",$B139=""),"",'OddsRatio_working_2-way'!M138)</f>
        <v>2.3123346456686344</v>
      </c>
      <c r="I139" s="30">
        <f>IF(OR($A139="",$B139=""),"",'OddsRatio_working_2-way'!N138)</f>
        <v>1.7620007620011424</v>
      </c>
      <c r="J139" s="30">
        <f>IF('Log_working_2-way'!$D138="","",A139^('Log_working_2-way'!$D138))</f>
        <v>2.3167816840015738</v>
      </c>
      <c r="K139" s="32">
        <f>IF('Log_working_2-way'!$D138="","",B139^('Log_working_2-way'!$D138))</f>
        <v>1.7594273311587105</v>
      </c>
      <c r="L139" s="37">
        <f t="shared" si="35"/>
        <v>0.43434343434343431</v>
      </c>
      <c r="M139" s="37">
        <f t="shared" si="36"/>
        <v>0.56565656565656575</v>
      </c>
      <c r="N139" s="38">
        <v>235</v>
      </c>
      <c r="O139" s="38">
        <f t="shared" si="37"/>
        <v>130.08928571428575</v>
      </c>
      <c r="P139" s="38">
        <f t="shared" si="38"/>
        <v>98.372093023255815</v>
      </c>
      <c r="Q139" s="38">
        <f t="shared" si="39"/>
        <v>136.62790697674419</v>
      </c>
      <c r="R139" s="38">
        <f t="shared" si="40"/>
        <v>104.91071428571428</v>
      </c>
      <c r="S139" s="39">
        <f t="shared" si="41"/>
        <v>-6.5386212624584346</v>
      </c>
      <c r="T139" s="39">
        <f t="shared" si="42"/>
        <v>-6.538621262458463</v>
      </c>
      <c r="U139" t="s">
        <v>346</v>
      </c>
      <c r="V139" t="s">
        <v>347</v>
      </c>
      <c r="W139" t="s">
        <v>337</v>
      </c>
      <c r="X139" s="48" t="s">
        <v>475</v>
      </c>
      <c r="Y139" s="41"/>
    </row>
    <row r="140" spans="1:25" ht="15" x14ac:dyDescent="0.25">
      <c r="A140">
        <v>2.14</v>
      </c>
      <c r="B140">
        <v>1.78</v>
      </c>
      <c r="C140" s="29">
        <f t="shared" si="34"/>
        <v>2.908747243515708E-2</v>
      </c>
      <c r="D140" s="30">
        <f>IF(OR($A140="",$B140=""),"",A140*'MPTO_working_2-way'!$G139)</f>
        <v>2.2022471910112364</v>
      </c>
      <c r="E140" s="32">
        <f>IF(OR($A140="",$B140=""),"",B140*'MPTO_working_2-way'!$G139)</f>
        <v>1.8317757009345796</v>
      </c>
      <c r="F140" s="30">
        <f>IF(OR($A140="",$B140=""),"",'MPTO_working_2-way'!D139)</f>
        <v>2.2087440565928333</v>
      </c>
      <c r="G140" s="32">
        <f>IF(OR($A140="",$B140=""),"",'MPTO_working_2-way'!E139)</f>
        <v>1.8273049985608751</v>
      </c>
      <c r="H140" s="30">
        <f>IF(OR($A140="",$B140=""),"",'OddsRatio_working_2-way'!M139)</f>
        <v>2.2089410496539781</v>
      </c>
      <c r="I140" s="30">
        <f>IF(OR($A140="",$B140=""),"",'OddsRatio_working_2-way'!N139)</f>
        <v>1.8271701918685113</v>
      </c>
      <c r="J140" s="30">
        <f>IF('Log_working_2-way'!$D139="","",A140^('Log_working_2-way'!$D139))</f>
        <v>2.2119050245559748</v>
      </c>
      <c r="K140" s="32">
        <f>IF('Log_working_2-way'!$D139="","",B140^('Log_working_2-way'!$D139))</f>
        <v>1.8251471689098502</v>
      </c>
      <c r="L140" s="37">
        <f t="shared" si="35"/>
        <v>0.45408163265306112</v>
      </c>
      <c r="M140" s="37">
        <f t="shared" si="36"/>
        <v>0.54591836734693866</v>
      </c>
      <c r="N140" s="38">
        <v>236</v>
      </c>
      <c r="O140" s="38">
        <f t="shared" si="37"/>
        <v>125.71962616822431</v>
      </c>
      <c r="P140" s="38">
        <f t="shared" si="38"/>
        <v>103.41573033707866</v>
      </c>
      <c r="Q140" s="38">
        <f t="shared" si="39"/>
        <v>132.58426966292137</v>
      </c>
      <c r="R140" s="38">
        <f t="shared" si="40"/>
        <v>110.28037383177571</v>
      </c>
      <c r="S140" s="39">
        <f t="shared" si="41"/>
        <v>-6.8646434946970629</v>
      </c>
      <c r="T140" s="39">
        <f t="shared" si="42"/>
        <v>-6.8646434946970487</v>
      </c>
      <c r="U140" t="s">
        <v>256</v>
      </c>
      <c r="V140" t="s">
        <v>261</v>
      </c>
      <c r="W140" t="s">
        <v>304</v>
      </c>
      <c r="X140" s="48" t="s">
        <v>475</v>
      </c>
      <c r="Y140" s="41"/>
    </row>
    <row r="141" spans="1:25" ht="15" x14ac:dyDescent="0.25">
      <c r="A141">
        <v>1.91</v>
      </c>
      <c r="B141">
        <v>1.97</v>
      </c>
      <c r="C141" s="29">
        <f t="shared" si="34"/>
        <v>3.1174422622053388E-2</v>
      </c>
      <c r="D141" s="30">
        <f>IF(OR($A141="",$B141=""),"",A141*'MPTO_working_2-way'!$G140)</f>
        <v>1.969543147208122</v>
      </c>
      <c r="E141" s="32">
        <f>IF(OR($A141="",$B141=""),"",B141*'MPTO_working_2-way'!$G140)</f>
        <v>2.0314136125654452</v>
      </c>
      <c r="F141" s="30">
        <f>IF(OR($A141="",$B141=""),"",'MPTO_working_2-way'!D140)</f>
        <v>1.9686085750909044</v>
      </c>
      <c r="G141" s="32">
        <f>IF(OR($A141="",$B141=""),"",'MPTO_working_2-way'!E140)</f>
        <v>2.0324087827801334</v>
      </c>
      <c r="H141" s="30">
        <f>IF(OR($A141="",$B141=""),"",'OddsRatio_working_2-way'!M140)</f>
        <v>1.9685785099293232</v>
      </c>
      <c r="I141" s="30">
        <f>IF(OR($A141="",$B141=""),"",'OddsRatio_working_2-way'!N140)</f>
        <v>2.032440829265322</v>
      </c>
      <c r="J141" s="30">
        <f>IF('Log_working_2-way'!$D140="","",A141^('Log_working_2-way'!$D140))</f>
        <v>1.9681542022947511</v>
      </c>
      <c r="K141" s="32">
        <f>IF('Log_working_2-way'!$D140="","",B141^('Log_working_2-way'!$D140))</f>
        <v>2.0328933114474355</v>
      </c>
      <c r="L141" s="37">
        <f t="shared" si="35"/>
        <v>0.50773195876288657</v>
      </c>
      <c r="M141" s="37">
        <f t="shared" si="36"/>
        <v>0.49226804123711337</v>
      </c>
      <c r="N141" s="38">
        <v>237</v>
      </c>
      <c r="O141" s="38">
        <f t="shared" si="37"/>
        <v>112.91623036649213</v>
      </c>
      <c r="P141" s="38">
        <f t="shared" si="38"/>
        <v>116.69543147208121</v>
      </c>
      <c r="Q141" s="38">
        <f t="shared" si="39"/>
        <v>120.30456852791878</v>
      </c>
      <c r="R141" s="38">
        <f t="shared" si="40"/>
        <v>124.08376963350786</v>
      </c>
      <c r="S141" s="39">
        <f t="shared" si="41"/>
        <v>-7.3883381614266455</v>
      </c>
      <c r="T141" s="39">
        <f t="shared" si="42"/>
        <v>-7.3883381614266455</v>
      </c>
      <c r="U141" t="s">
        <v>348</v>
      </c>
      <c r="V141" t="s">
        <v>349</v>
      </c>
      <c r="W141" t="s">
        <v>339</v>
      </c>
      <c r="X141" s="48" t="s">
        <v>475</v>
      </c>
      <c r="Y141" s="41"/>
    </row>
    <row r="142" spans="1:25" ht="15" x14ac:dyDescent="0.25">
      <c r="A142">
        <v>2.08</v>
      </c>
      <c r="B142">
        <v>1.77</v>
      </c>
      <c r="C142" s="29">
        <f t="shared" si="34"/>
        <v>4.5740982181660117E-2</v>
      </c>
      <c r="D142" s="30">
        <f>IF(OR($A142="",$B142=""),"",A142*'MPTO_working_2-way'!$G141)</f>
        <v>2.1751412429378529</v>
      </c>
      <c r="E142" s="32">
        <f>IF(OR($A142="",$B142=""),"",B142*'MPTO_working_2-way'!$G141)</f>
        <v>1.8509615384615383</v>
      </c>
      <c r="F142" s="30">
        <f>IF(OR($A142="",$B142=""),"",'MPTO_working_2-way'!D141)</f>
        <v>2.1838889547989084</v>
      </c>
      <c r="G142" s="32">
        <f>IF(OR($A142="",$B142=""),"",'MPTO_working_2-way'!E141)</f>
        <v>1.8446738150115241</v>
      </c>
      <c r="H142" s="30">
        <f>IF(OR($A142="",$B142=""),"",'OddsRatio_working_2-way'!M141)</f>
        <v>2.1843130509275839</v>
      </c>
      <c r="I142" s="30">
        <f>IF(OR($A142="",$B142=""),"",'OddsRatio_working_2-way'!N141)</f>
        <v>1.8443713418650365</v>
      </c>
      <c r="J142" s="30">
        <f>IF('Log_working_2-way'!$D141="","",A142^('Log_working_2-way'!$D141))</f>
        <v>2.1883671237775504</v>
      </c>
      <c r="K142" s="32">
        <f>IF('Log_working_2-way'!$D141="","",B142^('Log_working_2-way'!$D141))</f>
        <v>1.8414907985847828</v>
      </c>
      <c r="L142" s="37">
        <f t="shared" si="35"/>
        <v>0.45974025974025978</v>
      </c>
      <c r="M142" s="37">
        <f t="shared" si="36"/>
        <v>0.54025974025974033</v>
      </c>
      <c r="N142" s="38">
        <v>238</v>
      </c>
      <c r="O142" s="38">
        <f t="shared" si="37"/>
        <v>123.57692307692308</v>
      </c>
      <c r="P142" s="38">
        <f t="shared" si="38"/>
        <v>103.5367231638418</v>
      </c>
      <c r="Q142" s="38">
        <f t="shared" si="39"/>
        <v>134.4632768361582</v>
      </c>
      <c r="R142" s="38">
        <f t="shared" si="40"/>
        <v>114.42307692307692</v>
      </c>
      <c r="S142" s="39">
        <f t="shared" si="41"/>
        <v>-10.886353759235121</v>
      </c>
      <c r="T142" s="39">
        <f t="shared" si="42"/>
        <v>-10.886353759235121</v>
      </c>
      <c r="U142" t="s">
        <v>350</v>
      </c>
      <c r="V142" t="s">
        <v>351</v>
      </c>
      <c r="W142" t="s">
        <v>481</v>
      </c>
      <c r="X142" s="48" t="s">
        <v>475</v>
      </c>
      <c r="Y142" s="41"/>
    </row>
    <row r="143" spans="1:25" ht="15" x14ac:dyDescent="0.25">
      <c r="A143">
        <v>2.31</v>
      </c>
      <c r="B143">
        <v>1.63</v>
      </c>
      <c r="C143" s="29">
        <f t="shared" si="34"/>
        <v>4.6397365415770331E-2</v>
      </c>
      <c r="D143" s="30">
        <f>IF(OR($A143="",$B143=""),"",A143*'MPTO_working_2-way'!$G142)</f>
        <v>2.4171779141104297</v>
      </c>
      <c r="E143" s="32">
        <f>IF(OR($A143="",$B143=""),"",B143*'MPTO_working_2-way'!$G142)</f>
        <v>1.7056277056277056</v>
      </c>
      <c r="F143" s="30">
        <f>IF(OR($A143="",$B143=""),"",'MPTO_working_2-way'!D142)</f>
        <v>2.4407999222117787</v>
      </c>
      <c r="G143" s="32">
        <f>IF(OR($A143="",$B143=""),"",'MPTO_working_2-way'!E142)</f>
        <v>1.6940588936629699</v>
      </c>
      <c r="H143" s="30">
        <f>IF(OR($A143="",$B143=""),"",'OddsRatio_working_2-way'!M142)</f>
        <v>2.442000374259687</v>
      </c>
      <c r="I143" s="30">
        <f>IF(OR($A143="",$B143=""),"",'OddsRatio_working_2-way'!N142)</f>
        <v>1.6934810960180178</v>
      </c>
      <c r="J143" s="30">
        <f>IF('Log_working_2-way'!$D142="","",A143^('Log_working_2-way'!$D142))</f>
        <v>2.4530975525108785</v>
      </c>
      <c r="K143" s="32">
        <f>IF('Log_working_2-way'!$D142="","",B143^('Log_working_2-way'!$D142))</f>
        <v>1.6881850418584505</v>
      </c>
      <c r="L143" s="37">
        <f t="shared" si="35"/>
        <v>0.41370558375634514</v>
      </c>
      <c r="M143" s="37">
        <f t="shared" si="36"/>
        <v>0.58629441624365486</v>
      </c>
      <c r="N143" s="38">
        <v>239</v>
      </c>
      <c r="O143" s="38">
        <f t="shared" si="37"/>
        <v>135.53679653679654</v>
      </c>
      <c r="P143" s="38">
        <f t="shared" si="38"/>
        <v>92.374233128834348</v>
      </c>
      <c r="Q143" s="38">
        <f t="shared" si="39"/>
        <v>146.62576687116564</v>
      </c>
      <c r="R143" s="38">
        <f t="shared" si="40"/>
        <v>103.46320346320346</v>
      </c>
      <c r="S143" s="39">
        <f t="shared" si="41"/>
        <v>-11.088970334369094</v>
      </c>
      <c r="T143" s="39">
        <f t="shared" si="42"/>
        <v>-11.088970334369108</v>
      </c>
      <c r="U143" t="s">
        <v>120</v>
      </c>
      <c r="V143" t="s">
        <v>89</v>
      </c>
      <c r="W143" t="s">
        <v>97</v>
      </c>
      <c r="X143" s="48" t="s">
        <v>475</v>
      </c>
      <c r="Y143" s="41"/>
    </row>
    <row r="144" spans="1:25" ht="15" x14ac:dyDescent="0.25">
      <c r="A144">
        <v>1.54</v>
      </c>
      <c r="B144">
        <v>2.59</v>
      </c>
      <c r="C144" s="29">
        <f t="shared" si="34"/>
        <v>3.5451035451035562E-2</v>
      </c>
      <c r="D144" s="30">
        <f>IF(OR($A144="",$B144=""),"",A144*'MPTO_working_2-way'!$G143)</f>
        <v>1.5945945945945947</v>
      </c>
      <c r="E144" s="32">
        <f>IF(OR($A144="",$B144=""),"",B144*'MPTO_working_2-way'!$G143)</f>
        <v>2.6818181818181821</v>
      </c>
      <c r="F144" s="30">
        <f>IF(OR($A144="",$B144=""),"",'MPTO_working_2-way'!D143)</f>
        <v>1.583217560433454</v>
      </c>
      <c r="G144" s="32">
        <f>IF(OR($A144="",$B144=""),"",'MPTO_working_2-way'!E143)</f>
        <v>2.7146260123868511</v>
      </c>
      <c r="H144" s="30">
        <f>IF(OR($A144="",$B144=""),"",'OddsRatio_working_2-way'!M143)</f>
        <v>1.5827715174143586</v>
      </c>
      <c r="I144" s="30">
        <f>IF(OR($A144="",$B144=""),"",'OddsRatio_working_2-way'!N143)</f>
        <v>2.7159383568311668</v>
      </c>
      <c r="J144" s="30">
        <f>IF('Log_working_2-way'!$D143="","",A144^('Log_working_2-way'!$D143))</f>
        <v>1.5775817480869365</v>
      </c>
      <c r="K144" s="32">
        <f>IF('Log_working_2-way'!$D143="","",B144^('Log_working_2-way'!$D143))</f>
        <v>2.7313566491877532</v>
      </c>
      <c r="L144" s="37">
        <f t="shared" si="35"/>
        <v>0.6271186440677966</v>
      </c>
      <c r="M144" s="37">
        <f t="shared" si="36"/>
        <v>0.37288135593220334</v>
      </c>
      <c r="N144" s="38">
        <v>240</v>
      </c>
      <c r="O144" s="38">
        <f t="shared" si="37"/>
        <v>84.155844155844164</v>
      </c>
      <c r="P144" s="38">
        <f t="shared" si="38"/>
        <v>147.33590733590731</v>
      </c>
      <c r="Q144" s="38">
        <f t="shared" si="39"/>
        <v>92.664092664092664</v>
      </c>
      <c r="R144" s="38">
        <f t="shared" si="40"/>
        <v>155.84415584415584</v>
      </c>
      <c r="S144" s="39">
        <f t="shared" si="41"/>
        <v>-8.5082485082484993</v>
      </c>
      <c r="T144" s="39">
        <f t="shared" si="42"/>
        <v>-8.5082485082485277</v>
      </c>
      <c r="U144" t="s">
        <v>294</v>
      </c>
      <c r="V144" t="s">
        <v>243</v>
      </c>
      <c r="W144" t="s">
        <v>305</v>
      </c>
      <c r="X144" s="48" t="s">
        <v>475</v>
      </c>
      <c r="Y144" s="41"/>
    </row>
    <row r="145" spans="1:25" ht="15" x14ac:dyDescent="0.25">
      <c r="A145">
        <v>2.04</v>
      </c>
      <c r="B145">
        <v>1.85</v>
      </c>
      <c r="C145" s="29">
        <f t="shared" si="34"/>
        <v>3.0736618971912932E-2</v>
      </c>
      <c r="D145" s="30">
        <f>IF(OR($A145="",$B145=""),"",A145*'MPTO_working_2-way'!$G144)</f>
        <v>2.1027027027027025</v>
      </c>
      <c r="E145" s="32">
        <f>IF(OR($A145="",$B145=""),"",B145*'MPTO_working_2-way'!$G144)</f>
        <v>1.9068627450980391</v>
      </c>
      <c r="F145" s="30">
        <f>IF(OR($A145="",$B145=""),"",'MPTO_working_2-way'!D144)</f>
        <v>2.1060267857142851</v>
      </c>
      <c r="G145" s="32">
        <f>IF(OR($A145="",$B145=""),"",'MPTO_working_2-way'!E144)</f>
        <v>1.9041372351160444</v>
      </c>
      <c r="H145" s="30">
        <f>IF(OR($A145="",$B145=""),"",'OddsRatio_working_2-way'!M144)</f>
        <v>2.1061326375099441</v>
      </c>
      <c r="I145" s="30">
        <f>IF(OR($A145="",$B145=""),"",'OddsRatio_working_2-way'!N144)</f>
        <v>1.904050713349474</v>
      </c>
      <c r="J145" s="30">
        <f>IF('Log_working_2-way'!$D144="","",A145^('Log_working_2-way'!$D144))</f>
        <v>2.1076465292124213</v>
      </c>
      <c r="K145" s="32">
        <f>IF('Log_working_2-way'!$D144="","",B145^('Log_working_2-way'!$D144))</f>
        <v>1.9028150891340896</v>
      </c>
      <c r="L145" s="37">
        <f t="shared" si="35"/>
        <v>0.47557840616966585</v>
      </c>
      <c r="M145" s="37">
        <f t="shared" si="36"/>
        <v>0.52442159383033427</v>
      </c>
      <c r="N145" s="38">
        <v>241</v>
      </c>
      <c r="O145" s="38">
        <f t="shared" si="37"/>
        <v>122.8627450980392</v>
      </c>
      <c r="P145" s="38">
        <f t="shared" si="38"/>
        <v>110.72972972972973</v>
      </c>
      <c r="Q145" s="38">
        <f t="shared" si="39"/>
        <v>130.27027027027026</v>
      </c>
      <c r="R145" s="38">
        <f t="shared" si="40"/>
        <v>118.13725490196077</v>
      </c>
      <c r="S145" s="39">
        <f t="shared" si="41"/>
        <v>-7.4075251722310611</v>
      </c>
      <c r="T145" s="39">
        <f t="shared" si="42"/>
        <v>-7.4075251722310469</v>
      </c>
      <c r="U145" t="s">
        <v>213</v>
      </c>
      <c r="V145" t="s">
        <v>289</v>
      </c>
      <c r="W145" t="s">
        <v>305</v>
      </c>
      <c r="X145" s="48" t="s">
        <v>475</v>
      </c>
      <c r="Y145" s="41"/>
    </row>
    <row r="146" spans="1:25" s="35" customFormat="1" ht="15" x14ac:dyDescent="0.25">
      <c r="A146">
        <v>1.55</v>
      </c>
      <c r="B146">
        <v>2.48</v>
      </c>
      <c r="C146" s="29">
        <f t="shared" si="34"/>
        <v>4.8387096774193505E-2</v>
      </c>
      <c r="D146" s="30">
        <f>IF(OR($A146="",$B146=""),"",A146*'MPTO_working_2-way'!$G145)</f>
        <v>1.625</v>
      </c>
      <c r="E146" s="32">
        <f>IF(OR($A146="",$B146=""),"",B146*'MPTO_working_2-way'!$G145)</f>
        <v>2.6</v>
      </c>
      <c r="F146" s="30">
        <f>IF(OR($A146="",$B146=""),"",'MPTO_working_2-way'!D145)</f>
        <v>1.6103896103896105</v>
      </c>
      <c r="G146" s="32">
        <f>IF(OR($A146="",$B146=""),"",'MPTO_working_2-way'!E145)</f>
        <v>2.6382978723404253</v>
      </c>
      <c r="H146" s="30">
        <f>IF(OR($A146="",$B146=""),"",'OddsRatio_working_2-way'!M145)</f>
        <v>1.6096077604670245</v>
      </c>
      <c r="I146" s="30">
        <f>IF(OR($A146="",$B146=""),"",'OddsRatio_working_2-way'!N145)</f>
        <v>2.6403990645294484</v>
      </c>
      <c r="J146" s="30">
        <f>IF('Log_working_2-way'!$D145="","",A146^('Log_working_2-way'!$D145))</f>
        <v>1.602904114109869</v>
      </c>
      <c r="K146" s="32">
        <f>IF('Log_working_2-way'!$D145="","",B146^('Log_working_2-way'!$D145))</f>
        <v>2.6586385406816029</v>
      </c>
      <c r="L146" s="37">
        <f t="shared" si="35"/>
        <v>0.61538461538461542</v>
      </c>
      <c r="M146" s="37">
        <f t="shared" si="36"/>
        <v>0.38461538461538458</v>
      </c>
      <c r="N146" s="38">
        <v>242</v>
      </c>
      <c r="O146" s="38">
        <f t="shared" si="37"/>
        <v>85.870967741935502</v>
      </c>
      <c r="P146" s="38">
        <f t="shared" si="38"/>
        <v>144.41935483870967</v>
      </c>
      <c r="Q146" s="38">
        <f t="shared" si="39"/>
        <v>97.580645161290334</v>
      </c>
      <c r="R146" s="38">
        <f t="shared" si="40"/>
        <v>156.12903225806451</v>
      </c>
      <c r="S146" s="39">
        <f t="shared" si="41"/>
        <v>-11.709677419354833</v>
      </c>
      <c r="T146" s="39">
        <f t="shared" si="42"/>
        <v>-11.709677419354847</v>
      </c>
      <c r="U146" t="s">
        <v>352</v>
      </c>
      <c r="V146" t="s">
        <v>353</v>
      </c>
      <c r="W146" t="s">
        <v>479</v>
      </c>
      <c r="X146" s="48" t="s">
        <v>476</v>
      </c>
      <c r="Y146" s="41"/>
    </row>
    <row r="147" spans="1:25" ht="15" x14ac:dyDescent="0.25">
      <c r="A147">
        <v>1.58</v>
      </c>
      <c r="B147">
        <v>2.41</v>
      </c>
      <c r="C147" s="29">
        <f t="shared" si="34"/>
        <v>4.7849151741162776E-2</v>
      </c>
      <c r="D147" s="30">
        <f>IF(OR($A147="",$B147=""),"",A147*'MPTO_working_2-way'!$G146)</f>
        <v>1.6556016597510372</v>
      </c>
      <c r="E147" s="32">
        <f>IF(OR($A147="",$B147=""),"",B147*'MPTO_working_2-way'!$G146)</f>
        <v>2.5253164556962022</v>
      </c>
      <c r="F147" s="30">
        <f>IF(OR($A147="",$B147=""),"",'MPTO_working_2-way'!D146)</f>
        <v>1.6420716719134072</v>
      </c>
      <c r="G147" s="32">
        <f>IF(OR($A147="",$B147=""),"",'MPTO_working_2-way'!E146)</f>
        <v>2.5574585264289071</v>
      </c>
      <c r="H147" s="30">
        <f>IF(OR($A147="",$B147=""),"",'OddsRatio_working_2-way'!M146)</f>
        <v>1.6413637951510016</v>
      </c>
      <c r="I147" s="30">
        <f>IF(OR($A147="",$B147=""),"",'OddsRatio_working_2-way'!N146)</f>
        <v>2.5591775020050216</v>
      </c>
      <c r="J147" s="30">
        <f>IF('Log_working_2-way'!$D146="","",A147^('Log_working_2-way'!$D146))</f>
        <v>1.6351614217989046</v>
      </c>
      <c r="K147" s="32">
        <f>IF('Log_working_2-way'!$D146="","",B147^('Log_working_2-way'!$D146))</f>
        <v>2.5744029244823512</v>
      </c>
      <c r="L147" s="37">
        <f t="shared" si="35"/>
        <v>0.60401002506265666</v>
      </c>
      <c r="M147" s="37">
        <f t="shared" si="36"/>
        <v>0.39598997493734339</v>
      </c>
      <c r="N147" s="38">
        <v>243</v>
      </c>
      <c r="O147" s="38">
        <f t="shared" si="37"/>
        <v>89.202531645569607</v>
      </c>
      <c r="P147" s="38">
        <f t="shared" si="38"/>
        <v>142.17012448132778</v>
      </c>
      <c r="Q147" s="38">
        <f t="shared" si="39"/>
        <v>100.8298755186722</v>
      </c>
      <c r="R147" s="38">
        <f t="shared" si="40"/>
        <v>153.79746835443035</v>
      </c>
      <c r="S147" s="39">
        <f t="shared" si="41"/>
        <v>-11.627343873102589</v>
      </c>
      <c r="T147" s="39">
        <f t="shared" si="42"/>
        <v>-11.627343873102575</v>
      </c>
      <c r="U147" t="s">
        <v>354</v>
      </c>
      <c r="V147" t="s">
        <v>355</v>
      </c>
      <c r="W147" t="s">
        <v>479</v>
      </c>
      <c r="X147" s="48" t="s">
        <v>476</v>
      </c>
      <c r="Y147" s="41"/>
    </row>
    <row r="148" spans="1:25" ht="15" x14ac:dyDescent="0.25">
      <c r="A148">
        <v>1.56</v>
      </c>
      <c r="B148">
        <v>2.4700000000000002</v>
      </c>
      <c r="C148" s="29">
        <f t="shared" si="34"/>
        <v>4.5883940620782715E-2</v>
      </c>
      <c r="D148" s="30">
        <f>IF(OR($A148="",$B148=""),"",A148*'MPTO_working_2-way'!$G147)</f>
        <v>1.631578947368421</v>
      </c>
      <c r="E148" s="32">
        <f>IF(OR($A148="",$B148=""),"",B148*'MPTO_working_2-way'!$G147)</f>
        <v>2.5833333333333335</v>
      </c>
      <c r="F148" s="30">
        <f>IF(OR($A148="",$B148=""),"",'MPTO_working_2-way'!D147)</f>
        <v>1.6179039301310043</v>
      </c>
      <c r="G148" s="32">
        <f>IF(OR($A148="",$B148=""),"",'MPTO_working_2-way'!E147)</f>
        <v>2.6183745583038869</v>
      </c>
      <c r="H148" s="30">
        <f>IF(OR($A148="",$B148=""),"",'OddsRatio_working_2-way'!M147)</f>
        <v>1.6172133998483678</v>
      </c>
      <c r="I148" s="30">
        <f>IF(OR($A148="",$B148=""),"",'OddsRatio_working_2-way'!N147)</f>
        <v>2.6201851746019651</v>
      </c>
      <c r="J148" s="30">
        <f>IF('Log_working_2-way'!$D147="","",A148^('Log_working_2-way'!$D147))</f>
        <v>1.6109485063736875</v>
      </c>
      <c r="K148" s="32">
        <f>IF('Log_working_2-way'!$D147="","",B148^('Log_working_2-way'!$D147))</f>
        <v>2.6367991566660174</v>
      </c>
      <c r="L148" s="37">
        <f t="shared" si="35"/>
        <v>0.61290322580645162</v>
      </c>
      <c r="M148" s="37">
        <f t="shared" si="36"/>
        <v>0.38709677419354838</v>
      </c>
      <c r="N148" s="38">
        <v>244</v>
      </c>
      <c r="O148" s="38">
        <f t="shared" si="37"/>
        <v>87.589743589743577</v>
      </c>
      <c r="P148" s="38">
        <f t="shared" si="38"/>
        <v>145.21457489878546</v>
      </c>
      <c r="Q148" s="38">
        <f t="shared" si="39"/>
        <v>98.785425101214571</v>
      </c>
      <c r="R148" s="38">
        <f t="shared" si="40"/>
        <v>156.41025641025641</v>
      </c>
      <c r="S148" s="39">
        <f t="shared" si="41"/>
        <v>-11.195681511470994</v>
      </c>
      <c r="T148" s="39">
        <f t="shared" si="42"/>
        <v>-11.195681511470951</v>
      </c>
      <c r="U148" t="s">
        <v>356</v>
      </c>
      <c r="V148" t="s">
        <v>357</v>
      </c>
      <c r="W148" t="s">
        <v>479</v>
      </c>
      <c r="X148" s="48" t="s">
        <v>476</v>
      </c>
      <c r="Y148" s="41"/>
    </row>
    <row r="149" spans="1:25" ht="15" x14ac:dyDescent="0.25">
      <c r="A149">
        <v>1.3</v>
      </c>
      <c r="B149">
        <v>3.5</v>
      </c>
      <c r="C149" s="29">
        <f t="shared" si="34"/>
        <v>5.494505494505475E-2</v>
      </c>
      <c r="D149" s="30">
        <f>IF(OR($A149="",$B149=""),"",A149*'MPTO_working_2-way'!$G148)</f>
        <v>1.3714285714285712</v>
      </c>
      <c r="E149" s="32">
        <f>IF(OR($A149="",$B149=""),"",B149*'MPTO_working_2-way'!$G148)</f>
        <v>3.6923076923076916</v>
      </c>
      <c r="F149" s="30">
        <f>IF(OR($A149="",$B149=""),"",'MPTO_working_2-way'!D148)</f>
        <v>1.3481481481481481</v>
      </c>
      <c r="G149" s="32">
        <f>IF(OR($A149="",$B149=""),"",'MPTO_working_2-way'!E148)</f>
        <v>3.8723404255319136</v>
      </c>
      <c r="H149" s="30">
        <f>IF(OR($A149="",$B149=""),"",'OddsRatio_working_2-way'!M148)</f>
        <v>1.3464101615137753</v>
      </c>
      <c r="I149" s="30">
        <f>IF(OR($A149="",$B149=""),"",'OddsRatio_working_2-way'!N148)</f>
        <v>3.8867513459481282</v>
      </c>
      <c r="J149" s="30">
        <f>IF('Log_working_2-way'!$D148="","",A149^('Log_working_2-way'!$D148))</f>
        <v>1.3355057183529451</v>
      </c>
      <c r="K149" s="32">
        <f>IF('Log_working_2-way'!$D148="","",B149^('Log_working_2-way'!$D148))</f>
        <v>3.9805751294291376</v>
      </c>
      <c r="L149" s="37">
        <f t="shared" si="35"/>
        <v>0.72916666666666674</v>
      </c>
      <c r="M149" s="37">
        <f t="shared" si="36"/>
        <v>0.27083333333333337</v>
      </c>
      <c r="N149" s="38">
        <v>245</v>
      </c>
      <c r="O149" s="38">
        <f t="shared" si="37"/>
        <v>56.538461538461533</v>
      </c>
      <c r="P149" s="38">
        <f t="shared" si="38"/>
        <v>175</v>
      </c>
      <c r="Q149" s="38">
        <f t="shared" si="39"/>
        <v>70</v>
      </c>
      <c r="R149" s="38">
        <f t="shared" si="40"/>
        <v>188.46153846153845</v>
      </c>
      <c r="S149" s="39">
        <f t="shared" si="41"/>
        <v>-13.461538461538467</v>
      </c>
      <c r="T149" s="39">
        <f t="shared" si="42"/>
        <v>-13.461538461538453</v>
      </c>
      <c r="U149" t="s">
        <v>252</v>
      </c>
      <c r="V149" t="s">
        <v>208</v>
      </c>
      <c r="W149" t="s">
        <v>303</v>
      </c>
      <c r="X149" s="48" t="s">
        <v>476</v>
      </c>
      <c r="Y149" s="41"/>
    </row>
    <row r="150" spans="1:25" ht="15" x14ac:dyDescent="0.25">
      <c r="A150">
        <v>1.97</v>
      </c>
      <c r="B150">
        <v>1.9</v>
      </c>
      <c r="C150" s="29">
        <f t="shared" si="34"/>
        <v>3.3930002671653803E-2</v>
      </c>
      <c r="D150" s="30">
        <f>IF(OR($A150="",$B150=""),"",A150*'MPTO_working_2-way'!$G149)</f>
        <v>2.0368421052631578</v>
      </c>
      <c r="E150" s="32">
        <f>IF(OR($A150="",$B150=""),"",B150*'MPTO_working_2-way'!$G149)</f>
        <v>1.9644670050761421</v>
      </c>
      <c r="F150" s="30">
        <f>IF(OR($A150="",$B150=""),"",'MPTO_working_2-way'!D149)</f>
        <v>2.0381159814865235</v>
      </c>
      <c r="G150" s="32">
        <f>IF(OR($A150="",$B150=""),"",'MPTO_working_2-way'!E149)</f>
        <v>1.9632835038027801</v>
      </c>
      <c r="H150" s="30">
        <f>IF(OR($A150="",$B150=""),"",'OddsRatio_working_2-way'!M149)</f>
        <v>2.0381607668264961</v>
      </c>
      <c r="I150" s="30">
        <f>IF(OR($A150="",$B150=""),"",'OddsRatio_working_2-way'!N149)</f>
        <v>1.963241948601903</v>
      </c>
      <c r="J150" s="30">
        <f>IF('Log_working_2-way'!$D149="","",A150^('Log_working_2-way'!$D149))</f>
        <v>2.0387414625037734</v>
      </c>
      <c r="K150" s="32">
        <f>IF('Log_working_2-way'!$D149="","",B150^('Log_working_2-way'!$D149))</f>
        <v>1.9627034600020314</v>
      </c>
      <c r="L150" s="37">
        <f t="shared" si="35"/>
        <v>0.49095607235142119</v>
      </c>
      <c r="M150" s="37">
        <f t="shared" si="36"/>
        <v>0.50904392764857886</v>
      </c>
      <c r="N150" s="38">
        <v>246</v>
      </c>
      <c r="O150" s="38">
        <f t="shared" si="37"/>
        <v>121.12690355329948</v>
      </c>
      <c r="P150" s="38">
        <f t="shared" si="38"/>
        <v>116.52631578947367</v>
      </c>
      <c r="Q150" s="38">
        <f t="shared" si="39"/>
        <v>129.4736842105263</v>
      </c>
      <c r="R150" s="38">
        <f t="shared" si="40"/>
        <v>124.8730964467005</v>
      </c>
      <c r="S150" s="39">
        <f t="shared" si="41"/>
        <v>-8.3467806572268159</v>
      </c>
      <c r="T150" s="39">
        <f t="shared" si="42"/>
        <v>-8.3467806572268302</v>
      </c>
      <c r="U150" t="s">
        <v>223</v>
      </c>
      <c r="V150" t="s">
        <v>253</v>
      </c>
      <c r="W150" t="s">
        <v>303</v>
      </c>
      <c r="X150" s="48" t="s">
        <v>476</v>
      </c>
      <c r="Y150" s="41"/>
    </row>
    <row r="151" spans="1:25" ht="15" x14ac:dyDescent="0.25">
      <c r="A151">
        <v>1.6</v>
      </c>
      <c r="B151">
        <v>2.41</v>
      </c>
      <c r="C151" s="29">
        <f t="shared" si="34"/>
        <v>3.9937759336099443E-2</v>
      </c>
      <c r="D151" s="30">
        <f>IF(OR($A151="",$B151=""),"",A151*'MPTO_working_2-way'!$G150)</f>
        <v>1.6639004149377592</v>
      </c>
      <c r="E151" s="32">
        <f>IF(OR($A151="",$B151=""),"",B151*'MPTO_working_2-way'!$G150)</f>
        <v>2.5062499999999996</v>
      </c>
      <c r="F151" s="30">
        <f>IF(OR($A151="",$B151=""),"",'MPTO_working_2-way'!D150)</f>
        <v>1.6528075439348477</v>
      </c>
      <c r="G151" s="32">
        <f>IF(OR($A151="",$B151=""),"",'MPTO_working_2-way'!E150)</f>
        <v>2.5318450426789227</v>
      </c>
      <c r="H151" s="30">
        <f>IF(OR($A151="",$B151=""),"",'OddsRatio_working_2-way'!M150)</f>
        <v>1.652328073053442</v>
      </c>
      <c r="I151" s="30">
        <f>IF(OR($A151="",$B151=""),"",'OddsRatio_working_2-way'!N150)</f>
        <v>2.532970971675589</v>
      </c>
      <c r="J151" s="30">
        <f>IF('Log_working_2-way'!$D150="","",A151^('Log_working_2-way'!$D150))</f>
        <v>1.6472667918433761</v>
      </c>
      <c r="K151" s="32">
        <f>IF('Log_working_2-way'!$D150="","",B151^('Log_working_2-way'!$D150))</f>
        <v>2.5449579873420185</v>
      </c>
      <c r="L151" s="37">
        <f t="shared" si="35"/>
        <v>0.60099750623441406</v>
      </c>
      <c r="M151" s="37">
        <f t="shared" si="36"/>
        <v>0.39900249376558611</v>
      </c>
      <c r="N151" s="38">
        <v>247</v>
      </c>
      <c r="O151" s="38">
        <f t="shared" si="37"/>
        <v>92.625000000000028</v>
      </c>
      <c r="P151" s="38">
        <f t="shared" si="38"/>
        <v>144.51037344398338</v>
      </c>
      <c r="Q151" s="38">
        <f t="shared" si="39"/>
        <v>102.48962655601659</v>
      </c>
      <c r="R151" s="38">
        <f t="shared" si="40"/>
        <v>154.375</v>
      </c>
      <c r="S151" s="39">
        <f t="shared" si="41"/>
        <v>-9.8646265560165602</v>
      </c>
      <c r="T151" s="39">
        <f t="shared" si="42"/>
        <v>-9.8646265560166171</v>
      </c>
      <c r="U151" t="s">
        <v>217</v>
      </c>
      <c r="V151" t="s">
        <v>222</v>
      </c>
      <c r="W151" t="s">
        <v>303</v>
      </c>
      <c r="X151" s="48" t="s">
        <v>476</v>
      </c>
      <c r="Y151" s="41"/>
    </row>
    <row r="152" spans="1:25" ht="15" x14ac:dyDescent="0.25">
      <c r="A152">
        <v>1.76</v>
      </c>
      <c r="B152">
        <v>2.12</v>
      </c>
      <c r="C152" s="29">
        <f t="shared" si="34"/>
        <v>3.9879931389365408E-2</v>
      </c>
      <c r="D152" s="30">
        <f>IF(OR($A152="",$B152=""),"",A152*'MPTO_working_2-way'!$G151)</f>
        <v>1.8301886792452831</v>
      </c>
      <c r="E152" s="32">
        <f>IF(OR($A152="",$B152=""),"",B152*'MPTO_working_2-way'!$G151)</f>
        <v>2.2045454545454546</v>
      </c>
      <c r="F152" s="30">
        <f>IF(OR($A152="",$B152=""),"",'MPTO_working_2-way'!D151)</f>
        <v>1.8240125146656239</v>
      </c>
      <c r="G152" s="32">
        <f>IF(OR($A152="",$B152=""),"",'MPTO_working_2-way'!E151)</f>
        <v>2.213573801613669</v>
      </c>
      <c r="H152" s="30">
        <f>IF(OR($A152="",$B152=""),"",'OddsRatio_working_2-way'!M151)</f>
        <v>1.8237544710479137</v>
      </c>
      <c r="I152" s="30">
        <f>IF(OR($A152="",$B152=""),"",'OddsRatio_working_2-way'!N151)</f>
        <v>2.2139539573337679</v>
      </c>
      <c r="J152" s="30">
        <f>IF('Log_working_2-way'!$D151="","",A152^('Log_working_2-way'!$D151))</f>
        <v>1.8209380433579214</v>
      </c>
      <c r="K152" s="32">
        <f>IF('Log_working_2-way'!$D151="","",B152^('Log_working_2-way'!$D151))</f>
        <v>2.2181187217362539</v>
      </c>
      <c r="L152" s="37">
        <f t="shared" si="35"/>
        <v>0.54639175257731953</v>
      </c>
      <c r="M152" s="37">
        <f t="shared" si="36"/>
        <v>0.45360824742268041</v>
      </c>
      <c r="N152" s="38">
        <v>248</v>
      </c>
      <c r="O152" s="38">
        <f t="shared" si="37"/>
        <v>107.09090909090911</v>
      </c>
      <c r="P152" s="38">
        <f t="shared" si="38"/>
        <v>131.01886792452828</v>
      </c>
      <c r="Q152" s="38">
        <f t="shared" si="39"/>
        <v>116.98113207547169</v>
      </c>
      <c r="R152" s="38">
        <f t="shared" si="40"/>
        <v>140.90909090909093</v>
      </c>
      <c r="S152" s="39">
        <f t="shared" si="41"/>
        <v>-9.890222984562584</v>
      </c>
      <c r="T152" s="39">
        <f t="shared" si="42"/>
        <v>-9.890222984562655</v>
      </c>
      <c r="U152" t="s">
        <v>221</v>
      </c>
      <c r="V152" t="s">
        <v>218</v>
      </c>
      <c r="W152" t="s">
        <v>303</v>
      </c>
      <c r="X152" s="48" t="s">
        <v>476</v>
      </c>
      <c r="Y152" s="41"/>
    </row>
    <row r="153" spans="1:25" ht="15" x14ac:dyDescent="0.25">
      <c r="A153">
        <v>2.02</v>
      </c>
      <c r="B153">
        <v>1.86</v>
      </c>
      <c r="C153" s="29">
        <f t="shared" si="34"/>
        <v>3.2683913552645549E-2</v>
      </c>
      <c r="D153" s="30">
        <f>IF(OR($A153="",$B153=""),"",A153*'MPTO_working_2-way'!$G152)</f>
        <v>2.086021505376344</v>
      </c>
      <c r="E153" s="32">
        <f>IF(OR($A153="",$B153=""),"",B153*'MPTO_working_2-way'!$G152)</f>
        <v>1.9207920792079207</v>
      </c>
      <c r="F153" s="30">
        <f>IF(OR($A153="",$B153=""),"",'MPTO_working_2-way'!D152)</f>
        <v>2.0889580785055042</v>
      </c>
      <c r="G153" s="32">
        <f>IF(OR($A153="",$B153=""),"",'MPTO_working_2-way'!E152)</f>
        <v>1.918308996221791</v>
      </c>
      <c r="H153" s="30">
        <f>IF(OR($A153="",$B153=""),"",'OddsRatio_working_2-way'!M152)</f>
        <v>2.0890576254854043</v>
      </c>
      <c r="I153" s="30">
        <f>IF(OR($A153="",$B153=""),"",'OddsRatio_working_2-way'!N152)</f>
        <v>1.9182250567818113</v>
      </c>
      <c r="J153" s="30">
        <f>IF('Log_working_2-way'!$D152="","",A153^('Log_working_2-way'!$D152))</f>
        <v>2.0903967480076013</v>
      </c>
      <c r="K153" s="32">
        <f>IF('Log_working_2-way'!$D152="","",B153^('Log_working_2-way'!$D152))</f>
        <v>1.9170973793045412</v>
      </c>
      <c r="L153" s="37">
        <f t="shared" si="35"/>
        <v>0.47938144329896909</v>
      </c>
      <c r="M153" s="37">
        <f t="shared" si="36"/>
        <v>0.52061855670103097</v>
      </c>
      <c r="N153" s="38">
        <v>249</v>
      </c>
      <c r="O153" s="38">
        <f t="shared" si="37"/>
        <v>125.73267326732675</v>
      </c>
      <c r="P153" s="38">
        <f t="shared" si="38"/>
        <v>115.12903225806453</v>
      </c>
      <c r="Q153" s="38">
        <f t="shared" si="39"/>
        <v>133.87096774193549</v>
      </c>
      <c r="R153" s="38">
        <f t="shared" si="40"/>
        <v>123.26732673267327</v>
      </c>
      <c r="S153" s="39">
        <f t="shared" si="41"/>
        <v>-8.1382944746087418</v>
      </c>
      <c r="T153" s="39">
        <f t="shared" si="42"/>
        <v>-8.1382944746087418</v>
      </c>
      <c r="U153" t="s">
        <v>254</v>
      </c>
      <c r="V153" t="s">
        <v>251</v>
      </c>
      <c r="W153" t="s">
        <v>303</v>
      </c>
      <c r="X153" s="48" t="s">
        <v>476</v>
      </c>
      <c r="Y153" s="41"/>
    </row>
    <row r="154" spans="1:25" s="35" customFormat="1" ht="15" x14ac:dyDescent="0.25">
      <c r="A154">
        <v>1.49</v>
      </c>
      <c r="B154">
        <v>2.68</v>
      </c>
      <c r="C154" s="29">
        <f t="shared" si="34"/>
        <v>4.4275267955524278E-2</v>
      </c>
      <c r="D154" s="30">
        <f>IF(OR($A154="",$B154=""),"",A154*'MPTO_working_2-way'!$G153)</f>
        <v>1.5559701492537312</v>
      </c>
      <c r="E154" s="32">
        <f>IF(OR($A154="",$B154=""),"",B154*'MPTO_working_2-way'!$G153)</f>
        <v>2.7986577181208054</v>
      </c>
      <c r="F154" s="30">
        <f>IF(OR($A154="",$B154=""),"",'MPTO_working_2-way'!D153)</f>
        <v>1.5408242012656272</v>
      </c>
      <c r="G154" s="32">
        <f>IF(OR($A154="",$B154=""),"",'MPTO_working_2-way'!E153)</f>
        <v>2.8490296803652964</v>
      </c>
      <c r="H154" s="30">
        <f>IF(OR($A154="",$B154=""),"",'OddsRatio_working_2-way'!M153)</f>
        <v>1.5400617248673218</v>
      </c>
      <c r="I154" s="30">
        <f>IF(OR($A154="",$B154=""),"",'OddsRatio_working_2-way'!N153)</f>
        <v>2.8516401995451033</v>
      </c>
      <c r="J154" s="30">
        <f>IF('Log_working_2-way'!$D153="","",A154^('Log_working_2-way'!$D153))</f>
        <v>1.5331096744473196</v>
      </c>
      <c r="K154" s="32">
        <f>IF('Log_working_2-way'!$D153="","",B154^('Log_working_2-way'!$D153))</f>
        <v>2.8757866306500204</v>
      </c>
      <c r="L154" s="37">
        <f t="shared" si="35"/>
        <v>0.64268585131894485</v>
      </c>
      <c r="M154" s="37">
        <f t="shared" si="36"/>
        <v>0.35731414868105515</v>
      </c>
      <c r="N154" s="38">
        <v>250</v>
      </c>
      <c r="O154" s="38">
        <f t="shared" si="37"/>
        <v>82.214765100671144</v>
      </c>
      <c r="P154" s="38">
        <f t="shared" si="38"/>
        <v>156.71641791044775</v>
      </c>
      <c r="Q154" s="38">
        <f t="shared" si="39"/>
        <v>93.283582089552226</v>
      </c>
      <c r="R154" s="38">
        <f t="shared" si="40"/>
        <v>167.78523489932886</v>
      </c>
      <c r="S154" s="39">
        <f t="shared" si="41"/>
        <v>-11.068816988881082</v>
      </c>
      <c r="T154" s="39">
        <f t="shared" si="42"/>
        <v>-11.06881698888111</v>
      </c>
      <c r="U154" t="s">
        <v>209</v>
      </c>
      <c r="V154" t="s">
        <v>220</v>
      </c>
      <c r="W154" t="s">
        <v>303</v>
      </c>
      <c r="X154" s="48" t="s">
        <v>476</v>
      </c>
      <c r="Y154" s="41"/>
    </row>
    <row r="155" spans="1:25" ht="15" x14ac:dyDescent="0.25">
      <c r="A155">
        <v>1.75</v>
      </c>
      <c r="B155">
        <v>2.16</v>
      </c>
      <c r="C155" s="29">
        <f t="shared" si="34"/>
        <v>3.4391534391534417E-2</v>
      </c>
      <c r="D155" s="30">
        <f>IF(OR($A155="",$B155=""),"",A155*'MPTO_working_2-way'!$G154)</f>
        <v>1.8101851851851851</v>
      </c>
      <c r="E155" s="32">
        <f>IF(OR($A155="",$B155=""),"",B155*'MPTO_working_2-way'!$G154)</f>
        <v>2.2342857142857144</v>
      </c>
      <c r="F155" s="30">
        <f>IF(OR($A155="",$B155=""),"",'MPTO_working_2-way'!D154)</f>
        <v>1.8042959427207637</v>
      </c>
      <c r="G155" s="32">
        <f>IF(OR($A155="",$B155=""),"",'MPTO_working_2-way'!E154)</f>
        <v>2.2433234421364987</v>
      </c>
      <c r="H155" s="30">
        <f>IF(OR($A155="",$B155=""),"",'OddsRatio_working_2-way'!M154)</f>
        <v>1.8040844011283466</v>
      </c>
      <c r="I155" s="30">
        <f>IF(OR($A155="",$B155=""),"",'OddsRatio_working_2-way'!N154)</f>
        <v>2.2436505404118421</v>
      </c>
      <c r="J155" s="30">
        <f>IF('Log_working_2-way'!$D154="","",A155^('Log_working_2-way'!$D154))</f>
        <v>1.8014096722292445</v>
      </c>
      <c r="K155" s="32">
        <f>IF('Log_working_2-way'!$D154="","",B155^('Log_working_2-way'!$D154))</f>
        <v>2.2478012615174499</v>
      </c>
      <c r="L155" s="37">
        <f t="shared" si="35"/>
        <v>0.55242966751918166</v>
      </c>
      <c r="M155" s="37">
        <f t="shared" si="36"/>
        <v>0.4475703324808184</v>
      </c>
      <c r="N155" s="38">
        <v>251</v>
      </c>
      <c r="O155" s="38">
        <f t="shared" si="37"/>
        <v>107.57142857142857</v>
      </c>
      <c r="P155" s="38">
        <f t="shared" si="38"/>
        <v>134.7962962962963</v>
      </c>
      <c r="Q155" s="38">
        <f t="shared" si="39"/>
        <v>116.2037037037037</v>
      </c>
      <c r="R155" s="38">
        <f t="shared" si="40"/>
        <v>143.42857142857142</v>
      </c>
      <c r="S155" s="39">
        <f t="shared" si="41"/>
        <v>-8.6322751322751259</v>
      </c>
      <c r="T155" s="39">
        <f t="shared" si="42"/>
        <v>-8.6322751322751117</v>
      </c>
      <c r="U155" t="s">
        <v>358</v>
      </c>
      <c r="V155" t="s">
        <v>359</v>
      </c>
      <c r="W155" t="s">
        <v>480</v>
      </c>
      <c r="X155" s="48" t="s">
        <v>476</v>
      </c>
      <c r="Y155" s="41"/>
    </row>
    <row r="156" spans="1:25" ht="15" x14ac:dyDescent="0.25">
      <c r="A156">
        <v>1.57</v>
      </c>
      <c r="B156">
        <v>2.5299999999999998</v>
      </c>
      <c r="C156" s="29">
        <f t="shared" si="34"/>
        <v>3.2199592155283119E-2</v>
      </c>
      <c r="D156" s="30">
        <f>IF(OR($A156="",$B156=""),"",A156*'MPTO_working_2-way'!$G155)</f>
        <v>1.6205533596837947</v>
      </c>
      <c r="E156" s="32">
        <f>IF(OR($A156="",$B156=""),"",B156*'MPTO_working_2-way'!$G155)</f>
        <v>2.6114649681528661</v>
      </c>
      <c r="F156" s="30">
        <f>IF(OR($A156="",$B156=""),"",'MPTO_working_2-way'!D155)</f>
        <v>1.6107134891831068</v>
      </c>
      <c r="G156" s="32">
        <f>IF(OR($A156="",$B156=""),"",'MPTO_working_2-way'!E155)</f>
        <v>2.6374290362205768</v>
      </c>
      <c r="H156" s="30">
        <f>IF(OR($A156="",$B156=""),"",'OddsRatio_working_2-way'!M155)</f>
        <v>1.610367937893074</v>
      </c>
      <c r="I156" s="30">
        <f>IF(OR($A156="",$B156=""),"",'OddsRatio_working_2-way'!N155)</f>
        <v>2.6383560438182503</v>
      </c>
      <c r="J156" s="30">
        <f>IF('Log_working_2-way'!$D155="","",A156^('Log_working_2-way'!$D155))</f>
        <v>1.6058919161709591</v>
      </c>
      <c r="K156" s="32">
        <f>IF('Log_working_2-way'!$D155="","",B156^('Log_working_2-way'!$D155))</f>
        <v>2.6504593860891874</v>
      </c>
      <c r="L156" s="37">
        <f t="shared" si="35"/>
        <v>0.6170731707317072</v>
      </c>
      <c r="M156" s="37">
        <f t="shared" si="36"/>
        <v>0.38292682926829269</v>
      </c>
      <c r="N156" s="38">
        <v>252</v>
      </c>
      <c r="O156" s="38">
        <f t="shared" si="37"/>
        <v>91.490445859872636</v>
      </c>
      <c r="P156" s="38">
        <f t="shared" si="38"/>
        <v>152.39525691699603</v>
      </c>
      <c r="Q156" s="38">
        <f t="shared" si="39"/>
        <v>99.604743083003967</v>
      </c>
      <c r="R156" s="38">
        <f t="shared" si="40"/>
        <v>160.50955414012739</v>
      </c>
      <c r="S156" s="39">
        <f t="shared" si="41"/>
        <v>-8.1142972231313308</v>
      </c>
      <c r="T156" s="39">
        <f t="shared" si="42"/>
        <v>-8.1142972231313593</v>
      </c>
      <c r="U156" t="s">
        <v>360</v>
      </c>
      <c r="V156" t="s">
        <v>361</v>
      </c>
      <c r="W156" t="s">
        <v>480</v>
      </c>
      <c r="X156" s="48" t="s">
        <v>476</v>
      </c>
      <c r="Y156" s="41"/>
    </row>
    <row r="157" spans="1:25" ht="15" x14ac:dyDescent="0.25">
      <c r="A157">
        <v>1.68</v>
      </c>
      <c r="B157">
        <v>2.29</v>
      </c>
      <c r="C157" s="29">
        <f t="shared" si="34"/>
        <v>3.1919317945518833E-2</v>
      </c>
      <c r="D157" s="30">
        <f>IF(OR($A157="",$B157=""),"",A157*'MPTO_working_2-way'!$G156)</f>
        <v>1.7336244541484715</v>
      </c>
      <c r="E157" s="32">
        <f>IF(OR($A157="",$B157=""),"",B157*'MPTO_working_2-way'!$G156)</f>
        <v>2.3630952380952381</v>
      </c>
      <c r="F157" s="30">
        <f>IF(OR($A157="",$B157=""),"",'MPTO_working_2-way'!D156)</f>
        <v>1.7262855604415328</v>
      </c>
      <c r="G157" s="32">
        <f>IF(OR($A157="",$B157=""),"",'MPTO_working_2-way'!E156)</f>
        <v>2.3768688990485605</v>
      </c>
      <c r="H157" s="30">
        <f>IF(OR($A157="",$B157=""),"",'OddsRatio_working_2-way'!M156)</f>
        <v>1.7260384169902692</v>
      </c>
      <c r="I157" s="30">
        <f>IF(OR($A157="",$B157=""),"",'OddsRatio_working_2-way'!N156)</f>
        <v>2.3773375851727168</v>
      </c>
      <c r="J157" s="30">
        <f>IF('Log_working_2-way'!$D156="","",A157^('Log_working_2-way'!$D156))</f>
        <v>1.7227098761530257</v>
      </c>
      <c r="K157" s="32">
        <f>IF('Log_working_2-way'!$D156="","",B157^('Log_working_2-way'!$D156))</f>
        <v>2.3836811049586637</v>
      </c>
      <c r="L157" s="37">
        <f t="shared" si="35"/>
        <v>0.57682619647355171</v>
      </c>
      <c r="M157" s="37">
        <f t="shared" si="36"/>
        <v>0.42317380352644834</v>
      </c>
      <c r="N157" s="38">
        <v>253</v>
      </c>
      <c r="O157" s="38">
        <f t="shared" si="37"/>
        <v>102.40476190476188</v>
      </c>
      <c r="P157" s="38">
        <f t="shared" si="38"/>
        <v>142.51965065502185</v>
      </c>
      <c r="Q157" s="38">
        <f t="shared" si="39"/>
        <v>110.48034934497817</v>
      </c>
      <c r="R157" s="38">
        <f t="shared" si="40"/>
        <v>150.5952380952381</v>
      </c>
      <c r="S157" s="39">
        <f t="shared" si="41"/>
        <v>-8.0755874402162817</v>
      </c>
      <c r="T157" s="39">
        <f t="shared" si="42"/>
        <v>-8.0755874402162533</v>
      </c>
      <c r="U157" t="s">
        <v>362</v>
      </c>
      <c r="V157" t="s">
        <v>363</v>
      </c>
      <c r="W157" t="s">
        <v>480</v>
      </c>
      <c r="X157" s="48" t="s">
        <v>476</v>
      </c>
      <c r="Y157" s="41"/>
    </row>
    <row r="158" spans="1:25" ht="15" x14ac:dyDescent="0.25">
      <c r="A158">
        <v>1.62</v>
      </c>
      <c r="B158">
        <v>2.4</v>
      </c>
      <c r="C158" s="29">
        <f t="shared" si="34"/>
        <v>3.3950617283950546E-2</v>
      </c>
      <c r="D158" s="30">
        <f>IF(OR($A158="",$B158=""),"",A158*'MPTO_working_2-way'!$G157)</f>
        <v>1.675</v>
      </c>
      <c r="E158" s="32">
        <f>IF(OR($A158="",$B158=""),"",B158*'MPTO_working_2-way'!$G157)</f>
        <v>2.4814814814814814</v>
      </c>
      <c r="F158" s="30">
        <f>IF(OR($A158="",$B158=""),"",'MPTO_working_2-way'!D157)</f>
        <v>1.6658097686375322</v>
      </c>
      <c r="G158" s="32">
        <f>IF(OR($A158="",$B158=""),"",'MPTO_working_2-way'!E157)</f>
        <v>2.5019305019305014</v>
      </c>
      <c r="H158" s="30">
        <f>IF(OR($A158="",$B158=""),"",'OddsRatio_working_2-way'!M157)</f>
        <v>1.6654751256486924</v>
      </c>
      <c r="I158" s="30">
        <f>IF(OR($A158="",$B158=""),"",'OddsRatio_working_2-way'!N157)</f>
        <v>2.502685767593821</v>
      </c>
      <c r="J158" s="30">
        <f>IF('Log_working_2-way'!$D157="","",A158^('Log_working_2-way'!$D157))</f>
        <v>1.6612975476246807</v>
      </c>
      <c r="K158" s="32">
        <f>IF('Log_working_2-way'!$D157="","",B158^('Log_working_2-way'!$D157))</f>
        <v>2.5121786003771214</v>
      </c>
      <c r="L158" s="37">
        <f t="shared" si="35"/>
        <v>0.59701492537313428</v>
      </c>
      <c r="M158" s="37">
        <f t="shared" si="36"/>
        <v>0.40298507462686567</v>
      </c>
      <c r="N158" s="38">
        <v>254</v>
      </c>
      <c r="O158" s="38">
        <f t="shared" si="37"/>
        <v>97.209876543209887</v>
      </c>
      <c r="P158" s="38">
        <f t="shared" si="38"/>
        <v>148.16666666666669</v>
      </c>
      <c r="Q158" s="38">
        <f t="shared" si="39"/>
        <v>105.83333333333334</v>
      </c>
      <c r="R158" s="38">
        <f t="shared" si="40"/>
        <v>156.79012345679013</v>
      </c>
      <c r="S158" s="39">
        <f t="shared" si="41"/>
        <v>-8.6234567901234556</v>
      </c>
      <c r="T158" s="39">
        <f t="shared" si="42"/>
        <v>-8.6234567901234414</v>
      </c>
      <c r="U158" t="s">
        <v>364</v>
      </c>
      <c r="V158" t="s">
        <v>365</v>
      </c>
      <c r="W158" t="s">
        <v>480</v>
      </c>
      <c r="X158" s="48" t="s">
        <v>476</v>
      </c>
      <c r="Y158" s="41"/>
    </row>
    <row r="159" spans="1:25" ht="15" x14ac:dyDescent="0.25">
      <c r="A159">
        <v>1.86</v>
      </c>
      <c r="B159">
        <v>2.0099999999999998</v>
      </c>
      <c r="C159" s="29">
        <f t="shared" si="34"/>
        <v>3.5146846413095734E-2</v>
      </c>
      <c r="D159" s="30">
        <f>IF(OR($A159="",$B159=""),"",A159*'MPTO_working_2-way'!$G158)</f>
        <v>1.9253731343283582</v>
      </c>
      <c r="E159" s="32">
        <f>IF(OR($A159="",$B159=""),"",B159*'MPTO_working_2-way'!$G158)</f>
        <v>2.0806451612903221</v>
      </c>
      <c r="F159" s="30">
        <f>IF(OR($A159="",$B159=""),"",'MPTO_working_2-way'!D158)</f>
        <v>1.9228514118191637</v>
      </c>
      <c r="G159" s="32">
        <f>IF(OR($A159="",$B159=""),"",'MPTO_working_2-way'!E158)</f>
        <v>2.0835980605249955</v>
      </c>
      <c r="H159" s="30">
        <f>IF(OR($A159="",$B159=""),"",'OddsRatio_working_2-way'!M158)</f>
        <v>1.9227595290837431</v>
      </c>
      <c r="I159" s="30">
        <f>IF(OR($A159="",$B159=""),"",'OddsRatio_working_2-way'!N158)</f>
        <v>2.0837059585750928</v>
      </c>
      <c r="J159" s="30">
        <f>IF('Log_working_2-way'!$D158="","",A159^('Log_working_2-way'!$D158))</f>
        <v>1.9216119729065091</v>
      </c>
      <c r="K159" s="32">
        <f>IF('Log_working_2-way'!$D158="","",B159^('Log_working_2-way'!$D158))</f>
        <v>2.0850553480183369</v>
      </c>
      <c r="L159" s="37">
        <f t="shared" si="35"/>
        <v>0.51937984496124034</v>
      </c>
      <c r="M159" s="37">
        <f t="shared" si="36"/>
        <v>0.48062015503875982</v>
      </c>
      <c r="N159" s="38">
        <v>255</v>
      </c>
      <c r="O159" s="38">
        <f t="shared" si="37"/>
        <v>117.90322580645162</v>
      </c>
      <c r="P159" s="38">
        <f t="shared" si="38"/>
        <v>128.13432835820896</v>
      </c>
      <c r="Q159" s="38">
        <f t="shared" si="39"/>
        <v>126.86567164179107</v>
      </c>
      <c r="R159" s="38">
        <f t="shared" si="40"/>
        <v>137.09677419354838</v>
      </c>
      <c r="S159" s="39">
        <f t="shared" si="41"/>
        <v>-8.9624458353394516</v>
      </c>
      <c r="T159" s="39">
        <f t="shared" si="42"/>
        <v>-8.9624458353394232</v>
      </c>
      <c r="U159" t="s">
        <v>366</v>
      </c>
      <c r="V159" t="s">
        <v>367</v>
      </c>
      <c r="W159" t="s">
        <v>337</v>
      </c>
      <c r="X159" s="48" t="s">
        <v>476</v>
      </c>
      <c r="Y159" s="41"/>
    </row>
    <row r="160" spans="1:25" ht="15" x14ac:dyDescent="0.25">
      <c r="A160">
        <v>1.78</v>
      </c>
      <c r="B160">
        <v>2.1</v>
      </c>
      <c r="C160" s="29">
        <f t="shared" si="34"/>
        <v>3.7988228999465079E-2</v>
      </c>
      <c r="D160" s="30">
        <f>IF(OR($A160="",$B160=""),"",A160*'MPTO_working_2-way'!$G159)</f>
        <v>1.8476190476190479</v>
      </c>
      <c r="E160" s="32">
        <f>IF(OR($A160="",$B160=""),"",B160*'MPTO_working_2-way'!$G159)</f>
        <v>2.1797752808988768</v>
      </c>
      <c r="F160" s="30">
        <f>IF(OR($A160="",$B160=""),"",'MPTO_working_2-way'!D159)</f>
        <v>1.8422868408082802</v>
      </c>
      <c r="G160" s="32">
        <f>IF(OR($A160="",$B160=""),"",'MPTO_working_2-way'!E159)</f>
        <v>2.1872440023405506</v>
      </c>
      <c r="H160" s="30">
        <f>IF(OR($A160="",$B160=""),"",'OddsRatio_working_2-way'!M159)</f>
        <v>1.8420753583206844</v>
      </c>
      <c r="I160" s="30">
        <f>IF(OR($A160="",$B160=""),"",'OddsRatio_working_2-way'!N159)</f>
        <v>2.1875421719907089</v>
      </c>
      <c r="J160" s="30">
        <f>IF('Log_working_2-way'!$D159="","",A160^('Log_working_2-way'!$D159))</f>
        <v>1.8396466235294411</v>
      </c>
      <c r="K160" s="32">
        <f>IF('Log_working_2-way'!$D159="","",B160^('Log_working_2-way'!$D159))</f>
        <v>2.1909772182449698</v>
      </c>
      <c r="L160" s="37">
        <f t="shared" si="35"/>
        <v>0.54123711340206171</v>
      </c>
      <c r="M160" s="37">
        <f t="shared" si="36"/>
        <v>0.45876288659793807</v>
      </c>
      <c r="N160" s="38">
        <v>256</v>
      </c>
      <c r="O160" s="38">
        <f t="shared" si="37"/>
        <v>112.17977528089889</v>
      </c>
      <c r="P160" s="38">
        <f t="shared" si="38"/>
        <v>134.0952380952381</v>
      </c>
      <c r="Q160" s="38">
        <f t="shared" si="39"/>
        <v>121.9047619047619</v>
      </c>
      <c r="R160" s="38">
        <f t="shared" si="40"/>
        <v>143.82022471910113</v>
      </c>
      <c r="S160" s="39">
        <f t="shared" si="41"/>
        <v>-9.7249866238630034</v>
      </c>
      <c r="T160" s="39">
        <f t="shared" si="42"/>
        <v>-9.7249866238630318</v>
      </c>
      <c r="U160" t="s">
        <v>368</v>
      </c>
      <c r="V160" t="s">
        <v>369</v>
      </c>
      <c r="W160" t="s">
        <v>337</v>
      </c>
      <c r="X160" s="48" t="s">
        <v>476</v>
      </c>
      <c r="Y160" s="41"/>
    </row>
    <row r="161" spans="1:25" ht="15" x14ac:dyDescent="0.25">
      <c r="A161">
        <v>2.11</v>
      </c>
      <c r="B161">
        <v>1.78</v>
      </c>
      <c r="C161" s="29">
        <f t="shared" si="34"/>
        <v>3.5731402098088338E-2</v>
      </c>
      <c r="D161" s="30">
        <f>IF(OR($A161="",$B161=""),"",A161*'MPTO_working_2-way'!$G160)</f>
        <v>2.1853932584269664</v>
      </c>
      <c r="E161" s="32">
        <f>IF(OR($A161="",$B161=""),"",B161*'MPTO_working_2-way'!$G160)</f>
        <v>1.8436018957345972</v>
      </c>
      <c r="F161" s="30">
        <f>IF(OR($A161="",$B161=""),"",'MPTO_working_2-way'!D160)</f>
        <v>2.1926557300484557</v>
      </c>
      <c r="G161" s="32">
        <f>IF(OR($A161="",$B161=""),"",'MPTO_working_2-way'!E160)</f>
        <v>1.8384649273092173</v>
      </c>
      <c r="H161" s="30">
        <f>IF(OR($A161="",$B161=""),"",'OddsRatio_working_2-way'!M160)</f>
        <v>2.192927878405448</v>
      </c>
      <c r="I161" s="30">
        <f>IF(OR($A161="",$B161=""),"",'OddsRatio_working_2-way'!N160)</f>
        <v>1.838273644284909</v>
      </c>
      <c r="J161" s="30">
        <f>IF('Log_working_2-way'!$D160="","",A161^('Log_working_2-way'!$D160))</f>
        <v>2.1962612557480616</v>
      </c>
      <c r="K161" s="32">
        <f>IF('Log_working_2-way'!$D160="","",B161^('Log_working_2-way'!$D160))</f>
        <v>1.8359377980310738</v>
      </c>
      <c r="L161" s="37">
        <f t="shared" si="35"/>
        <v>0.45758354755784059</v>
      </c>
      <c r="M161" s="37">
        <f t="shared" si="36"/>
        <v>0.54241645244215941</v>
      </c>
      <c r="N161" s="38">
        <v>257</v>
      </c>
      <c r="O161" s="38">
        <f t="shared" si="37"/>
        <v>135.19905213270141</v>
      </c>
      <c r="P161" s="38">
        <f t="shared" si="38"/>
        <v>112.61797752808988</v>
      </c>
      <c r="Q161" s="38">
        <f t="shared" si="39"/>
        <v>144.38202247191012</v>
      </c>
      <c r="R161" s="38">
        <f t="shared" si="40"/>
        <v>121.80094786729858</v>
      </c>
      <c r="S161" s="39">
        <f t="shared" si="41"/>
        <v>-9.1829703392087083</v>
      </c>
      <c r="T161" s="39">
        <f t="shared" si="42"/>
        <v>-9.1829703392086941</v>
      </c>
      <c r="U161" t="s">
        <v>326</v>
      </c>
      <c r="V161" t="s">
        <v>370</v>
      </c>
      <c r="W161" t="s">
        <v>337</v>
      </c>
      <c r="X161" s="48" t="s">
        <v>476</v>
      </c>
      <c r="Y161" s="41"/>
    </row>
    <row r="162" spans="1:25" ht="15" x14ac:dyDescent="0.25">
      <c r="A162">
        <v>2.4300000000000002</v>
      </c>
      <c r="B162">
        <v>1.6</v>
      </c>
      <c r="C162" s="29">
        <f t="shared" si="34"/>
        <v>3.652263374485587E-2</v>
      </c>
      <c r="D162" s="30">
        <f>IF(OR($A162="",$B162=""),"",A162*'MPTO_working_2-way'!$G161)</f>
        <v>2.5187499999999998</v>
      </c>
      <c r="E162" s="32">
        <f>IF(OR($A162="",$B162=""),"",B162*'MPTO_working_2-way'!$G161)</f>
        <v>1.6584362139917694</v>
      </c>
      <c r="F162" s="30">
        <f>IF(OR($A162="",$B162=""),"",'MPTO_working_2-way'!D161)</f>
        <v>2.5428384565075208</v>
      </c>
      <c r="G162" s="32">
        <f>IF(OR($A162="",$B162=""),"",'MPTO_working_2-way'!E161)</f>
        <v>1.6481559983043661</v>
      </c>
      <c r="H162" s="30">
        <f>IF(OR($A162="",$B162=""),"",'OddsRatio_working_2-way'!M161)</f>
        <v>2.5438048235879216</v>
      </c>
      <c r="I162" s="30">
        <f>IF(OR($A162="",$B162=""),"",'OddsRatio_working_2-way'!N161)</f>
        <v>1.6477502756312954</v>
      </c>
      <c r="J162" s="30">
        <f>IF('Log_working_2-way'!$D161="","",A162^('Log_working_2-way'!$D161))</f>
        <v>2.5550445268860318</v>
      </c>
      <c r="K162" s="32">
        <f>IF('Log_working_2-way'!$D161="","",B162^('Log_working_2-way'!$D161))</f>
        <v>1.6430684026793276</v>
      </c>
      <c r="L162" s="37">
        <f t="shared" si="35"/>
        <v>0.3970223325062035</v>
      </c>
      <c r="M162" s="37">
        <f t="shared" si="36"/>
        <v>0.60297766749379655</v>
      </c>
      <c r="N162" s="38">
        <v>258</v>
      </c>
      <c r="O162" s="38">
        <f t="shared" si="37"/>
        <v>151.82716049382717</v>
      </c>
      <c r="P162" s="38">
        <f t="shared" si="38"/>
        <v>96.75</v>
      </c>
      <c r="Q162" s="38">
        <f t="shared" si="39"/>
        <v>161.25</v>
      </c>
      <c r="R162" s="38">
        <f t="shared" si="40"/>
        <v>106.17283950617283</v>
      </c>
      <c r="S162" s="39">
        <f t="shared" si="41"/>
        <v>-9.4228395061728349</v>
      </c>
      <c r="T162" s="39">
        <f t="shared" si="42"/>
        <v>-9.4228395061728349</v>
      </c>
      <c r="U162" t="s">
        <v>371</v>
      </c>
      <c r="V162" t="s">
        <v>309</v>
      </c>
      <c r="W162" t="s">
        <v>337</v>
      </c>
      <c r="X162" s="48" t="s">
        <v>476</v>
      </c>
      <c r="Y162" s="41"/>
    </row>
    <row r="163" spans="1:25" ht="15" x14ac:dyDescent="0.25">
      <c r="A163">
        <v>1.93</v>
      </c>
      <c r="B163">
        <v>1.94</v>
      </c>
      <c r="C163" s="29">
        <f t="shared" si="34"/>
        <v>3.3598632551679941E-2</v>
      </c>
      <c r="D163" s="30">
        <f>IF(OR($A163="",$B163=""),"",A163*'MPTO_working_2-way'!$G162)</f>
        <v>1.9948453608247423</v>
      </c>
      <c r="E163" s="32">
        <f>IF(OR($A163="",$B163=""),"",B163*'MPTO_working_2-way'!$G162)</f>
        <v>2.0051813471502591</v>
      </c>
      <c r="F163" s="30">
        <f>IF(OR($A163="",$B163=""),"",'MPTO_working_2-way'!D162)</f>
        <v>1.9946726333173512</v>
      </c>
      <c r="G163" s="32">
        <f>IF(OR($A163="",$B163=""),"",'MPTO_working_2-way'!E162)</f>
        <v>2.0053558995233249</v>
      </c>
      <c r="H163" s="30">
        <f>IF(OR($A163="",$B163=""),"",'OddsRatio_working_2-way'!M162)</f>
        <v>1.9946666286387909</v>
      </c>
      <c r="I163" s="30">
        <f>IF(OR($A163="",$B163=""),"",'OddsRatio_working_2-way'!N162)</f>
        <v>2.0053619687316817</v>
      </c>
      <c r="J163" s="30">
        <f>IF('Log_working_2-way'!$D162="","",A163^('Log_working_2-way'!$D162))</f>
        <v>1.9945880029745278</v>
      </c>
      <c r="K163" s="32">
        <f>IF('Log_working_2-way'!$D162="","",B163^('Log_working_2-way'!$D162))</f>
        <v>2.0054414461156225</v>
      </c>
      <c r="L163" s="37">
        <f t="shared" si="35"/>
        <v>0.50129198966408273</v>
      </c>
      <c r="M163" s="37">
        <f t="shared" si="36"/>
        <v>0.49870801033591733</v>
      </c>
      <c r="N163" s="38">
        <v>259</v>
      </c>
      <c r="O163" s="38">
        <f t="shared" si="37"/>
        <v>124.80310880829018</v>
      </c>
      <c r="P163" s="38">
        <f t="shared" si="38"/>
        <v>125.49484536082474</v>
      </c>
      <c r="Q163" s="38">
        <f t="shared" si="39"/>
        <v>133.50515463917526</v>
      </c>
      <c r="R163" s="38">
        <f t="shared" si="40"/>
        <v>134.19689119170985</v>
      </c>
      <c r="S163" s="39">
        <f t="shared" si="41"/>
        <v>-8.7020458308850834</v>
      </c>
      <c r="T163" s="39">
        <f t="shared" si="42"/>
        <v>-8.7020458308851119</v>
      </c>
      <c r="U163" t="s">
        <v>372</v>
      </c>
      <c r="V163" t="s">
        <v>373</v>
      </c>
      <c r="W163" t="s">
        <v>337</v>
      </c>
      <c r="X163" s="48" t="s">
        <v>476</v>
      </c>
      <c r="Y163" s="41"/>
    </row>
    <row r="164" spans="1:25" ht="15" x14ac:dyDescent="0.25">
      <c r="A164">
        <v>2.1</v>
      </c>
      <c r="B164">
        <v>1.79</v>
      </c>
      <c r="C164" s="29">
        <f t="shared" si="34"/>
        <v>3.4849694067571102E-2</v>
      </c>
      <c r="D164" s="30">
        <f>IF(OR($A164="",$B164=""),"",A164*'MPTO_working_2-way'!$G163)</f>
        <v>2.1731843575418992</v>
      </c>
      <c r="E164" s="32">
        <f>IF(OR($A164="",$B164=""),"",B164*'MPTO_working_2-way'!$G163)</f>
        <v>1.8523809523809522</v>
      </c>
      <c r="F164" s="30">
        <f>IF(OR($A164="",$B164=""),"",'MPTO_working_2-way'!D163)</f>
        <v>2.1797622499275153</v>
      </c>
      <c r="G164" s="32">
        <f>IF(OR($A164="",$B164=""),"",'MPTO_working_2-way'!E163)</f>
        <v>1.8476284099287292</v>
      </c>
      <c r="H164" s="30">
        <f>IF(OR($A164="",$B164=""),"",'OddsRatio_working_2-way'!M163)</f>
        <v>2.1800021454603971</v>
      </c>
      <c r="I164" s="30">
        <f>IF(OR($A164="",$B164=""),"",'OddsRatio_working_2-way'!N163)</f>
        <v>1.8474560862851939</v>
      </c>
      <c r="J164" s="30">
        <f>IF('Log_working_2-way'!$D163="","",A164^('Log_working_2-way'!$D163))</f>
        <v>2.1830172065936067</v>
      </c>
      <c r="K164" s="32">
        <f>IF('Log_working_2-way'!$D163="","",B164^('Log_working_2-way'!$D163))</f>
        <v>1.8452962428833544</v>
      </c>
      <c r="L164" s="37">
        <f t="shared" si="35"/>
        <v>0.46015424164524427</v>
      </c>
      <c r="M164" s="37">
        <f t="shared" si="36"/>
        <v>0.53984575835475579</v>
      </c>
      <c r="N164" s="38">
        <v>260</v>
      </c>
      <c r="O164" s="38">
        <f t="shared" si="37"/>
        <v>136.19047619047618</v>
      </c>
      <c r="P164" s="38">
        <f t="shared" si="38"/>
        <v>114.74860335195532</v>
      </c>
      <c r="Q164" s="38">
        <f t="shared" si="39"/>
        <v>145.25139664804468</v>
      </c>
      <c r="R164" s="38">
        <f t="shared" si="40"/>
        <v>123.8095238095238</v>
      </c>
      <c r="S164" s="39">
        <f t="shared" si="41"/>
        <v>-9.0609204575684998</v>
      </c>
      <c r="T164" s="39">
        <f t="shared" si="42"/>
        <v>-9.0609204575684714</v>
      </c>
      <c r="U164" t="s">
        <v>374</v>
      </c>
      <c r="V164" t="s">
        <v>375</v>
      </c>
      <c r="W164" t="s">
        <v>338</v>
      </c>
      <c r="X164" s="48" t="s">
        <v>476</v>
      </c>
      <c r="Y164" s="41"/>
    </row>
    <row r="165" spans="1:25" ht="15" x14ac:dyDescent="0.25">
      <c r="A165">
        <v>2.09</v>
      </c>
      <c r="B165">
        <v>1.8</v>
      </c>
      <c r="C165" s="29">
        <f t="shared" si="34"/>
        <v>3.4024455077086735E-2</v>
      </c>
      <c r="D165" s="30">
        <f>IF(OR($A165="",$B165=""),"",A165*'MPTO_working_2-way'!$G164)</f>
        <v>2.161111111111111</v>
      </c>
      <c r="E165" s="32">
        <f>IF(OR($A165="",$B165=""),"",B165*'MPTO_working_2-way'!$G164)</f>
        <v>1.8612440191387563</v>
      </c>
      <c r="F165" s="30">
        <f>IF(OR($A165="",$B165=""),"",'MPTO_working_2-way'!D164)</f>
        <v>2.1670506912442398</v>
      </c>
      <c r="G165" s="32">
        <f>IF(OR($A165="",$B165=""),"",'MPTO_working_2-way'!E164)</f>
        <v>1.8568608094768018</v>
      </c>
      <c r="H165" s="30">
        <f>IF(OR($A165="",$B165=""),"",'OddsRatio_working_2-way'!M164)</f>
        <v>2.1672617529928755</v>
      </c>
      <c r="I165" s="30">
        <f>IF(OR($A165="",$B165=""),"",'OddsRatio_working_2-way'!N164)</f>
        <v>1.8567058737562385</v>
      </c>
      <c r="J165" s="30">
        <f>IF('Log_working_2-way'!$D164="","",A165^('Log_working_2-way'!$D164))</f>
        <v>2.1699807722915003</v>
      </c>
      <c r="K165" s="32">
        <f>IF('Log_working_2-way'!$D164="","",B165^('Log_working_2-way'!$D164))</f>
        <v>1.8547149010332622</v>
      </c>
      <c r="L165" s="37">
        <f t="shared" si="35"/>
        <v>0.46272493573264784</v>
      </c>
      <c r="M165" s="37">
        <f t="shared" si="36"/>
        <v>0.53727506426735205</v>
      </c>
      <c r="N165" s="38">
        <v>261</v>
      </c>
      <c r="O165" s="38">
        <f t="shared" si="37"/>
        <v>136.11961722488041</v>
      </c>
      <c r="P165" s="38">
        <f t="shared" si="38"/>
        <v>116.00000000000001</v>
      </c>
      <c r="Q165" s="38">
        <f t="shared" si="39"/>
        <v>145</v>
      </c>
      <c r="R165" s="38">
        <f t="shared" si="40"/>
        <v>124.88038277511963</v>
      </c>
      <c r="S165" s="39">
        <f t="shared" si="41"/>
        <v>-8.8803827751195854</v>
      </c>
      <c r="T165" s="39">
        <f t="shared" si="42"/>
        <v>-8.8803827751196138</v>
      </c>
      <c r="U165" t="s">
        <v>376</v>
      </c>
      <c r="V165" t="s">
        <v>377</v>
      </c>
      <c r="W165" t="s">
        <v>338</v>
      </c>
      <c r="X165" s="48" t="s">
        <v>476</v>
      </c>
      <c r="Y165" s="41"/>
    </row>
    <row r="166" spans="1:25" ht="15" x14ac:dyDescent="0.25">
      <c r="A166">
        <v>2.4300000000000002</v>
      </c>
      <c r="B166">
        <v>1.61</v>
      </c>
      <c r="C166" s="29">
        <f t="shared" si="34"/>
        <v>3.2640646167216181E-2</v>
      </c>
      <c r="D166" s="30">
        <f>IF(OR($A166="",$B166=""),"",A166*'MPTO_working_2-way'!$G165)</f>
        <v>2.5093167701863357</v>
      </c>
      <c r="E166" s="32">
        <f>IF(OR($A166="",$B166=""),"",B166*'MPTO_working_2-way'!$G165)</f>
        <v>1.6625514403292181</v>
      </c>
      <c r="F166" s="30">
        <f>IF(OR($A166="",$B166=""),"",'MPTO_working_2-way'!D165)</f>
        <v>2.5303495779840248</v>
      </c>
      <c r="G166" s="32">
        <f>IF(OR($A166="",$B166=""),"",'MPTO_working_2-way'!E165)</f>
        <v>1.6534454704900365</v>
      </c>
      <c r="H166" s="30">
        <f>IF(OR($A166="",$B166=""),"",'OddsRatio_working_2-way'!M165)</f>
        <v>2.5310983949707371</v>
      </c>
      <c r="I166" s="30">
        <f>IF(OR($A166="",$B166=""),"",'OddsRatio_working_2-way'!N165)</f>
        <v>1.6531258887637414</v>
      </c>
      <c r="J166" s="30">
        <f>IF('Log_working_2-way'!$D165="","",A166^('Log_working_2-way'!$D165))</f>
        <v>2.5408594420942658</v>
      </c>
      <c r="K166" s="32">
        <f>IF('Log_working_2-way'!$D165="","",B166^('Log_working_2-way'!$D165))</f>
        <v>1.6489884623355247</v>
      </c>
      <c r="L166" s="37">
        <f t="shared" si="35"/>
        <v>0.39851485148514848</v>
      </c>
      <c r="M166" s="37">
        <f t="shared" si="36"/>
        <v>0.60148514851485146</v>
      </c>
      <c r="N166" s="38">
        <v>262</v>
      </c>
      <c r="O166" s="38">
        <f t="shared" si="37"/>
        <v>154.18106995884776</v>
      </c>
      <c r="P166" s="38">
        <f t="shared" si="38"/>
        <v>99.267080745341644</v>
      </c>
      <c r="Q166" s="38">
        <f t="shared" si="39"/>
        <v>162.73291925465838</v>
      </c>
      <c r="R166" s="38">
        <f t="shared" si="40"/>
        <v>107.81893004115226</v>
      </c>
      <c r="S166" s="39">
        <f t="shared" si="41"/>
        <v>-8.5518492958106265</v>
      </c>
      <c r="T166" s="39">
        <f t="shared" si="42"/>
        <v>-8.5518492958106123</v>
      </c>
      <c r="U166" t="s">
        <v>378</v>
      </c>
      <c r="V166" t="s">
        <v>379</v>
      </c>
      <c r="W166" t="s">
        <v>338</v>
      </c>
      <c r="X166" s="48" t="s">
        <v>476</v>
      </c>
      <c r="Y166" s="41"/>
    </row>
    <row r="167" spans="1:25" s="35" customFormat="1" ht="15" x14ac:dyDescent="0.25">
      <c r="A167">
        <v>1.58</v>
      </c>
      <c r="B167">
        <v>2.4700000000000002</v>
      </c>
      <c r="C167" s="29">
        <f t="shared" si="34"/>
        <v>3.7769692000204858E-2</v>
      </c>
      <c r="D167" s="30">
        <f>IF(OR($A167="",$B167=""),"",A167*'MPTO_working_2-way'!$G166)</f>
        <v>1.6396761133603237</v>
      </c>
      <c r="E167" s="32">
        <f>IF(OR($A167="",$B167=""),"",B167*'MPTO_working_2-way'!$G166)</f>
        <v>2.5632911392405062</v>
      </c>
      <c r="F167" s="30">
        <f>IF(OR($A167="",$B167=""),"",'MPTO_working_2-way'!D166)</f>
        <v>1.6285940825439218</v>
      </c>
      <c r="G167" s="32">
        <f>IF(OR($A167="",$B167=""),"",'MPTO_working_2-way'!E166)</f>
        <v>2.5908517559583082</v>
      </c>
      <c r="H167" s="30">
        <f>IF(OR($A167="",$B167=""),"",'OddsRatio_working_2-way'!M166)</f>
        <v>1.6281383789653769</v>
      </c>
      <c r="I167" s="30">
        <f>IF(OR($A167="",$B167=""),"",'OddsRatio_working_2-way'!N166)</f>
        <v>2.5920058915156967</v>
      </c>
      <c r="J167" s="30">
        <f>IF('Log_working_2-way'!$D166="","",A167^('Log_working_2-way'!$D166))</f>
        <v>1.6230852355793859</v>
      </c>
      <c r="K167" s="32">
        <f>IF('Log_working_2-way'!$D166="","",B167^('Log_working_2-way'!$D166))</f>
        <v>2.6049168603231139</v>
      </c>
      <c r="L167" s="37">
        <f t="shared" si="35"/>
        <v>0.60987654320987661</v>
      </c>
      <c r="M167" s="37">
        <f t="shared" si="36"/>
        <v>0.39012345679012345</v>
      </c>
      <c r="N167" s="38">
        <v>263</v>
      </c>
      <c r="O167" s="38">
        <f t="shared" si="37"/>
        <v>96.544303797468359</v>
      </c>
      <c r="P167" s="38">
        <f t="shared" si="38"/>
        <v>156.52226720647772</v>
      </c>
      <c r="Q167" s="38">
        <f t="shared" si="39"/>
        <v>106.47773279352226</v>
      </c>
      <c r="R167" s="38">
        <f t="shared" si="40"/>
        <v>166.45569620253164</v>
      </c>
      <c r="S167" s="39">
        <f t="shared" si="41"/>
        <v>-9.9334289960539053</v>
      </c>
      <c r="T167" s="39">
        <f t="shared" si="42"/>
        <v>-9.9334289960539195</v>
      </c>
      <c r="U167" t="s">
        <v>312</v>
      </c>
      <c r="V167" t="s">
        <v>380</v>
      </c>
      <c r="W167" t="s">
        <v>338</v>
      </c>
      <c r="X167" s="48" t="s">
        <v>476</v>
      </c>
      <c r="Y167" s="41"/>
    </row>
    <row r="168" spans="1:25" ht="15" x14ac:dyDescent="0.25">
      <c r="A168">
        <v>2.33</v>
      </c>
      <c r="B168">
        <v>1.65</v>
      </c>
      <c r="C168" s="29">
        <f t="shared" si="34"/>
        <v>3.5245155416829377E-2</v>
      </c>
      <c r="D168" s="30">
        <f>IF(OR($A168="",$B168=""),"",A168*'MPTO_working_2-way'!$G167)</f>
        <v>2.4121212121212126</v>
      </c>
      <c r="E168" s="32">
        <f>IF(OR($A168="",$B168=""),"",B168*'MPTO_working_2-way'!$G167)</f>
        <v>1.7081545064377683</v>
      </c>
      <c r="F168" s="30">
        <f>IF(OR($A168="",$B168=""),"",'MPTO_working_2-way'!D167)</f>
        <v>2.4297677358192451</v>
      </c>
      <c r="G168" s="32">
        <f>IF(OR($A168="",$B168=""),"",'MPTO_working_2-way'!E167)</f>
        <v>1.6994142999226434</v>
      </c>
      <c r="H168" s="30">
        <f>IF(OR($A168="",$B168=""),"",'OddsRatio_working_2-way'!M167)</f>
        <v>2.4304383405634256</v>
      </c>
      <c r="I168" s="30">
        <f>IF(OR($A168="",$B168=""),"",'OddsRatio_working_2-way'!N167)</f>
        <v>1.6990864070422753</v>
      </c>
      <c r="J168" s="30">
        <f>IF('Log_working_2-way'!$D167="","",A168^('Log_working_2-way'!$D167))</f>
        <v>2.4386155296037653</v>
      </c>
      <c r="K168" s="32">
        <f>IF('Log_working_2-way'!$D167="","",B168^('Log_working_2-way'!$D167))</f>
        <v>1.6951127521022427</v>
      </c>
      <c r="L168" s="37">
        <f t="shared" si="35"/>
        <v>0.41457286432160795</v>
      </c>
      <c r="M168" s="37">
        <f t="shared" si="36"/>
        <v>0.58542713567839189</v>
      </c>
      <c r="N168" s="38">
        <v>264</v>
      </c>
      <c r="O168" s="38">
        <f t="shared" si="37"/>
        <v>150.69527896995709</v>
      </c>
      <c r="P168" s="38">
        <f t="shared" si="38"/>
        <v>103.99999999999999</v>
      </c>
      <c r="Q168" s="38">
        <f t="shared" si="39"/>
        <v>160</v>
      </c>
      <c r="R168" s="38">
        <f t="shared" si="40"/>
        <v>113.30472103004293</v>
      </c>
      <c r="S168" s="39">
        <f t="shared" si="41"/>
        <v>-9.3047210300429128</v>
      </c>
      <c r="T168" s="39">
        <f t="shared" si="42"/>
        <v>-9.3047210300429413</v>
      </c>
      <c r="U168" t="s">
        <v>381</v>
      </c>
      <c r="V168" t="s">
        <v>382</v>
      </c>
      <c r="W168" t="s">
        <v>338</v>
      </c>
      <c r="X168" s="48" t="s">
        <v>476</v>
      </c>
      <c r="Y168" s="41"/>
    </row>
    <row r="169" spans="1:25" ht="15" x14ac:dyDescent="0.25">
      <c r="A169">
        <v>1.9</v>
      </c>
      <c r="B169">
        <v>1.99</v>
      </c>
      <c r="C169" s="29">
        <f t="shared" si="34"/>
        <v>2.8828352287754377E-2</v>
      </c>
      <c r="D169" s="30">
        <f>IF(OR($A169="",$B169=""),"",A169*'MPTO_working_2-way'!$G168)</f>
        <v>1.9547738693467331</v>
      </c>
      <c r="E169" s="32">
        <f>IF(OR($A169="",$B169=""),"",B169*'MPTO_working_2-way'!$G168)</f>
        <v>2.0473684210526311</v>
      </c>
      <c r="F169" s="30">
        <f>IF(OR($A169="",$B169=""),"",'MPTO_working_2-way'!D168)</f>
        <v>1.9535003874967702</v>
      </c>
      <c r="G169" s="32">
        <f>IF(OR($A169="",$B169=""),"",'MPTO_working_2-way'!E168)</f>
        <v>2.0487672717420748</v>
      </c>
      <c r="H169" s="30">
        <f>IF(OR($A169="",$B169=""),"",'OddsRatio_working_2-way'!M168)</f>
        <v>1.9534625892455926</v>
      </c>
      <c r="I169" s="30">
        <f>IF(OR($A169="",$B169=""),"",'OddsRatio_working_2-way'!N168)</f>
        <v>2.0488088481701512</v>
      </c>
      <c r="J169" s="30">
        <f>IF('Log_working_2-way'!$D168="","",A169^('Log_working_2-way'!$D168))</f>
        <v>1.9528856855785393</v>
      </c>
      <c r="K169" s="32">
        <f>IF('Log_working_2-way'!$D168="","",B169^('Log_working_2-way'!$D168))</f>
        <v>2.0494438264048878</v>
      </c>
      <c r="L169" s="37">
        <f t="shared" si="35"/>
        <v>0.51156812339331637</v>
      </c>
      <c r="M169" s="37">
        <f t="shared" si="36"/>
        <v>0.48843187660668391</v>
      </c>
      <c r="N169" s="38">
        <v>265</v>
      </c>
      <c r="O169" s="38">
        <f t="shared" si="37"/>
        <v>125.52631578947367</v>
      </c>
      <c r="P169" s="38">
        <f t="shared" si="38"/>
        <v>131.83417085427135</v>
      </c>
      <c r="Q169" s="38">
        <f t="shared" si="39"/>
        <v>133.16582914572862</v>
      </c>
      <c r="R169" s="38">
        <f t="shared" si="40"/>
        <v>139.4736842105263</v>
      </c>
      <c r="S169" s="39">
        <f t="shared" si="41"/>
        <v>-7.6395133562549518</v>
      </c>
      <c r="T169" s="39">
        <f t="shared" si="42"/>
        <v>-7.6395133562549518</v>
      </c>
      <c r="U169" t="s">
        <v>383</v>
      </c>
      <c r="V169" t="s">
        <v>311</v>
      </c>
      <c r="W169" t="s">
        <v>338</v>
      </c>
      <c r="X169" s="48" t="s">
        <v>476</v>
      </c>
      <c r="Y169" s="41"/>
    </row>
    <row r="170" spans="1:25" ht="15" x14ac:dyDescent="0.25">
      <c r="A170">
        <v>2.4300000000000002</v>
      </c>
      <c r="B170">
        <v>1.61</v>
      </c>
      <c r="C170" s="29">
        <f t="shared" si="34"/>
        <v>3.2640646167216181E-2</v>
      </c>
      <c r="D170" s="30">
        <f>IF(OR($A170="",$B170=""),"",A170*'MPTO_working_2-way'!$G169)</f>
        <v>2.5093167701863357</v>
      </c>
      <c r="E170" s="32">
        <f>IF(OR($A170="",$B170=""),"",B170*'MPTO_working_2-way'!$G169)</f>
        <v>1.6625514403292181</v>
      </c>
      <c r="F170" s="30">
        <f>IF(OR($A170="",$B170=""),"",'MPTO_working_2-way'!D169)</f>
        <v>2.5303495779840248</v>
      </c>
      <c r="G170" s="32">
        <f>IF(OR($A170="",$B170=""),"",'MPTO_working_2-way'!E169)</f>
        <v>1.6534454704900365</v>
      </c>
      <c r="H170" s="30">
        <f>IF(OR($A170="",$B170=""),"",'OddsRatio_working_2-way'!M169)</f>
        <v>2.5310983949707371</v>
      </c>
      <c r="I170" s="30">
        <f>IF(OR($A170="",$B170=""),"",'OddsRatio_working_2-way'!N169)</f>
        <v>1.6531258887637414</v>
      </c>
      <c r="J170" s="30">
        <f>IF('Log_working_2-way'!$D169="","",A170^('Log_working_2-way'!$D169))</f>
        <v>2.5408594420942658</v>
      </c>
      <c r="K170" s="32">
        <f>IF('Log_working_2-way'!$D169="","",B170^('Log_working_2-way'!$D169))</f>
        <v>1.6489884623355247</v>
      </c>
      <c r="L170" s="37">
        <f t="shared" si="35"/>
        <v>0.39851485148514848</v>
      </c>
      <c r="M170" s="37">
        <f t="shared" si="36"/>
        <v>0.60148514851485146</v>
      </c>
      <c r="N170" s="38">
        <v>266</v>
      </c>
      <c r="O170" s="38">
        <f t="shared" si="37"/>
        <v>156.53497942386829</v>
      </c>
      <c r="P170" s="38">
        <f t="shared" si="38"/>
        <v>100.7826086956522</v>
      </c>
      <c r="Q170" s="38">
        <f t="shared" si="39"/>
        <v>165.21739130434781</v>
      </c>
      <c r="R170" s="38">
        <f t="shared" si="40"/>
        <v>109.46502057613168</v>
      </c>
      <c r="S170" s="39">
        <f t="shared" si="41"/>
        <v>-8.6824118804795205</v>
      </c>
      <c r="T170" s="39">
        <f t="shared" si="42"/>
        <v>-8.6824118804794779</v>
      </c>
      <c r="U170" t="s">
        <v>384</v>
      </c>
      <c r="V170" t="s">
        <v>385</v>
      </c>
      <c r="W170" t="s">
        <v>338</v>
      </c>
      <c r="X170" s="48" t="s">
        <v>476</v>
      </c>
      <c r="Y170" s="41"/>
    </row>
    <row r="171" spans="1:25" ht="15" x14ac:dyDescent="0.25">
      <c r="A171">
        <v>2.0699999999999998</v>
      </c>
      <c r="B171">
        <v>1.83</v>
      </c>
      <c r="C171" s="29">
        <f t="shared" si="34"/>
        <v>2.9539874871307603E-2</v>
      </c>
      <c r="D171" s="30">
        <f>IF(OR($A171="",$B171=""),"",A171*'MPTO_working_2-way'!$G170)</f>
        <v>2.1311475409836067</v>
      </c>
      <c r="E171" s="32">
        <f>IF(OR($A171="",$B171=""),"",B171*'MPTO_working_2-way'!$G170)</f>
        <v>1.8840579710144929</v>
      </c>
      <c r="F171" s="30">
        <f>IF(OR($A171="",$B171=""),"",'MPTO_working_2-way'!D170)</f>
        <v>2.1352836729517204</v>
      </c>
      <c r="G171" s="32">
        <f>IF(OR($A171="",$B171=""),"",'MPTO_working_2-way'!E170)</f>
        <v>1.8808371192373576</v>
      </c>
      <c r="H171" s="30">
        <f>IF(OR($A171="",$B171=""),"",'OddsRatio_working_2-way'!M170)</f>
        <v>2.1354103339788768</v>
      </c>
      <c r="I171" s="30">
        <f>IF(OR($A171="",$B171=""),"",'OddsRatio_working_2-way'!N170)</f>
        <v>1.8807388571985679</v>
      </c>
      <c r="J171" s="30">
        <f>IF('Log_working_2-way'!$D170="","",A171^('Log_working_2-way'!$D170))</f>
        <v>2.137293622577233</v>
      </c>
      <c r="K171" s="32">
        <f>IF('Log_working_2-way'!$D170="","",B171^('Log_working_2-way'!$D170))</f>
        <v>1.8792804075818812</v>
      </c>
      <c r="L171" s="37">
        <f t="shared" si="35"/>
        <v>0.46923076923076917</v>
      </c>
      <c r="M171" s="37">
        <f t="shared" si="36"/>
        <v>0.53076923076923077</v>
      </c>
      <c r="N171" s="38">
        <v>267</v>
      </c>
      <c r="O171" s="38">
        <f t="shared" si="37"/>
        <v>138.01449275362316</v>
      </c>
      <c r="P171" s="38">
        <f t="shared" si="38"/>
        <v>121.09836065573769</v>
      </c>
      <c r="Q171" s="38">
        <f t="shared" si="39"/>
        <v>145.90163934426229</v>
      </c>
      <c r="R171" s="38">
        <f t="shared" si="40"/>
        <v>128.98550724637681</v>
      </c>
      <c r="S171" s="39">
        <f t="shared" si="41"/>
        <v>-7.8871465906391336</v>
      </c>
      <c r="T171" s="39">
        <f t="shared" si="42"/>
        <v>-7.8871465906391194</v>
      </c>
      <c r="U171" t="s">
        <v>386</v>
      </c>
      <c r="V171" t="s">
        <v>387</v>
      </c>
      <c r="W171" t="s">
        <v>338</v>
      </c>
      <c r="X171" s="48" t="s">
        <v>476</v>
      </c>
      <c r="Y171" s="41"/>
    </row>
    <row r="172" spans="1:25" ht="15" x14ac:dyDescent="0.25">
      <c r="A172">
        <v>2.33</v>
      </c>
      <c r="B172">
        <v>1.66</v>
      </c>
      <c r="C172" s="29">
        <f t="shared" si="34"/>
        <v>3.1594187910440219E-2</v>
      </c>
      <c r="D172" s="30">
        <f>IF(OR($A172="",$B172=""),"",A172*'MPTO_working_2-way'!$G171)</f>
        <v>2.4036144578313259</v>
      </c>
      <c r="E172" s="32">
        <f>IF(OR($A172="",$B172=""),"",B172*'MPTO_working_2-way'!$G171)</f>
        <v>1.7124463519313307</v>
      </c>
      <c r="F172" s="30">
        <f>IF(OR($A172="",$B172=""),"",'MPTO_working_2-way'!D171)</f>
        <v>2.4190380886859724</v>
      </c>
      <c r="G172" s="32">
        <f>IF(OR($A172="",$B172=""),"",'MPTO_working_2-way'!E171)</f>
        <v>1.7047027193794351</v>
      </c>
      <c r="H172" s="30">
        <f>IF(OR($A172="",$B172=""),"",'OddsRatio_working_2-way'!M171)</f>
        <v>2.4195603245905111</v>
      </c>
      <c r="I172" s="30">
        <f>IF(OR($A172="",$B172=""),"",'OddsRatio_working_2-way'!N171)</f>
        <v>1.7044434693456672</v>
      </c>
      <c r="J172" s="30">
        <f>IF('Log_working_2-way'!$D171="","",A172^('Log_working_2-way'!$D171))</f>
        <v>2.4266738869367481</v>
      </c>
      <c r="K172" s="32">
        <f>IF('Log_working_2-way'!$D171="","",B172^('Log_working_2-way'!$D171))</f>
        <v>1.7009310320714472</v>
      </c>
      <c r="L172" s="37">
        <f t="shared" si="35"/>
        <v>0.41604010025062649</v>
      </c>
      <c r="M172" s="37">
        <f t="shared" si="36"/>
        <v>0.58395989974937335</v>
      </c>
      <c r="N172" s="38">
        <v>268</v>
      </c>
      <c r="O172" s="38">
        <f t="shared" si="37"/>
        <v>152.97854077253223</v>
      </c>
      <c r="P172" s="38">
        <f t="shared" si="38"/>
        <v>106.55421686746989</v>
      </c>
      <c r="Q172" s="38">
        <f t="shared" si="39"/>
        <v>161.44578313253012</v>
      </c>
      <c r="R172" s="38">
        <f t="shared" si="40"/>
        <v>115.02145922746782</v>
      </c>
      <c r="S172" s="39">
        <f t="shared" si="41"/>
        <v>-8.467242359997897</v>
      </c>
      <c r="T172" s="39">
        <f t="shared" si="42"/>
        <v>-8.4672423599979254</v>
      </c>
      <c r="U172" t="s">
        <v>388</v>
      </c>
      <c r="V172" t="s">
        <v>389</v>
      </c>
      <c r="W172" t="s">
        <v>338</v>
      </c>
      <c r="X172" s="48" t="s">
        <v>476</v>
      </c>
      <c r="Y172" s="41"/>
    </row>
    <row r="173" spans="1:25" ht="15" x14ac:dyDescent="0.25">
      <c r="A173">
        <v>2.09</v>
      </c>
      <c r="B173">
        <v>1.8</v>
      </c>
      <c r="C173" s="29">
        <f t="shared" si="34"/>
        <v>3.4024455077086735E-2</v>
      </c>
      <c r="D173" s="30">
        <f>IF(OR($A173="",$B173=""),"",A173*'MPTO_working_2-way'!$G172)</f>
        <v>2.161111111111111</v>
      </c>
      <c r="E173" s="32">
        <f>IF(OR($A173="",$B173=""),"",B173*'MPTO_working_2-way'!$G172)</f>
        <v>1.8612440191387563</v>
      </c>
      <c r="F173" s="30">
        <f>IF(OR($A173="",$B173=""),"",'MPTO_working_2-way'!D172)</f>
        <v>2.1670506912442398</v>
      </c>
      <c r="G173" s="32">
        <f>IF(OR($A173="",$B173=""),"",'MPTO_working_2-way'!E172)</f>
        <v>1.8568608094768018</v>
      </c>
      <c r="H173" s="30">
        <f>IF(OR($A173="",$B173=""),"",'OddsRatio_working_2-way'!M172)</f>
        <v>2.1672617529928755</v>
      </c>
      <c r="I173" s="30">
        <f>IF(OR($A173="",$B173=""),"",'OddsRatio_working_2-way'!N172)</f>
        <v>1.8567058737562385</v>
      </c>
      <c r="J173" s="30">
        <f>IF('Log_working_2-way'!$D172="","",A173^('Log_working_2-way'!$D172))</f>
        <v>2.1699807722915003</v>
      </c>
      <c r="K173" s="32">
        <f>IF('Log_working_2-way'!$D172="","",B173^('Log_working_2-way'!$D172))</f>
        <v>1.8547149010332622</v>
      </c>
      <c r="L173" s="37">
        <f t="shared" si="35"/>
        <v>0.46272493573264784</v>
      </c>
      <c r="M173" s="37">
        <f t="shared" si="36"/>
        <v>0.53727506426735205</v>
      </c>
      <c r="N173" s="38">
        <v>269</v>
      </c>
      <c r="O173" s="38">
        <f t="shared" si="37"/>
        <v>140.29186602870811</v>
      </c>
      <c r="P173" s="38">
        <f t="shared" si="38"/>
        <v>119.55555555555556</v>
      </c>
      <c r="Q173" s="38">
        <f t="shared" si="39"/>
        <v>149.44444444444446</v>
      </c>
      <c r="R173" s="38">
        <f t="shared" si="40"/>
        <v>128.70813397129189</v>
      </c>
      <c r="S173" s="39">
        <f t="shared" si="41"/>
        <v>-9.1525784157363432</v>
      </c>
      <c r="T173" s="39">
        <f t="shared" si="42"/>
        <v>-9.152578415736329</v>
      </c>
      <c r="U173" t="s">
        <v>390</v>
      </c>
      <c r="V173" t="s">
        <v>391</v>
      </c>
      <c r="W173" t="s">
        <v>338</v>
      </c>
      <c r="X173" s="48" t="s">
        <v>476</v>
      </c>
      <c r="Y173" s="41"/>
    </row>
    <row r="174" spans="1:25" ht="15" x14ac:dyDescent="0.25">
      <c r="A174">
        <v>1.78</v>
      </c>
      <c r="B174">
        <v>2.0699999999999998</v>
      </c>
      <c r="C174" s="29">
        <f t="shared" si="34"/>
        <v>4.4889540248602255E-2</v>
      </c>
      <c r="D174" s="30">
        <f>IF(OR($A174="",$B174=""),"",A174*'MPTO_working_2-way'!$G173)</f>
        <v>1.8599033816425121</v>
      </c>
      <c r="E174" s="32">
        <f>IF(OR($A174="",$B174=""),"",B174*'MPTO_working_2-way'!$G173)</f>
        <v>2.1629213483146064</v>
      </c>
      <c r="F174" s="30">
        <f>IF(OR($A174="",$B174=""),"",'MPTO_working_2-way'!D173)</f>
        <v>1.8540733658732955</v>
      </c>
      <c r="G174" s="32">
        <f>IF(OR($A174="",$B174=""),"",'MPTO_working_2-way'!E173)</f>
        <v>2.1708596005420371</v>
      </c>
      <c r="H174" s="30">
        <f>IF(OR($A174="",$B174=""),"",'OddsRatio_working_2-way'!M173)</f>
        <v>1.8537985492004672</v>
      </c>
      <c r="I174" s="30">
        <f>IF(OR($A174="",$B174=""),"",'OddsRatio_working_2-way'!N173)</f>
        <v>2.1712364713391024</v>
      </c>
      <c r="J174" s="30">
        <f>IF('Log_working_2-way'!$D173="","",A174^('Log_working_2-way'!$D173))</f>
        <v>1.8511289203643779</v>
      </c>
      <c r="K174" s="32">
        <f>IF('Log_working_2-way'!$D173="","",B174^('Log_working_2-way'!$D173))</f>
        <v>2.1749101411939322</v>
      </c>
      <c r="L174" s="37">
        <f t="shared" si="35"/>
        <v>0.53766233766233762</v>
      </c>
      <c r="M174" s="37">
        <f t="shared" si="36"/>
        <v>0.46233766233766244</v>
      </c>
      <c r="N174" s="38">
        <v>270</v>
      </c>
      <c r="O174" s="38">
        <f t="shared" si="37"/>
        <v>118.31460674157306</v>
      </c>
      <c r="P174" s="38">
        <f t="shared" si="38"/>
        <v>139.56521739130434</v>
      </c>
      <c r="Q174" s="38">
        <f t="shared" si="39"/>
        <v>130.43478260869566</v>
      </c>
      <c r="R174" s="38">
        <f t="shared" si="40"/>
        <v>151.68539325842698</v>
      </c>
      <c r="S174" s="39">
        <f t="shared" si="41"/>
        <v>-12.120175867122597</v>
      </c>
      <c r="T174" s="39">
        <f t="shared" si="42"/>
        <v>-12.12017586712264</v>
      </c>
      <c r="U174" t="s">
        <v>69</v>
      </c>
      <c r="V174" t="s">
        <v>93</v>
      </c>
      <c r="W174" t="s">
        <v>94</v>
      </c>
      <c r="X174" s="48" t="s">
        <v>476</v>
      </c>
      <c r="Y174" s="41"/>
    </row>
    <row r="175" spans="1:25" ht="15" x14ac:dyDescent="0.25">
      <c r="A175">
        <v>1.81</v>
      </c>
      <c r="B175">
        <v>2.0299999999999998</v>
      </c>
      <c r="C175" s="29">
        <f t="shared" si="34"/>
        <v>4.5097025283727721E-2</v>
      </c>
      <c r="D175" s="30">
        <f>IF(OR($A175="",$B175=""),"",A175*'MPTO_working_2-way'!$G174)</f>
        <v>1.8916256157635472</v>
      </c>
      <c r="E175" s="32">
        <f>IF(OR($A175="",$B175=""),"",B175*'MPTO_working_2-way'!$G174)</f>
        <v>2.1215469613259672</v>
      </c>
      <c r="F175" s="30">
        <f>IF(OR($A175="",$B175=""),"",'MPTO_working_2-way'!D174)</f>
        <v>1.8870143543127138</v>
      </c>
      <c r="G175" s="32">
        <f>IF(OR($A175="",$B175=""),"",'MPTO_working_2-way'!E174)</f>
        <v>2.1273774715571898</v>
      </c>
      <c r="H175" s="30">
        <f>IF(OR($A175="",$B175=""),"",'OddsRatio_working_2-way'!M174)</f>
        <v>1.8867963503478642</v>
      </c>
      <c r="I175" s="30">
        <f>IF(OR($A175="",$B175=""),"",'OddsRatio_working_2-way'!N174)</f>
        <v>2.1276546183435801</v>
      </c>
      <c r="J175" s="30">
        <f>IF('Log_working_2-way'!$D174="","",A175^('Log_working_2-way'!$D174))</f>
        <v>1.8846829983767455</v>
      </c>
      <c r="K175" s="32">
        <f>IF('Log_working_2-way'!$D174="","",B175^('Log_working_2-way'!$D174))</f>
        <v>2.1303483867491475</v>
      </c>
      <c r="L175" s="37">
        <f t="shared" si="35"/>
        <v>0.52864583333333326</v>
      </c>
      <c r="M175" s="37">
        <f t="shared" si="36"/>
        <v>0.47135416666666657</v>
      </c>
      <c r="N175" s="38">
        <v>271</v>
      </c>
      <c r="O175" s="38">
        <f t="shared" si="37"/>
        <v>121.27624309392266</v>
      </c>
      <c r="P175" s="38">
        <f t="shared" si="38"/>
        <v>137.50246305418722</v>
      </c>
      <c r="Q175" s="38">
        <f t="shared" si="39"/>
        <v>133.49753694581281</v>
      </c>
      <c r="R175" s="38">
        <f t="shared" si="40"/>
        <v>149.72375690607737</v>
      </c>
      <c r="S175" s="39">
        <f t="shared" si="41"/>
        <v>-12.221293851890152</v>
      </c>
      <c r="T175" s="39">
        <f t="shared" si="42"/>
        <v>-12.221293851890152</v>
      </c>
      <c r="U175" t="s">
        <v>313</v>
      </c>
      <c r="V175" t="s">
        <v>392</v>
      </c>
      <c r="W175" t="s">
        <v>94</v>
      </c>
      <c r="X175" s="48" t="s">
        <v>476</v>
      </c>
      <c r="Y175" s="41"/>
    </row>
    <row r="176" spans="1:25" ht="15" x14ac:dyDescent="0.25">
      <c r="A176">
        <v>1.98</v>
      </c>
      <c r="B176">
        <v>1.85</v>
      </c>
      <c r="C176" s="29">
        <f t="shared" si="34"/>
        <v>4.5591045591045543E-2</v>
      </c>
      <c r="D176" s="30">
        <f>IF(OR($A176="",$B176=""),"",A176*'MPTO_working_2-way'!$G175)</f>
        <v>2.07027027027027</v>
      </c>
      <c r="E176" s="32">
        <f>IF(OR($A176="",$B176=""),"",B176*'MPTO_working_2-way'!$G175)</f>
        <v>1.9343434343434343</v>
      </c>
      <c r="F176" s="30">
        <f>IF(OR($A176="",$B176=""),"",'MPTO_working_2-way'!D175)</f>
        <v>2.0735918482875744</v>
      </c>
      <c r="G176" s="32">
        <f>IF(OR($A176="",$B176=""),"",'MPTO_working_2-way'!E175)</f>
        <v>1.931452675982072</v>
      </c>
      <c r="H176" s="30">
        <f>IF(OR($A176="",$B176=""),"",'OddsRatio_working_2-way'!M175)</f>
        <v>2.0737509843863182</v>
      </c>
      <c r="I176" s="30">
        <f>IF(OR($A176="",$B176=""),"",'OddsRatio_working_2-way'!N175)</f>
        <v>1.9313146293146641</v>
      </c>
      <c r="J176" s="30">
        <f>IF('Log_working_2-way'!$D175="","",A176^('Log_working_2-way'!$D175))</f>
        <v>2.0752829704469682</v>
      </c>
      <c r="K176" s="32">
        <f>IF('Log_working_2-way'!$D175="","",B176^('Log_working_2-way'!$D175))</f>
        <v>1.9299877590211039</v>
      </c>
      <c r="L176" s="37">
        <f t="shared" si="35"/>
        <v>0.48302872062663194</v>
      </c>
      <c r="M176" s="37">
        <f t="shared" si="36"/>
        <v>0.51697127937336818</v>
      </c>
      <c r="N176" s="38">
        <v>272</v>
      </c>
      <c r="O176" s="38">
        <f t="shared" si="37"/>
        <v>134.62626262626262</v>
      </c>
      <c r="P176" s="38">
        <f t="shared" si="38"/>
        <v>124.97297297297298</v>
      </c>
      <c r="Q176" s="38">
        <f t="shared" si="39"/>
        <v>147.027027027027</v>
      </c>
      <c r="R176" s="38">
        <f t="shared" si="40"/>
        <v>137.37373737373738</v>
      </c>
      <c r="S176" s="39">
        <f t="shared" si="41"/>
        <v>-12.400764400764388</v>
      </c>
      <c r="T176" s="39">
        <f t="shared" si="42"/>
        <v>-12.400764400764402</v>
      </c>
      <c r="U176" t="s">
        <v>314</v>
      </c>
      <c r="V176" t="s">
        <v>107</v>
      </c>
      <c r="W176" t="s">
        <v>94</v>
      </c>
      <c r="X176" s="48" t="s">
        <v>476</v>
      </c>
      <c r="Y176" s="41"/>
    </row>
    <row r="177" spans="1:25" ht="15" x14ac:dyDescent="0.25">
      <c r="A177">
        <v>2.04</v>
      </c>
      <c r="B177">
        <v>1.81</v>
      </c>
      <c r="C177" s="29">
        <f t="shared" si="34"/>
        <v>4.2682266276676373E-2</v>
      </c>
      <c r="D177" s="30">
        <f>IF(OR($A177="",$B177=""),"",A177*'MPTO_working_2-way'!$G176)</f>
        <v>2.1270718232044197</v>
      </c>
      <c r="E177" s="32">
        <f>IF(OR($A177="",$B177=""),"",B177*'MPTO_working_2-way'!$G176)</f>
        <v>1.8872549019607843</v>
      </c>
      <c r="F177" s="30">
        <f>IF(OR($A177="",$B177=""),"",'MPTO_working_2-way'!D176)</f>
        <v>2.1328558225508316</v>
      </c>
      <c r="G177" s="32">
        <f>IF(OR($A177="",$B177=""),"",'MPTO_working_2-way'!E176)</f>
        <v>1.8827248623291861</v>
      </c>
      <c r="H177" s="30">
        <f>IF(OR($A177="",$B177=""),"",'OddsRatio_working_2-way'!M176)</f>
        <v>2.1331154474650633</v>
      </c>
      <c r="I177" s="30">
        <f>IF(OR($A177="",$B177=""),"",'OddsRatio_working_2-way'!N176)</f>
        <v>1.8825226081218283</v>
      </c>
      <c r="J177" s="30">
        <f>IF('Log_working_2-way'!$D176="","",A177^('Log_working_2-way'!$D176))</f>
        <v>2.1357821160163764</v>
      </c>
      <c r="K177" s="32">
        <f>IF('Log_working_2-way'!$D176="","",B177^('Log_working_2-way'!$D176))</f>
        <v>1.8804505599252526</v>
      </c>
      <c r="L177" s="37">
        <f t="shared" si="35"/>
        <v>0.47012987012987018</v>
      </c>
      <c r="M177" s="37">
        <f t="shared" si="36"/>
        <v>0.52987012987012994</v>
      </c>
      <c r="N177" s="38">
        <v>273</v>
      </c>
      <c r="O177" s="38">
        <f t="shared" si="37"/>
        <v>139.17647058823528</v>
      </c>
      <c r="P177" s="38">
        <f t="shared" si="38"/>
        <v>122.17127071823205</v>
      </c>
      <c r="Q177" s="38">
        <f t="shared" si="39"/>
        <v>150.82872928176798</v>
      </c>
      <c r="R177" s="38">
        <f t="shared" si="40"/>
        <v>133.8235294117647</v>
      </c>
      <c r="S177" s="39">
        <f t="shared" si="41"/>
        <v>-11.652258693532701</v>
      </c>
      <c r="T177" s="39">
        <f t="shared" si="42"/>
        <v>-11.652258693532644</v>
      </c>
      <c r="U177" t="s">
        <v>70</v>
      </c>
      <c r="V177" t="s">
        <v>328</v>
      </c>
      <c r="W177" t="s">
        <v>94</v>
      </c>
      <c r="X177" s="48" t="s">
        <v>476</v>
      </c>
      <c r="Y177" s="41"/>
    </row>
    <row r="178" spans="1:25" s="35" customFormat="1" ht="15" x14ac:dyDescent="0.25">
      <c r="A178">
        <v>2.09</v>
      </c>
      <c r="B178">
        <v>1.76</v>
      </c>
      <c r="C178" s="29">
        <f t="shared" si="34"/>
        <v>4.6650717703349276E-2</v>
      </c>
      <c r="D178" s="30">
        <f>IF(OR($A178="",$B178=""),"",A178*'MPTO_working_2-way'!$G177)</f>
        <v>2.1875</v>
      </c>
      <c r="E178" s="32">
        <f>IF(OR($A178="",$B178=""),"",B178*'MPTO_working_2-way'!$G177)</f>
        <v>1.8421052631578947</v>
      </c>
      <c r="F178" s="30">
        <f>IF(OR($A178="",$B178=""),"",'MPTO_working_2-way'!D177)</f>
        <v>2.1971090670170828</v>
      </c>
      <c r="G178" s="32">
        <f>IF(OR($A178="",$B178=""),"",'MPTO_working_2-way'!E177)</f>
        <v>1.8353457738748626</v>
      </c>
      <c r="H178" s="30">
        <f>IF(OR($A178="",$B178=""),"",'OddsRatio_working_2-way'!M177)</f>
        <v>2.197585289787658</v>
      </c>
      <c r="I178" s="30">
        <f>IF(OR($A178="",$B178=""),"",'OddsRatio_working_2-way'!N177)</f>
        <v>1.8350135965491927</v>
      </c>
      <c r="J178" s="30">
        <f>IF('Log_working_2-way'!$D177="","",A178^('Log_working_2-way'!$D177))</f>
        <v>2.2020453494773053</v>
      </c>
      <c r="K178" s="32">
        <f>IF('Log_working_2-way'!$D177="","",B178^('Log_working_2-way'!$D177))</f>
        <v>1.8319153686125185</v>
      </c>
      <c r="L178" s="37">
        <f t="shared" si="35"/>
        <v>0.45714285714285713</v>
      </c>
      <c r="M178" s="37">
        <f t="shared" si="36"/>
        <v>0.54285714285714282</v>
      </c>
      <c r="N178" s="38">
        <v>274</v>
      </c>
      <c r="O178" s="38">
        <f t="shared" si="37"/>
        <v>142.89952153110048</v>
      </c>
      <c r="P178" s="38">
        <f t="shared" si="38"/>
        <v>118.31818181818183</v>
      </c>
      <c r="Q178" s="38">
        <f t="shared" si="39"/>
        <v>155.68181818181819</v>
      </c>
      <c r="R178" s="38">
        <f t="shared" si="40"/>
        <v>131.10047846889952</v>
      </c>
      <c r="S178" s="39">
        <f t="shared" si="41"/>
        <v>-12.782296650717711</v>
      </c>
      <c r="T178" s="39">
        <f t="shared" si="42"/>
        <v>-12.782296650717697</v>
      </c>
      <c r="U178" t="s">
        <v>327</v>
      </c>
      <c r="V178" t="s">
        <v>393</v>
      </c>
      <c r="W178" t="s">
        <v>94</v>
      </c>
      <c r="X178" s="48" t="s">
        <v>476</v>
      </c>
      <c r="Y178" s="41"/>
    </row>
    <row r="179" spans="1:25" ht="15" x14ac:dyDescent="0.25">
      <c r="A179">
        <v>1.77</v>
      </c>
      <c r="B179">
        <v>2.0699999999999998</v>
      </c>
      <c r="C179" s="29">
        <f t="shared" si="34"/>
        <v>4.8063538852042953E-2</v>
      </c>
      <c r="D179" s="30">
        <f>IF(OR($A179="",$B179=""),"",A179*'MPTO_working_2-way'!$G178)</f>
        <v>1.855072463768116</v>
      </c>
      <c r="E179" s="32">
        <f>IF(OR($A179="",$B179=""),"",B179*'MPTO_working_2-way'!$G178)</f>
        <v>2.1694915254237288</v>
      </c>
      <c r="F179" s="30">
        <f>IF(OR($A179="",$B179=""),"",'MPTO_working_2-way'!D178)</f>
        <v>1.848633921138273</v>
      </c>
      <c r="G179" s="32">
        <f>IF(OR($A179="",$B179=""),"",'MPTO_working_2-way'!E178)</f>
        <v>2.1783643984660661</v>
      </c>
      <c r="H179" s="30">
        <f>IF(OR($A179="",$B179=""),"",'OddsRatio_working_2-way'!M178)</f>
        <v>1.8483078263368193</v>
      </c>
      <c r="I179" s="30">
        <f>IF(OR($A179="",$B179=""),"",'OddsRatio_working_2-way'!N178)</f>
        <v>2.1788173690654498</v>
      </c>
      <c r="J179" s="30">
        <f>IF('Log_working_2-way'!$D178="","",A179^('Log_working_2-way'!$D178))</f>
        <v>1.8453528280410556</v>
      </c>
      <c r="K179" s="32">
        <f>IF('Log_working_2-way'!$D178="","",B179^('Log_working_2-way'!$D178))</f>
        <v>2.1829380192842547</v>
      </c>
      <c r="L179" s="37">
        <f t="shared" si="35"/>
        <v>0.5390625</v>
      </c>
      <c r="M179" s="37">
        <f t="shared" si="36"/>
        <v>0.4609375</v>
      </c>
      <c r="N179" s="38">
        <v>275</v>
      </c>
      <c r="O179" s="38">
        <f t="shared" si="37"/>
        <v>119.63276836158192</v>
      </c>
      <c r="P179" s="38">
        <f t="shared" si="38"/>
        <v>142.14975845410629</v>
      </c>
      <c r="Q179" s="38">
        <f t="shared" si="39"/>
        <v>132.85024154589374</v>
      </c>
      <c r="R179" s="38">
        <f t="shared" si="40"/>
        <v>155.36723163841808</v>
      </c>
      <c r="S179" s="39">
        <f t="shared" si="41"/>
        <v>-13.217473184311814</v>
      </c>
      <c r="T179" s="39">
        <f t="shared" si="42"/>
        <v>-13.217473184311785</v>
      </c>
      <c r="U179" t="s">
        <v>138</v>
      </c>
      <c r="V179" t="s">
        <v>394</v>
      </c>
      <c r="W179" t="s">
        <v>94</v>
      </c>
      <c r="X179" s="48" t="s">
        <v>476</v>
      </c>
      <c r="Y179" s="41"/>
    </row>
    <row r="180" spans="1:25" ht="15" x14ac:dyDescent="0.25">
      <c r="A180">
        <v>1.85</v>
      </c>
      <c r="B180">
        <v>1.99</v>
      </c>
      <c r="C180" s="29">
        <f t="shared" si="34"/>
        <v>4.3053103354610656E-2</v>
      </c>
      <c r="D180" s="30">
        <f>IF(OR($A180="",$B180=""),"",A180*'MPTO_working_2-way'!$G179)</f>
        <v>1.9296482412060298</v>
      </c>
      <c r="E180" s="32">
        <f>IF(OR($A180="",$B180=""),"",B180*'MPTO_working_2-way'!$G179)</f>
        <v>2.0756756756756753</v>
      </c>
      <c r="F180" s="30">
        <f>IF(OR($A180="",$B180=""),"",'MPTO_working_2-way'!D179)</f>
        <v>1.9267303414889438</v>
      </c>
      <c r="G180" s="32">
        <f>IF(OR($A180="",$B180=""),"",'MPTO_working_2-way'!E179)</f>
        <v>2.0790625441197226</v>
      </c>
      <c r="H180" s="30">
        <f>IF(OR($A180="",$B180=""),"",'OddsRatio_working_2-way'!M179)</f>
        <v>1.9265990819042815</v>
      </c>
      <c r="I180" s="30">
        <f>IF(OR($A180="",$B180=""),"",'OddsRatio_working_2-way'!N179)</f>
        <v>2.0792154012767514</v>
      </c>
      <c r="J180" s="30">
        <f>IF('Log_working_2-way'!$D179="","",A180^('Log_working_2-way'!$D179))</f>
        <v>1.9252626773989769</v>
      </c>
      <c r="K180" s="32">
        <f>IF('Log_working_2-way'!$D179="","",B180^('Log_working_2-way'!$D179))</f>
        <v>2.0807741676242877</v>
      </c>
      <c r="L180" s="37">
        <f t="shared" si="35"/>
        <v>0.51822916666666674</v>
      </c>
      <c r="M180" s="37">
        <f t="shared" si="36"/>
        <v>0.48177083333333343</v>
      </c>
      <c r="N180" s="38">
        <v>276</v>
      </c>
      <c r="O180" s="38">
        <f t="shared" si="37"/>
        <v>126.81081081081081</v>
      </c>
      <c r="P180" s="38">
        <f t="shared" si="38"/>
        <v>137.30653266331657</v>
      </c>
      <c r="Q180" s="38">
        <f t="shared" si="39"/>
        <v>138.6934673366834</v>
      </c>
      <c r="R180" s="38">
        <f t="shared" si="40"/>
        <v>149.18918918918916</v>
      </c>
      <c r="S180" s="39">
        <f t="shared" si="41"/>
        <v>-11.882656525872591</v>
      </c>
      <c r="T180" s="39">
        <f t="shared" si="42"/>
        <v>-11.882656525872591</v>
      </c>
      <c r="U180" t="s">
        <v>71</v>
      </c>
      <c r="V180" t="s">
        <v>395</v>
      </c>
      <c r="W180" t="s">
        <v>94</v>
      </c>
      <c r="X180" s="48" t="s">
        <v>476</v>
      </c>
      <c r="Y180" s="41"/>
    </row>
    <row r="181" spans="1:25" s="35" customFormat="1" ht="15" x14ac:dyDescent="0.25">
      <c r="A181">
        <v>1.96</v>
      </c>
      <c r="B181">
        <v>1.87</v>
      </c>
      <c r="C181" s="29">
        <f t="shared" si="34"/>
        <v>4.4963439921422932E-2</v>
      </c>
      <c r="D181" s="30">
        <f>IF(OR($A181="",$B181=""),"",A181*'MPTO_working_2-way'!$G180)</f>
        <v>2.0481283422459891</v>
      </c>
      <c r="E181" s="32">
        <f>IF(OR($A181="",$B181=""),"",B181*'MPTO_working_2-way'!$G180)</f>
        <v>1.954081632653061</v>
      </c>
      <c r="F181" s="30">
        <f>IF(OR($A181="",$B181=""),"",'MPTO_working_2-way'!D180)</f>
        <v>2.0503468337435664</v>
      </c>
      <c r="G181" s="32">
        <f>IF(OR($A181="",$B181=""),"",'MPTO_working_2-way'!E180)</f>
        <v>1.9520664678312738</v>
      </c>
      <c r="H181" s="30">
        <f>IF(OR($A181="",$B181=""),"",'OddsRatio_working_2-way'!M180)</f>
        <v>2.0504514628777799</v>
      </c>
      <c r="I181" s="30">
        <f>IF(OR($A181="",$B181=""),"",'OddsRatio_working_2-way'!N180)</f>
        <v>1.9519716382329886</v>
      </c>
      <c r="J181" s="30">
        <f>IF('Log_working_2-way'!$D180="","",A181^('Log_working_2-way'!$D180))</f>
        <v>2.0514731886963946</v>
      </c>
      <c r="K181" s="32">
        <f>IF('Log_working_2-way'!$D180="","",B181^('Log_working_2-way'!$D180))</f>
        <v>1.9510465989526307</v>
      </c>
      <c r="L181" s="37">
        <f t="shared" si="35"/>
        <v>0.48825065274151441</v>
      </c>
      <c r="M181" s="37">
        <f t="shared" si="36"/>
        <v>0.51174934725848564</v>
      </c>
      <c r="N181" s="38">
        <v>277</v>
      </c>
      <c r="O181" s="38">
        <f t="shared" si="37"/>
        <v>135.67346938775509</v>
      </c>
      <c r="P181" s="38">
        <f t="shared" si="38"/>
        <v>128.87165775401067</v>
      </c>
      <c r="Q181" s="38">
        <f t="shared" si="39"/>
        <v>148.12834224598927</v>
      </c>
      <c r="R181" s="38">
        <f t="shared" si="40"/>
        <v>141.32653061224491</v>
      </c>
      <c r="S181" s="39">
        <f t="shared" si="41"/>
        <v>-12.454872858234182</v>
      </c>
      <c r="T181" s="39">
        <f t="shared" si="42"/>
        <v>-12.454872858234239</v>
      </c>
      <c r="U181" t="s">
        <v>129</v>
      </c>
      <c r="V181" t="s">
        <v>128</v>
      </c>
      <c r="W181" t="s">
        <v>94</v>
      </c>
      <c r="X181" s="48" t="s">
        <v>476</v>
      </c>
      <c r="Y181" s="41"/>
    </row>
    <row r="182" spans="1:25" ht="15" x14ac:dyDescent="0.25">
      <c r="A182">
        <v>1.94</v>
      </c>
      <c r="B182">
        <v>1.89</v>
      </c>
      <c r="C182" s="29">
        <f t="shared" si="34"/>
        <v>4.4564446626302434E-2</v>
      </c>
      <c r="D182" s="30">
        <f>IF(OR($A182="",$B182=""),"",A182*'MPTO_working_2-way'!$G181)</f>
        <v>2.0264550264550265</v>
      </c>
      <c r="E182" s="32">
        <f>IF(OR($A182="",$B182=""),"",B182*'MPTO_working_2-way'!$G181)</f>
        <v>1.9742268041237114</v>
      </c>
      <c r="F182" s="30">
        <f>IF(OR($A182="",$B182=""),"",'MPTO_working_2-way'!D181)</f>
        <v>2.0276502792678208</v>
      </c>
      <c r="G182" s="32">
        <f>IF(OR($A182="",$B182=""),"",'MPTO_working_2-way'!E181)</f>
        <v>1.9730936877791532</v>
      </c>
      <c r="H182" s="30">
        <f>IF(OR($A182="",$B182=""),"",'OddsRatio_working_2-way'!M181)</f>
        <v>2.0277060743621682</v>
      </c>
      <c r="I182" s="30">
        <f>IF(OR($A182="",$B182=""),"",'OddsRatio_working_2-way'!N181)</f>
        <v>1.9730408576407765</v>
      </c>
      <c r="J182" s="30">
        <f>IF('Log_working_2-way'!$D181="","",A182^('Log_working_2-way'!$D181))</f>
        <v>2.0282558996234914</v>
      </c>
      <c r="K182" s="32">
        <f>IF('Log_working_2-way'!$D181="","",B182^('Log_working_2-way'!$D181))</f>
        <v>1.9725205567658568</v>
      </c>
      <c r="L182" s="37">
        <f t="shared" si="35"/>
        <v>0.49347258485639683</v>
      </c>
      <c r="M182" s="37">
        <f t="shared" si="36"/>
        <v>0.50652741514360311</v>
      </c>
      <c r="N182" s="38">
        <v>278</v>
      </c>
      <c r="O182" s="38">
        <f t="shared" si="37"/>
        <v>134.70103092783503</v>
      </c>
      <c r="P182" s="38">
        <f t="shared" si="38"/>
        <v>130.91005291005291</v>
      </c>
      <c r="Q182" s="38">
        <f t="shared" si="39"/>
        <v>147.08994708994712</v>
      </c>
      <c r="R182" s="38">
        <f t="shared" si="40"/>
        <v>143.29896907216497</v>
      </c>
      <c r="S182" s="39">
        <f t="shared" si="41"/>
        <v>-12.388916162112082</v>
      </c>
      <c r="T182" s="39">
        <f t="shared" si="42"/>
        <v>-12.388916162112054</v>
      </c>
      <c r="U182" t="s">
        <v>72</v>
      </c>
      <c r="V182" t="s">
        <v>396</v>
      </c>
      <c r="W182" t="s">
        <v>94</v>
      </c>
      <c r="X182" s="48" t="s">
        <v>476</v>
      </c>
      <c r="Y182" s="41"/>
    </row>
    <row r="183" spans="1:25" ht="15" x14ac:dyDescent="0.25">
      <c r="A183">
        <v>2</v>
      </c>
      <c r="B183">
        <v>1.85</v>
      </c>
      <c r="C183" s="29">
        <f t="shared" si="34"/>
        <v>4.0540540540540349E-2</v>
      </c>
      <c r="D183" s="30">
        <f>IF(OR($A183="",$B183=""),"",A183*'MPTO_working_2-way'!$G182)</f>
        <v>2.0810810810810807</v>
      </c>
      <c r="E183" s="32">
        <f>IF(OR($A183="",$B183=""),"",B183*'MPTO_working_2-way'!$G182)</f>
        <v>1.9249999999999998</v>
      </c>
      <c r="F183" s="30">
        <f>IF(OR($A183="",$B183=""),"",'MPTO_working_2-way'!D182)</f>
        <v>2.0845070422535206</v>
      </c>
      <c r="G183" s="32">
        <f>IF(OR($A183="",$B183=""),"",'MPTO_working_2-way'!E182)</f>
        <v>1.9220779220779218</v>
      </c>
      <c r="H183" s="30">
        <f>IF(OR($A183="",$B183=""),"",'OddsRatio_working_2-way'!M182)</f>
        <v>2.0846522890932806</v>
      </c>
      <c r="I183" s="30">
        <f>IF(OR($A183="",$B183=""),"",'OddsRatio_working_2-way'!N182)</f>
        <v>1.9219544457292885</v>
      </c>
      <c r="J183" s="30">
        <f>IF('Log_working_2-way'!$D182="","",A183^('Log_working_2-way'!$D182))</f>
        <v>2.086225702151145</v>
      </c>
      <c r="K183" s="32">
        <f>IF('Log_working_2-way'!$D182="","",B183^('Log_working_2-way'!$D182))</f>
        <v>1.9206189818740487</v>
      </c>
      <c r="L183" s="37">
        <f t="shared" si="35"/>
        <v>0.48051948051948062</v>
      </c>
      <c r="M183" s="37">
        <f t="shared" si="36"/>
        <v>0.51948051948051954</v>
      </c>
      <c r="N183" s="38">
        <v>279</v>
      </c>
      <c r="O183" s="38">
        <f t="shared" si="37"/>
        <v>139.5</v>
      </c>
      <c r="P183" s="38">
        <f t="shared" si="38"/>
        <v>128.18918918918916</v>
      </c>
      <c r="Q183" s="38">
        <f t="shared" si="39"/>
        <v>150.81081081081078</v>
      </c>
      <c r="R183" s="38">
        <f t="shared" si="40"/>
        <v>139.5</v>
      </c>
      <c r="S183" s="39">
        <f t="shared" si="41"/>
        <v>-11.310810810810779</v>
      </c>
      <c r="T183" s="39">
        <f t="shared" si="42"/>
        <v>-11.310810810810835</v>
      </c>
      <c r="U183" t="s">
        <v>397</v>
      </c>
      <c r="V183" t="s">
        <v>73</v>
      </c>
      <c r="W183" t="s">
        <v>94</v>
      </c>
      <c r="X183" s="48" t="s">
        <v>476</v>
      </c>
      <c r="Y183" s="41"/>
    </row>
    <row r="184" spans="1:25" ht="15" x14ac:dyDescent="0.25">
      <c r="A184">
        <v>1.88</v>
      </c>
      <c r="B184">
        <v>1.95</v>
      </c>
      <c r="C184" s="29">
        <f t="shared" si="34"/>
        <v>4.4735406437534042E-2</v>
      </c>
      <c r="D184" s="30">
        <f>IF(OR($A184="",$B184=""),"",A184*'MPTO_working_2-way'!$G183)</f>
        <v>1.9641025641025638</v>
      </c>
      <c r="E184" s="32">
        <f>IF(OR($A184="",$B184=""),"",B184*'MPTO_working_2-way'!$G183)</f>
        <v>2.0372340425531914</v>
      </c>
      <c r="F184" s="30">
        <f>IF(OR($A184="",$B184=""),"",'MPTO_working_2-way'!D183)</f>
        <v>1.9625267665952888</v>
      </c>
      <c r="G184" s="32">
        <f>IF(OR($A184="",$B184=""),"",'MPTO_working_2-way'!E183)</f>
        <v>2.0389321468298109</v>
      </c>
      <c r="H184" s="30">
        <f>IF(OR($A184="",$B184=""),"",'OddsRatio_working_2-way'!M183)</f>
        <v>1.9624530063715757</v>
      </c>
      <c r="I184" s="30">
        <f>IF(OR($A184="",$B184=""),"",'OddsRatio_working_2-way'!N183)</f>
        <v>2.0390117682420414</v>
      </c>
      <c r="J184" s="30">
        <f>IF('Log_working_2-way'!$D183="","",A184^('Log_working_2-way'!$D183))</f>
        <v>1.9617295659739398</v>
      </c>
      <c r="K184" s="32">
        <f>IF('Log_working_2-way'!$D183="","",B184^('Log_working_2-way'!$D183))</f>
        <v>2.0397933425150612</v>
      </c>
      <c r="L184" s="37">
        <f t="shared" si="35"/>
        <v>0.50913838120104449</v>
      </c>
      <c r="M184" s="37">
        <f t="shared" si="36"/>
        <v>0.49086161879895562</v>
      </c>
      <c r="N184" s="38">
        <v>280</v>
      </c>
      <c r="O184" s="38">
        <f t="shared" si="37"/>
        <v>131.06382978723403</v>
      </c>
      <c r="P184" s="38">
        <f t="shared" si="38"/>
        <v>136.41025641025644</v>
      </c>
      <c r="Q184" s="38">
        <f t="shared" si="39"/>
        <v>143.58974358974362</v>
      </c>
      <c r="R184" s="38">
        <f t="shared" si="40"/>
        <v>148.93617021276594</v>
      </c>
      <c r="S184" s="39">
        <f t="shared" si="41"/>
        <v>-12.525913802509592</v>
      </c>
      <c r="T184" s="39">
        <f t="shared" si="42"/>
        <v>-12.525913802509507</v>
      </c>
      <c r="U184" t="s">
        <v>398</v>
      </c>
      <c r="V184" t="s">
        <v>399</v>
      </c>
      <c r="W184" t="s">
        <v>94</v>
      </c>
      <c r="X184" s="48" t="s">
        <v>476</v>
      </c>
      <c r="Y184" s="41"/>
    </row>
    <row r="185" spans="1:25" ht="15" x14ac:dyDescent="0.25">
      <c r="A185">
        <v>1.88</v>
      </c>
      <c r="B185">
        <v>1.95</v>
      </c>
      <c r="C185" s="29">
        <f t="shared" si="34"/>
        <v>4.4735406437534042E-2</v>
      </c>
      <c r="D185" s="30">
        <f>IF(OR($A185="",$B185=""),"",A185*'MPTO_working_2-way'!$G184)</f>
        <v>1.9641025641025638</v>
      </c>
      <c r="E185" s="32">
        <f>IF(OR($A185="",$B185=""),"",B185*'MPTO_working_2-way'!$G184)</f>
        <v>2.0372340425531914</v>
      </c>
      <c r="F185" s="30">
        <f>IF(OR($A185="",$B185=""),"",'MPTO_working_2-way'!D184)</f>
        <v>1.9625267665952888</v>
      </c>
      <c r="G185" s="32">
        <f>IF(OR($A185="",$B185=""),"",'MPTO_working_2-way'!E184)</f>
        <v>2.0389321468298109</v>
      </c>
      <c r="H185" s="30">
        <f>IF(OR($A185="",$B185=""),"",'OddsRatio_working_2-way'!M184)</f>
        <v>1.9624530063715757</v>
      </c>
      <c r="I185" s="30">
        <f>IF(OR($A185="",$B185=""),"",'OddsRatio_working_2-way'!N184)</f>
        <v>2.0390117682420414</v>
      </c>
      <c r="J185" s="30">
        <f>IF('Log_working_2-way'!$D184="","",A185^('Log_working_2-way'!$D184))</f>
        <v>1.9617295659739398</v>
      </c>
      <c r="K185" s="32">
        <f>IF('Log_working_2-way'!$D184="","",B185^('Log_working_2-way'!$D184))</f>
        <v>2.0397933425150612</v>
      </c>
      <c r="L185" s="37">
        <f t="shared" si="35"/>
        <v>0.50913838120104449</v>
      </c>
      <c r="M185" s="37">
        <f t="shared" si="36"/>
        <v>0.49086161879895562</v>
      </c>
      <c r="N185" s="38">
        <v>281</v>
      </c>
      <c r="O185" s="38">
        <f t="shared" si="37"/>
        <v>131.531914893617</v>
      </c>
      <c r="P185" s="38">
        <f t="shared" si="38"/>
        <v>136.89743589743588</v>
      </c>
      <c r="Q185" s="38">
        <f t="shared" si="39"/>
        <v>144.10256410256412</v>
      </c>
      <c r="R185" s="38">
        <f t="shared" si="40"/>
        <v>149.46808510638297</v>
      </c>
      <c r="S185" s="39">
        <f t="shared" si="41"/>
        <v>-12.570649208947117</v>
      </c>
      <c r="T185" s="39">
        <f t="shared" si="42"/>
        <v>-12.570649208947088</v>
      </c>
      <c r="U185" t="s">
        <v>108</v>
      </c>
      <c r="V185" t="s">
        <v>109</v>
      </c>
      <c r="W185" t="s">
        <v>94</v>
      </c>
      <c r="X185" s="48" t="s">
        <v>476</v>
      </c>
      <c r="Y185" s="41"/>
    </row>
    <row r="186" spans="1:25" s="35" customFormat="1" ht="15" x14ac:dyDescent="0.25">
      <c r="A186">
        <v>1.96</v>
      </c>
      <c r="B186">
        <v>1.91</v>
      </c>
      <c r="C186" s="29">
        <f t="shared" si="34"/>
        <v>3.3764291056736839E-2</v>
      </c>
      <c r="D186" s="30">
        <f>IF(OR($A186="",$B186=""),"",A186*'MPTO_working_2-way'!$G185)</f>
        <v>2.0261780104712042</v>
      </c>
      <c r="E186" s="32">
        <f>IF(OR($A186="",$B186=""),"",B186*'MPTO_working_2-way'!$G185)</f>
        <v>1.9744897959183674</v>
      </c>
      <c r="F186" s="30">
        <f>IF(OR($A186="",$B186=""),"",'MPTO_working_2-way'!D185)</f>
        <v>2.0270738574832143</v>
      </c>
      <c r="G186" s="32">
        <f>IF(OR($A186="",$B186=""),"",'MPTO_working_2-way'!E185)</f>
        <v>1.9736398144242935</v>
      </c>
      <c r="H186" s="30">
        <f>IF(OR($A186="",$B186=""),"",'OddsRatio_working_2-way'!M185)</f>
        <v>2.0271051820261912</v>
      </c>
      <c r="I186" s="30">
        <f>IF(OR($A186="",$B186=""),"",'OddsRatio_working_2-way'!N185)</f>
        <v>1.9736101204623264</v>
      </c>
      <c r="J186" s="30">
        <f>IF('Log_working_2-way'!$D185="","",A186^('Log_working_2-way'!$D185))</f>
        <v>2.0275133700590602</v>
      </c>
      <c r="K186" s="32">
        <f>IF('Log_working_2-way'!$D185="","",B186^('Log_working_2-way'!$D185))</f>
        <v>1.9732233459331785</v>
      </c>
      <c r="L186" s="37">
        <f t="shared" si="35"/>
        <v>0.49354005167958659</v>
      </c>
      <c r="M186" s="37">
        <f t="shared" si="36"/>
        <v>0.50645994832041341</v>
      </c>
      <c r="N186" s="38">
        <v>282</v>
      </c>
      <c r="O186" s="38">
        <f t="shared" si="37"/>
        <v>138.12244897959187</v>
      </c>
      <c r="P186" s="38">
        <f t="shared" si="38"/>
        <v>134.35602094240838</v>
      </c>
      <c r="Q186" s="38">
        <f t="shared" si="39"/>
        <v>147.64397905759162</v>
      </c>
      <c r="R186" s="38">
        <f t="shared" si="40"/>
        <v>143.87755102040816</v>
      </c>
      <c r="S186" s="39">
        <f t="shared" si="41"/>
        <v>-9.5215300779997563</v>
      </c>
      <c r="T186" s="39">
        <f t="shared" si="42"/>
        <v>-9.5215300779997847</v>
      </c>
      <c r="U186" t="s">
        <v>136</v>
      </c>
      <c r="V186" t="s">
        <v>400</v>
      </c>
      <c r="W186" t="s">
        <v>95</v>
      </c>
      <c r="X186" s="48" t="s">
        <v>476</v>
      </c>
      <c r="Y186" s="41"/>
    </row>
    <row r="187" spans="1:25" ht="15" x14ac:dyDescent="0.25">
      <c r="A187">
        <v>2.15</v>
      </c>
      <c r="B187">
        <v>1.72</v>
      </c>
      <c r="C187" s="29">
        <f t="shared" si="34"/>
        <v>4.6511627906976827E-2</v>
      </c>
      <c r="D187" s="30">
        <f>IF(OR($A187="",$B187=""),"",A187*'MPTO_working_2-way'!$G186)</f>
        <v>2.25</v>
      </c>
      <c r="E187" s="32">
        <f>IF(OR($A187="",$B187=""),"",B187*'MPTO_working_2-way'!$G186)</f>
        <v>1.8</v>
      </c>
      <c r="F187" s="30">
        <f>IF(OR($A187="",$B187=""),"",'MPTO_working_2-way'!D186)</f>
        <v>2.263157894736842</v>
      </c>
      <c r="G187" s="32">
        <f>IF(OR($A187="",$B187=""),"",'MPTO_working_2-way'!E186)</f>
        <v>1.7916666666666667</v>
      </c>
      <c r="H187" s="30">
        <f>IF(OR($A187="",$B187=""),"",'OddsRatio_working_2-way'!M186)</f>
        <v>2.2638125740085919</v>
      </c>
      <c r="I187" s="30">
        <f>IF(OR($A187="",$B187=""),"",'OddsRatio_working_2-way'!N186)</f>
        <v>1.7912565680749446</v>
      </c>
      <c r="J187" s="30">
        <f>IF('Log_working_2-way'!$D186="","",A187^('Log_working_2-way'!$D186))</f>
        <v>2.2699382127289391</v>
      </c>
      <c r="K187" s="32">
        <f>IF('Log_working_2-way'!$D186="","",B187^('Log_working_2-way'!$D186))</f>
        <v>1.7874398848511364</v>
      </c>
      <c r="L187" s="37">
        <f t="shared" si="35"/>
        <v>0.44444444444444442</v>
      </c>
      <c r="M187" s="37">
        <f t="shared" si="36"/>
        <v>0.55555555555555558</v>
      </c>
      <c r="N187" s="38">
        <v>283</v>
      </c>
      <c r="O187" s="38">
        <f t="shared" si="37"/>
        <v>151.37209302325579</v>
      </c>
      <c r="P187" s="38">
        <f t="shared" si="38"/>
        <v>118.46511627906978</v>
      </c>
      <c r="Q187" s="38">
        <f t="shared" si="39"/>
        <v>164.53488372093025</v>
      </c>
      <c r="R187" s="38">
        <f t="shared" si="40"/>
        <v>131.62790697674419</v>
      </c>
      <c r="S187" s="39">
        <f t="shared" si="41"/>
        <v>-13.162790697674467</v>
      </c>
      <c r="T187" s="39">
        <f t="shared" si="42"/>
        <v>-13.16279069767441</v>
      </c>
      <c r="U187" t="s">
        <v>130</v>
      </c>
      <c r="V187" t="s">
        <v>226</v>
      </c>
      <c r="W187" t="s">
        <v>95</v>
      </c>
      <c r="X187" s="48" t="s">
        <v>476</v>
      </c>
      <c r="Y187" s="41"/>
    </row>
    <row r="188" spans="1:25" s="35" customFormat="1" ht="15" x14ac:dyDescent="0.25">
      <c r="A188">
        <v>2.06</v>
      </c>
      <c r="B188">
        <v>1.78</v>
      </c>
      <c r="C188" s="29">
        <f t="shared" si="34"/>
        <v>4.7234646012872306E-2</v>
      </c>
      <c r="D188" s="30">
        <f>IF(OR($A188="",$B188=""),"",A188*'MPTO_working_2-way'!$G187)</f>
        <v>2.1573033707865168</v>
      </c>
      <c r="E188" s="32">
        <f>IF(OR($A188="",$B188=""),"",B188*'MPTO_working_2-way'!$G187)</f>
        <v>1.8640776699029127</v>
      </c>
      <c r="F188" s="30">
        <f>IF(OR($A188="",$B188=""),"",'MPTO_working_2-way'!D187)</f>
        <v>2.165347820951931</v>
      </c>
      <c r="G188" s="32">
        <f>IF(OR($A188="",$B188=""),"",'MPTO_working_2-way'!E187)</f>
        <v>1.8581129015911626</v>
      </c>
      <c r="H188" s="30">
        <f>IF(OR($A188="",$B188=""),"",'OddsRatio_working_2-way'!M187)</f>
        <v>2.1657505560686463</v>
      </c>
      <c r="I188" s="30">
        <f>IF(OR($A188="",$B188=""),"",'OddsRatio_working_2-way'!N187)</f>
        <v>1.8578164469184384</v>
      </c>
      <c r="J188" s="30">
        <f>IF('Log_working_2-way'!$D187="","",A188^('Log_working_2-way'!$D187))</f>
        <v>2.169481150379414</v>
      </c>
      <c r="K188" s="32">
        <f>IF('Log_working_2-way'!$D187="","",B188^('Log_working_2-way'!$D187))</f>
        <v>1.855080049537273</v>
      </c>
      <c r="L188" s="37">
        <f t="shared" si="35"/>
        <v>0.46354166666666669</v>
      </c>
      <c r="M188" s="37">
        <f t="shared" si="36"/>
        <v>0.53645833333333337</v>
      </c>
      <c r="N188" s="38">
        <v>284</v>
      </c>
      <c r="O188" s="38">
        <f t="shared" si="37"/>
        <v>146.13592233009706</v>
      </c>
      <c r="P188" s="38">
        <f t="shared" si="38"/>
        <v>124.44943820224719</v>
      </c>
      <c r="Q188" s="38">
        <f t="shared" si="39"/>
        <v>159.55056179775283</v>
      </c>
      <c r="R188" s="38">
        <f t="shared" si="40"/>
        <v>137.86407766990291</v>
      </c>
      <c r="S188" s="39">
        <f t="shared" si="41"/>
        <v>-13.414639467655775</v>
      </c>
      <c r="T188" s="39">
        <f t="shared" si="42"/>
        <v>-13.414639467655718</v>
      </c>
      <c r="U188" t="s">
        <v>401</v>
      </c>
      <c r="V188" t="s">
        <v>402</v>
      </c>
      <c r="W188" t="s">
        <v>95</v>
      </c>
      <c r="X188" s="48" t="s">
        <v>476</v>
      </c>
      <c r="Y188" s="41"/>
    </row>
    <row r="189" spans="1:25" s="35" customFormat="1" ht="15" x14ac:dyDescent="0.25">
      <c r="A189">
        <v>2.11</v>
      </c>
      <c r="B189">
        <v>1.75</v>
      </c>
      <c r="C189" s="29">
        <f t="shared" si="34"/>
        <v>4.5362220717670931E-2</v>
      </c>
      <c r="D189" s="30">
        <f>IF(OR($A189="",$B189=""),"",A189*'MPTO_working_2-way'!$G188)</f>
        <v>2.2057142857142855</v>
      </c>
      <c r="E189" s="32">
        <f>IF(OR($A189="",$B189=""),"",B189*'MPTO_working_2-way'!$G188)</f>
        <v>1.8293838862559242</v>
      </c>
      <c r="F189" s="30">
        <f>IF(OR($A189="",$B189=""),"",'MPTO_working_2-way'!D188)</f>
        <v>2.2160540135033755</v>
      </c>
      <c r="G189" s="32">
        <f>IF(OR($A189="",$B189=""),"",'MPTO_working_2-way'!E188)</f>
        <v>1.8223318938926589</v>
      </c>
      <c r="H189" s="30">
        <f>IF(OR($A189="",$B189=""),"",'OddsRatio_working_2-way'!M188)</f>
        <v>2.216552506059644</v>
      </c>
      <c r="I189" s="30">
        <f>IF(OR($A189="",$B189=""),"",'OddsRatio_working_2-way'!N188)</f>
        <v>1.8219949365267862</v>
      </c>
      <c r="J189" s="30">
        <f>IF('Log_working_2-way'!$D188="","",A189^('Log_working_2-way'!$D188))</f>
        <v>2.2213495885331906</v>
      </c>
      <c r="K189" s="32">
        <f>IF('Log_working_2-way'!$D188="","",B189^('Log_working_2-way'!$D188))</f>
        <v>1.8187663952959283</v>
      </c>
      <c r="L189" s="37">
        <f t="shared" si="35"/>
        <v>0.45336787564766845</v>
      </c>
      <c r="M189" s="37">
        <f t="shared" si="36"/>
        <v>0.54663212435233155</v>
      </c>
      <c r="N189" s="38">
        <v>285</v>
      </c>
      <c r="O189" s="38">
        <f t="shared" si="37"/>
        <v>149.9289099526066</v>
      </c>
      <c r="P189" s="38">
        <f t="shared" si="38"/>
        <v>122.14285714285714</v>
      </c>
      <c r="Q189" s="38">
        <f t="shared" si="39"/>
        <v>162.85714285714286</v>
      </c>
      <c r="R189" s="38">
        <f t="shared" si="40"/>
        <v>135.07109004739337</v>
      </c>
      <c r="S189" s="39">
        <f t="shared" si="41"/>
        <v>-12.928232904536259</v>
      </c>
      <c r="T189" s="39">
        <f t="shared" si="42"/>
        <v>-12.92823290453623</v>
      </c>
      <c r="U189" t="s">
        <v>133</v>
      </c>
      <c r="V189" t="s">
        <v>131</v>
      </c>
      <c r="W189" t="s">
        <v>95</v>
      </c>
      <c r="X189" s="48" t="s">
        <v>476</v>
      </c>
      <c r="Y189" s="41"/>
    </row>
    <row r="190" spans="1:25" s="35" customFormat="1" ht="15" x14ac:dyDescent="0.25">
      <c r="A190">
        <v>2.2999999999999998</v>
      </c>
      <c r="B190">
        <v>1.63</v>
      </c>
      <c r="C190" s="29">
        <f t="shared" si="34"/>
        <v>4.8279541210989763E-2</v>
      </c>
      <c r="D190" s="30">
        <f>IF(OR($A190="",$B190=""),"",A190*'MPTO_working_2-way'!$G189)</f>
        <v>2.4110429447852764</v>
      </c>
      <c r="E190" s="32">
        <f>IF(OR($A190="",$B190=""),"",B190*'MPTO_working_2-way'!$G189)</f>
        <v>1.7086956521739132</v>
      </c>
      <c r="F190" s="30">
        <f>IF(OR($A190="",$B190=""),"",'MPTO_working_2-way'!D189)</f>
        <v>2.4352062357908415</v>
      </c>
      <c r="G190" s="32">
        <f>IF(OR($A190="",$B190=""),"",'MPTO_working_2-way'!E189)</f>
        <v>1.6967639737497173</v>
      </c>
      <c r="H190" s="30">
        <f>IF(OR($A190="",$B190=""),"",'OddsRatio_working_2-way'!M189)</f>
        <v>2.4364860122855578</v>
      </c>
      <c r="I190" s="30">
        <f>IF(OR($A190="",$B190=""),"",'OddsRatio_working_2-way'!N189)</f>
        <v>1.6961432213383858</v>
      </c>
      <c r="J190" s="30">
        <f>IF('Log_working_2-way'!$D189="","",A190^('Log_working_2-way'!$D189))</f>
        <v>2.4478595145117024</v>
      </c>
      <c r="K190" s="32">
        <f>IF('Log_working_2-way'!$D189="","",B190^('Log_working_2-way'!$D189))</f>
        <v>1.6906747443214869</v>
      </c>
      <c r="L190" s="37">
        <f t="shared" si="35"/>
        <v>0.41475826972010171</v>
      </c>
      <c r="M190" s="37">
        <f t="shared" si="36"/>
        <v>0.58524173027989812</v>
      </c>
      <c r="N190" s="38">
        <v>286</v>
      </c>
      <c r="O190" s="38">
        <f t="shared" si="37"/>
        <v>161.65217391304347</v>
      </c>
      <c r="P190" s="38">
        <f t="shared" si="38"/>
        <v>110.53987730061347</v>
      </c>
      <c r="Q190" s="38">
        <f t="shared" si="39"/>
        <v>175.46012269938652</v>
      </c>
      <c r="R190" s="38">
        <f t="shared" si="40"/>
        <v>124.34782608695653</v>
      </c>
      <c r="S190" s="39">
        <f t="shared" si="41"/>
        <v>-13.807948786343047</v>
      </c>
      <c r="T190" s="39">
        <f t="shared" si="42"/>
        <v>-13.807948786343061</v>
      </c>
      <c r="U190" t="s">
        <v>111</v>
      </c>
      <c r="V190" t="s">
        <v>403</v>
      </c>
      <c r="W190" t="s">
        <v>95</v>
      </c>
      <c r="X190" s="48" t="s">
        <v>476</v>
      </c>
      <c r="Y190" s="41"/>
    </row>
    <row r="191" spans="1:25" ht="15" x14ac:dyDescent="0.25">
      <c r="A191">
        <v>1.89</v>
      </c>
      <c r="B191">
        <v>1.94</v>
      </c>
      <c r="C191" s="29">
        <f t="shared" si="34"/>
        <v>4.4564446626302434E-2</v>
      </c>
      <c r="D191" s="30">
        <f>IF(OR($A191="",$B191=""),"",A191*'MPTO_working_2-way'!$G190)</f>
        <v>1.9742268041237114</v>
      </c>
      <c r="E191" s="32">
        <f>IF(OR($A191="",$B191=""),"",B191*'MPTO_working_2-way'!$G190)</f>
        <v>2.0264550264550265</v>
      </c>
      <c r="F191" s="30">
        <f>IF(OR($A191="",$B191=""),"",'MPTO_working_2-way'!D190)</f>
        <v>1.9730936877791532</v>
      </c>
      <c r="G191" s="32">
        <f>IF(OR($A191="",$B191=""),"",'MPTO_working_2-way'!E190)</f>
        <v>2.0276502792678208</v>
      </c>
      <c r="H191" s="30">
        <f>IF(OR($A191="",$B191=""),"",'OddsRatio_working_2-way'!M190)</f>
        <v>1.9730408576407765</v>
      </c>
      <c r="I191" s="30">
        <f>IF(OR($A191="",$B191=""),"",'OddsRatio_working_2-way'!N190)</f>
        <v>2.0277060743621682</v>
      </c>
      <c r="J191" s="30">
        <f>IF('Log_working_2-way'!$D190="","",A191^('Log_working_2-way'!$D190))</f>
        <v>1.9725205567658568</v>
      </c>
      <c r="K191" s="32">
        <f>IF('Log_working_2-way'!$D190="","",B191^('Log_working_2-way'!$D190))</f>
        <v>2.0282558996234914</v>
      </c>
      <c r="L191" s="37">
        <f t="shared" si="35"/>
        <v>0.50652741514360311</v>
      </c>
      <c r="M191" s="37">
        <f t="shared" si="36"/>
        <v>0.49347258485639683</v>
      </c>
      <c r="N191" s="38">
        <v>287</v>
      </c>
      <c r="O191" s="38">
        <f t="shared" si="37"/>
        <v>135.14814814814815</v>
      </c>
      <c r="P191" s="38">
        <f t="shared" si="38"/>
        <v>139.06185567010309</v>
      </c>
      <c r="Q191" s="38">
        <f t="shared" si="39"/>
        <v>147.93814432989691</v>
      </c>
      <c r="R191" s="38">
        <f t="shared" si="40"/>
        <v>151.85185185185188</v>
      </c>
      <c r="S191" s="39">
        <f t="shared" si="41"/>
        <v>-12.789996181748762</v>
      </c>
      <c r="T191" s="39">
        <f t="shared" si="42"/>
        <v>-12.789996181748791</v>
      </c>
      <c r="U191" t="s">
        <v>404</v>
      </c>
      <c r="V191" t="s">
        <v>132</v>
      </c>
      <c r="W191" t="s">
        <v>95</v>
      </c>
      <c r="X191" s="48" t="s">
        <v>476</v>
      </c>
      <c r="Y191" s="41"/>
    </row>
    <row r="192" spans="1:25" s="35" customFormat="1" ht="15" x14ac:dyDescent="0.25">
      <c r="A192">
        <v>2.21</v>
      </c>
      <c r="B192">
        <v>1.68</v>
      </c>
      <c r="C192" s="29">
        <f t="shared" si="34"/>
        <v>4.772678302090072E-2</v>
      </c>
      <c r="D192" s="30">
        <f>IF(OR($A192="",$B192=""),"",A192*'MPTO_working_2-way'!$G191)</f>
        <v>2.3154761904761907</v>
      </c>
      <c r="E192" s="32">
        <f>IF(OR($A192="",$B192=""),"",B192*'MPTO_working_2-way'!$G191)</f>
        <v>1.7601809954751131</v>
      </c>
      <c r="F192" s="30">
        <f>IF(OR($A192="",$B192=""),"",'MPTO_working_2-way'!D191)</f>
        <v>2.3330400904863642</v>
      </c>
      <c r="G192" s="32">
        <f>IF(OR($A192="",$B192=""),"",'MPTO_working_2-way'!E191)</f>
        <v>1.7501649853870085</v>
      </c>
      <c r="H192" s="30">
        <f>IF(OR($A192="",$B192=""),"",'OddsRatio_working_2-way'!M191)</f>
        <v>2.3339459376998315</v>
      </c>
      <c r="I192" s="30">
        <f>IF(OR($A192="",$B192=""),"",'OddsRatio_working_2-way'!N191)</f>
        <v>1.7496555682941202</v>
      </c>
      <c r="J192" s="30">
        <f>IF('Log_working_2-way'!$D191="","",A192^('Log_working_2-way'!$D191))</f>
        <v>2.3421626328567902</v>
      </c>
      <c r="K192" s="32">
        <f>IF('Log_working_2-way'!$D191="","",B192^('Log_working_2-way'!$D191))</f>
        <v>1.7450661905782558</v>
      </c>
      <c r="L192" s="37">
        <f t="shared" si="35"/>
        <v>0.43187660668380456</v>
      </c>
      <c r="M192" s="37">
        <f t="shared" si="36"/>
        <v>0.56812339331619544</v>
      </c>
      <c r="N192" s="38">
        <v>288</v>
      </c>
      <c r="O192" s="38">
        <f t="shared" si="37"/>
        <v>157.68325791855204</v>
      </c>
      <c r="P192" s="38">
        <f t="shared" si="38"/>
        <v>116.57142857142856</v>
      </c>
      <c r="Q192" s="38">
        <f t="shared" si="39"/>
        <v>171.42857142857142</v>
      </c>
      <c r="R192" s="38">
        <f t="shared" si="40"/>
        <v>130.31674208144796</v>
      </c>
      <c r="S192" s="39">
        <f t="shared" si="41"/>
        <v>-13.745313510019372</v>
      </c>
      <c r="T192" s="39">
        <f t="shared" si="42"/>
        <v>-13.7453135100194</v>
      </c>
      <c r="U192" t="s">
        <v>315</v>
      </c>
      <c r="V192" t="s">
        <v>135</v>
      </c>
      <c r="W192" t="s">
        <v>95</v>
      </c>
      <c r="X192" s="48" t="s">
        <v>476</v>
      </c>
      <c r="Y192" s="41"/>
    </row>
    <row r="193" spans="1:25" s="35" customFormat="1" ht="15" x14ac:dyDescent="0.25">
      <c r="A193">
        <v>2.16</v>
      </c>
      <c r="B193">
        <v>1.71</v>
      </c>
      <c r="C193" s="29">
        <f t="shared" si="34"/>
        <v>4.7758284600389889E-2</v>
      </c>
      <c r="D193" s="30">
        <f>IF(OR($A193="",$B193=""),"",A193*'MPTO_working_2-way'!$G192)</f>
        <v>2.2631578947368425</v>
      </c>
      <c r="E193" s="32">
        <f>IF(OR($A193="",$B193=""),"",B193*'MPTO_working_2-way'!$G192)</f>
        <v>1.7916666666666667</v>
      </c>
      <c r="F193" s="30">
        <f>IF(OR($A193="",$B193=""),"",'MPTO_working_2-way'!D192)</f>
        <v>2.2774694783573808</v>
      </c>
      <c r="G193" s="32">
        <f>IF(OR($A193="",$B193=""),"",'MPTO_working_2-way'!E192)</f>
        <v>1.7827975673327543</v>
      </c>
      <c r="H193" s="30">
        <f>IF(OR($A193="",$B193=""),"",'OddsRatio_working_2-way'!M192)</f>
        <v>2.2782029638916539</v>
      </c>
      <c r="I193" s="30">
        <f>IF(OR($A193="",$B193=""),"",'OddsRatio_working_2-way'!N192)</f>
        <v>1.7823483658302366</v>
      </c>
      <c r="J193" s="30">
        <f>IF('Log_working_2-way'!$D192="","",A193^('Log_working_2-way'!$D192))</f>
        <v>2.2848793488092363</v>
      </c>
      <c r="K193" s="32">
        <f>IF('Log_working_2-way'!$D192="","",B193^('Log_working_2-way'!$D192))</f>
        <v>1.7782831912785555</v>
      </c>
      <c r="L193" s="37">
        <f t="shared" si="35"/>
        <v>0.44186046511627902</v>
      </c>
      <c r="M193" s="37">
        <f t="shared" si="36"/>
        <v>0.55813953488372092</v>
      </c>
      <c r="N193" s="38">
        <v>289</v>
      </c>
      <c r="O193" s="38">
        <f t="shared" si="37"/>
        <v>155.2037037037037</v>
      </c>
      <c r="P193" s="38">
        <f t="shared" si="38"/>
        <v>119.99415204678361</v>
      </c>
      <c r="Q193" s="38">
        <f t="shared" si="39"/>
        <v>169.00584795321637</v>
      </c>
      <c r="R193" s="38">
        <f t="shared" si="40"/>
        <v>133.79629629629628</v>
      </c>
      <c r="S193" s="39">
        <f t="shared" si="41"/>
        <v>-13.802144249512679</v>
      </c>
      <c r="T193" s="39">
        <f t="shared" si="42"/>
        <v>-13.802144249512665</v>
      </c>
      <c r="U193" t="s">
        <v>134</v>
      </c>
      <c r="V193" t="s">
        <v>317</v>
      </c>
      <c r="W193" t="s">
        <v>95</v>
      </c>
      <c r="X193" s="48" t="s">
        <v>476</v>
      </c>
      <c r="Y193" s="41"/>
    </row>
    <row r="194" spans="1:25" ht="15" x14ac:dyDescent="0.25">
      <c r="A194">
        <v>2.04</v>
      </c>
      <c r="B194">
        <v>1.81</v>
      </c>
      <c r="C194" s="29">
        <f t="shared" si="34"/>
        <v>4.2682266276676373E-2</v>
      </c>
      <c r="D194" s="30">
        <f>IF(OR($A194="",$B194=""),"",A194*'MPTO_working_2-way'!$G193)</f>
        <v>2.1270718232044197</v>
      </c>
      <c r="E194" s="32">
        <f>IF(OR($A194="",$B194=""),"",B194*'MPTO_working_2-way'!$G193)</f>
        <v>1.8872549019607843</v>
      </c>
      <c r="F194" s="30">
        <f>IF(OR($A194="",$B194=""),"",'MPTO_working_2-way'!D193)</f>
        <v>2.1328558225508316</v>
      </c>
      <c r="G194" s="32">
        <f>IF(OR($A194="",$B194=""),"",'MPTO_working_2-way'!E193)</f>
        <v>1.8827248623291861</v>
      </c>
      <c r="H194" s="30">
        <f>IF(OR($A194="",$B194=""),"",'OddsRatio_working_2-way'!M193)</f>
        <v>2.1331154474650633</v>
      </c>
      <c r="I194" s="30">
        <f>IF(OR($A194="",$B194=""),"",'OddsRatio_working_2-way'!N193)</f>
        <v>1.8825226081218283</v>
      </c>
      <c r="J194" s="30">
        <f>IF('Log_working_2-way'!$D193="","",A194^('Log_working_2-way'!$D193))</f>
        <v>2.1357821160163764</v>
      </c>
      <c r="K194" s="32">
        <f>IF('Log_working_2-way'!$D193="","",B194^('Log_working_2-way'!$D193))</f>
        <v>1.8804505599252526</v>
      </c>
      <c r="L194" s="37">
        <f t="shared" si="35"/>
        <v>0.47012987012987018</v>
      </c>
      <c r="M194" s="37">
        <f t="shared" si="36"/>
        <v>0.52987012987012994</v>
      </c>
      <c r="N194" s="38">
        <v>290</v>
      </c>
      <c r="O194" s="38">
        <f t="shared" si="37"/>
        <v>147.84313725490196</v>
      </c>
      <c r="P194" s="38">
        <f t="shared" si="38"/>
        <v>129.77900552486187</v>
      </c>
      <c r="Q194" s="38">
        <f t="shared" si="39"/>
        <v>160.22099447513813</v>
      </c>
      <c r="R194" s="38">
        <f t="shared" si="40"/>
        <v>142.15686274509804</v>
      </c>
      <c r="S194" s="39">
        <f t="shared" si="41"/>
        <v>-12.377857220236166</v>
      </c>
      <c r="T194" s="39">
        <f t="shared" si="42"/>
        <v>-12.377857220236166</v>
      </c>
      <c r="U194" t="s">
        <v>405</v>
      </c>
      <c r="V194" t="s">
        <v>316</v>
      </c>
      <c r="W194" t="s">
        <v>95</v>
      </c>
      <c r="X194" s="48" t="s">
        <v>476</v>
      </c>
      <c r="Y194" s="41"/>
    </row>
    <row r="195" spans="1:25" ht="15" x14ac:dyDescent="0.25">
      <c r="A195">
        <v>2.15</v>
      </c>
      <c r="B195">
        <v>1.71</v>
      </c>
      <c r="C195" s="29">
        <f t="shared" ref="C195:C258" si="43">IF(OR($A195="",$B195=""),"",(1/A195)+(1/B195)-1)</f>
        <v>4.9911600707194248E-2</v>
      </c>
      <c r="D195" s="30">
        <f>IF(OR($A195="",$B195=""),"",A195*'MPTO_working_2-way'!$G194)</f>
        <v>2.2573099415204676</v>
      </c>
      <c r="E195" s="32">
        <f>IF(OR($A195="",$B195=""),"",B195*'MPTO_working_2-way'!$G194)</f>
        <v>1.7953488372093021</v>
      </c>
      <c r="F195" s="30">
        <f>IF(OR($A195="",$B195=""),"",'MPTO_working_2-way'!D194)</f>
        <v>2.2718986559555074</v>
      </c>
      <c r="G195" s="32">
        <f>IF(OR($A195="",$B195=""),"",'MPTO_working_2-way'!E194)</f>
        <v>1.7862261630025504</v>
      </c>
      <c r="H195" s="30">
        <f>IF(OR($A195="",$B195=""),"",'OddsRatio_working_2-way'!M194)</f>
        <v>2.2726815429867573</v>
      </c>
      <c r="I195" s="30">
        <f>IF(OR($A195="",$B195=""),"",'OddsRatio_working_2-way'!N194)</f>
        <v>1.7857425178439978</v>
      </c>
      <c r="J195" s="30">
        <f>IF('Log_working_2-way'!$D194="","",A195^('Log_working_2-way'!$D194))</f>
        <v>2.2795010757196681</v>
      </c>
      <c r="K195" s="32">
        <f>IF('Log_working_2-way'!$D194="","",B195^('Log_working_2-way'!$D194))</f>
        <v>1.7815546379563396</v>
      </c>
      <c r="L195" s="37">
        <f t="shared" si="35"/>
        <v>0.44300518134715028</v>
      </c>
      <c r="M195" s="37">
        <f t="shared" si="36"/>
        <v>0.55699481865284983</v>
      </c>
      <c r="N195" s="38">
        <v>291</v>
      </c>
      <c r="O195" s="38">
        <f t="shared" si="37"/>
        <v>155.65116279069767</v>
      </c>
      <c r="P195" s="38">
        <f t="shared" si="38"/>
        <v>120.82456140350877</v>
      </c>
      <c r="Q195" s="38">
        <f t="shared" si="39"/>
        <v>170.1754385964912</v>
      </c>
      <c r="R195" s="38">
        <f t="shared" si="40"/>
        <v>135.34883720930233</v>
      </c>
      <c r="S195" s="39">
        <f t="shared" si="41"/>
        <v>-14.524275805793536</v>
      </c>
      <c r="T195" s="39">
        <f t="shared" si="42"/>
        <v>-14.524275805793565</v>
      </c>
      <c r="U195" t="s">
        <v>112</v>
      </c>
      <c r="V195" t="s">
        <v>110</v>
      </c>
      <c r="W195" t="s">
        <v>95</v>
      </c>
      <c r="X195" s="48" t="s">
        <v>476</v>
      </c>
      <c r="Y195" s="41"/>
    </row>
    <row r="196" spans="1:25" ht="15" x14ac:dyDescent="0.25">
      <c r="A196">
        <v>2.0299999999999998</v>
      </c>
      <c r="B196">
        <v>1.81</v>
      </c>
      <c r="C196" s="29">
        <f t="shared" si="43"/>
        <v>4.5097025283727721E-2</v>
      </c>
      <c r="D196" s="30">
        <f>IF(OR($A196="",$B196=""),"",A196*'MPTO_working_2-way'!$G195)</f>
        <v>2.1215469613259672</v>
      </c>
      <c r="E196" s="32">
        <f>IF(OR($A196="",$B196=""),"",B196*'MPTO_working_2-way'!$G195)</f>
        <v>1.8916256157635472</v>
      </c>
      <c r="F196" s="30">
        <f>IF(OR($A196="",$B196=""),"",'MPTO_working_2-way'!D195)</f>
        <v>2.1273774715571898</v>
      </c>
      <c r="G196" s="32">
        <f>IF(OR($A196="",$B196=""),"",'MPTO_working_2-way'!E195)</f>
        <v>1.8870143543127138</v>
      </c>
      <c r="H196" s="30">
        <f>IF(OR($A196="",$B196=""),"",'OddsRatio_working_2-way'!M195)</f>
        <v>2.1276546183435801</v>
      </c>
      <c r="I196" s="30">
        <f>IF(OR($A196="",$B196=""),"",'OddsRatio_working_2-way'!N195)</f>
        <v>1.8867963503478642</v>
      </c>
      <c r="J196" s="30">
        <f>IF('Log_working_2-way'!$D195="","",A196^('Log_working_2-way'!$D195))</f>
        <v>2.1303483867491475</v>
      </c>
      <c r="K196" s="32">
        <f>IF('Log_working_2-way'!$D195="","",B196^('Log_working_2-way'!$D195))</f>
        <v>1.8846829983767455</v>
      </c>
      <c r="L196" s="37">
        <f t="shared" si="35"/>
        <v>0.47135416666666657</v>
      </c>
      <c r="M196" s="37">
        <f t="shared" si="36"/>
        <v>0.52864583333333326</v>
      </c>
      <c r="N196" s="38">
        <v>292</v>
      </c>
      <c r="O196" s="38">
        <f t="shared" si="37"/>
        <v>148.1576354679803</v>
      </c>
      <c r="P196" s="38">
        <f t="shared" si="38"/>
        <v>130.67403314917127</v>
      </c>
      <c r="Q196" s="38">
        <f t="shared" si="39"/>
        <v>161.32596685082873</v>
      </c>
      <c r="R196" s="38">
        <f t="shared" si="40"/>
        <v>143.84236453201973</v>
      </c>
      <c r="S196" s="39">
        <f t="shared" si="41"/>
        <v>-13.168331382848436</v>
      </c>
      <c r="T196" s="39">
        <f t="shared" si="42"/>
        <v>-13.168331382848464</v>
      </c>
      <c r="U196" t="s">
        <v>76</v>
      </c>
      <c r="V196" t="s">
        <v>74</v>
      </c>
      <c r="W196" t="s">
        <v>95</v>
      </c>
      <c r="X196" s="48" t="s">
        <v>476</v>
      </c>
      <c r="Y196" s="41"/>
    </row>
    <row r="197" spans="1:25" ht="15" x14ac:dyDescent="0.25">
      <c r="A197">
        <v>1.88</v>
      </c>
      <c r="B197">
        <v>1.92</v>
      </c>
      <c r="C197" s="29">
        <f t="shared" si="43"/>
        <v>5.2748226950354749E-2</v>
      </c>
      <c r="D197" s="30">
        <f>IF(OR($A197="",$B197=""),"",A197*'MPTO_working_2-way'!$G196)</f>
        <v>1.9791666666666667</v>
      </c>
      <c r="E197" s="32">
        <f>IF(OR($A197="",$B197=""),"",B197*'MPTO_working_2-way'!$G196)</f>
        <v>2.021276595744681</v>
      </c>
      <c r="F197" s="30">
        <f>IF(OR($A197="",$B197=""),"",'MPTO_working_2-way'!D196)</f>
        <v>1.9780797895659799</v>
      </c>
      <c r="G197" s="32">
        <f>IF(OR($A197="",$B197=""),"",'MPTO_working_2-way'!E196)</f>
        <v>2.0224114746750339</v>
      </c>
      <c r="H197" s="30">
        <f>IF(OR($A197="",$B197=""),"",'OddsRatio_working_2-way'!M196)</f>
        <v>1.9780192938436518</v>
      </c>
      <c r="I197" s="30">
        <f>IF(OR($A197="",$B197=""),"",'OddsRatio_working_2-way'!N196)</f>
        <v>2.0224747162910903</v>
      </c>
      <c r="J197" s="30">
        <f>IF('Log_working_2-way'!$D196="","",A197^('Log_working_2-way'!$D196))</f>
        <v>1.9775166437629874</v>
      </c>
      <c r="K197" s="32">
        <f>IF('Log_working_2-way'!$D196="","",B197^('Log_working_2-way'!$D196))</f>
        <v>2.0230004843181359</v>
      </c>
      <c r="L197" s="37">
        <f t="shared" si="35"/>
        <v>0.50526315789473686</v>
      </c>
      <c r="M197" s="37">
        <f t="shared" si="36"/>
        <v>0.49473684210526314</v>
      </c>
      <c r="N197" s="38">
        <v>293</v>
      </c>
      <c r="O197" s="38">
        <f t="shared" si="37"/>
        <v>137.14893617021272</v>
      </c>
      <c r="P197" s="38">
        <f t="shared" si="38"/>
        <v>140.39583333333331</v>
      </c>
      <c r="Q197" s="38">
        <f t="shared" si="39"/>
        <v>152.60416666666669</v>
      </c>
      <c r="R197" s="38">
        <f t="shared" si="40"/>
        <v>155.85106382978722</v>
      </c>
      <c r="S197" s="39">
        <f t="shared" si="41"/>
        <v>-15.455230496453964</v>
      </c>
      <c r="T197" s="39">
        <f t="shared" si="42"/>
        <v>-15.455230496453908</v>
      </c>
      <c r="U197" t="s">
        <v>139</v>
      </c>
      <c r="V197" t="s">
        <v>406</v>
      </c>
      <c r="W197" t="s">
        <v>96</v>
      </c>
      <c r="X197" s="48" t="s">
        <v>476</v>
      </c>
      <c r="Y197" s="41"/>
    </row>
    <row r="198" spans="1:25" s="35" customFormat="1" ht="15" x14ac:dyDescent="0.25">
      <c r="A198">
        <v>1.86</v>
      </c>
      <c r="B198">
        <v>1.94</v>
      </c>
      <c r="C198" s="29">
        <f t="shared" si="43"/>
        <v>5.3098326127923645E-2</v>
      </c>
      <c r="D198" s="30">
        <f>IF(OR($A198="",$B198=""),"",A198*'MPTO_working_2-way'!$G197)</f>
        <v>1.9587628865979381</v>
      </c>
      <c r="E198" s="32">
        <f>IF(OR($A198="",$B198=""),"",B198*'MPTO_working_2-way'!$G197)</f>
        <v>2.043010752688172</v>
      </c>
      <c r="F198" s="30">
        <f>IF(OR($A198="",$B198=""),"",'MPTO_working_2-way'!D197)</f>
        <v>1.9566207569677909</v>
      </c>
      <c r="G198" s="32">
        <f>IF(OR($A198="",$B198=""),"",'MPTO_working_2-way'!E197)</f>
        <v>2.0453463326153494</v>
      </c>
      <c r="H198" s="30">
        <f>IF(OR($A198="",$B198=""),"",'OddsRatio_working_2-way'!M197)</f>
        <v>1.9565007145952771</v>
      </c>
      <c r="I198" s="30">
        <f>IF(OR($A198="",$B198=""),"",'OddsRatio_working_2-way'!N197)</f>
        <v>2.0454775252553028</v>
      </c>
      <c r="J198" s="30">
        <f>IF('Log_working_2-way'!$D197="","",A198^('Log_working_2-way'!$D197))</f>
        <v>1.9555105302101192</v>
      </c>
      <c r="K198" s="32">
        <f>IF('Log_working_2-way'!$D197="","",B198^('Log_working_2-way'!$D197))</f>
        <v>2.0465609413834396</v>
      </c>
      <c r="L198" s="37">
        <f t="shared" si="35"/>
        <v>0.51052631578947372</v>
      </c>
      <c r="M198" s="37">
        <f t="shared" si="36"/>
        <v>0.48947368421052634</v>
      </c>
      <c r="N198" s="38">
        <v>294</v>
      </c>
      <c r="O198" s="38">
        <f t="shared" si="37"/>
        <v>135.93548387096774</v>
      </c>
      <c r="P198" s="38">
        <f t="shared" si="38"/>
        <v>142.45360824742269</v>
      </c>
      <c r="Q198" s="38">
        <f t="shared" si="39"/>
        <v>151.54639175257734</v>
      </c>
      <c r="R198" s="38">
        <f t="shared" si="40"/>
        <v>158.06451612903226</v>
      </c>
      <c r="S198" s="39">
        <f t="shared" si="41"/>
        <v>-15.610907881609592</v>
      </c>
      <c r="T198" s="39">
        <f t="shared" si="42"/>
        <v>-15.610907881609563</v>
      </c>
      <c r="U198" t="s">
        <v>321</v>
      </c>
      <c r="V198" t="s">
        <v>81</v>
      </c>
      <c r="W198" t="s">
        <v>96</v>
      </c>
      <c r="X198" s="48" t="s">
        <v>476</v>
      </c>
      <c r="Y198" s="41"/>
    </row>
    <row r="199" spans="1:25" ht="15" x14ac:dyDescent="0.25">
      <c r="A199">
        <v>1.77</v>
      </c>
      <c r="B199">
        <v>2.04</v>
      </c>
      <c r="C199" s="29">
        <f t="shared" si="43"/>
        <v>5.5167829843801863E-2</v>
      </c>
      <c r="D199" s="30">
        <f>IF(OR($A199="",$B199=""),"",A199*'MPTO_working_2-way'!$G198)</f>
        <v>1.8676470588235292</v>
      </c>
      <c r="E199" s="32">
        <f>IF(OR($A199="",$B199=""),"",B199*'MPTO_working_2-way'!$G198)</f>
        <v>2.152542372881356</v>
      </c>
      <c r="F199" s="30">
        <f>IF(OR($A199="",$B199=""),"",'MPTO_working_2-way'!D198)</f>
        <v>1.8608534322820036</v>
      </c>
      <c r="G199" s="32">
        <f>IF(OR($A199="",$B199=""),"",'MPTO_working_2-way'!E198)</f>
        <v>2.1616379310344827</v>
      </c>
      <c r="H199" s="30">
        <f>IF(OR($A199="",$B199=""),"",'OddsRatio_working_2-way'!M198)</f>
        <v>1.8604560508152725</v>
      </c>
      <c r="I199" s="30">
        <f>IF(OR($A199="",$B199=""),"",'OddsRatio_working_2-way'!N198)</f>
        <v>2.1621744062959527</v>
      </c>
      <c r="J199" s="30">
        <f>IF('Log_working_2-way'!$D198="","",A199^('Log_working_2-way'!$D198))</f>
        <v>1.8573202636406585</v>
      </c>
      <c r="K199" s="32">
        <f>IF('Log_working_2-way'!$D198="","",B199^('Log_working_2-way'!$D198))</f>
        <v>2.16642524667648</v>
      </c>
      <c r="L199" s="37">
        <f t="shared" ref="L199:L262" si="44">(1/D199)</f>
        <v>0.53543307086614178</v>
      </c>
      <c r="M199" s="37">
        <f t="shared" ref="M199:M262" si="45">(1/E199)</f>
        <v>0.46456692913385828</v>
      </c>
      <c r="N199" s="38">
        <v>295</v>
      </c>
      <c r="O199" s="38">
        <f t="shared" ref="O199:O262" si="46">(1/A199)*((N199*A199)-N199)</f>
        <v>128.33333333333331</v>
      </c>
      <c r="P199" s="38">
        <f t="shared" ref="P199:P262" si="47">(1/B199)*((N199*B199)-N199)</f>
        <v>150.39215686274508</v>
      </c>
      <c r="Q199" s="38">
        <f t="shared" ref="Q199:Q262" si="48">(1/B199)*N199</f>
        <v>144.60784313725489</v>
      </c>
      <c r="R199" s="38">
        <f t="shared" ref="R199:R262" si="49">(1/A199)*N199</f>
        <v>166.66666666666666</v>
      </c>
      <c r="S199" s="39">
        <f t="shared" ref="S199:S262" si="50">O199-Q199</f>
        <v>-16.274509803921575</v>
      </c>
      <c r="T199" s="39">
        <f t="shared" ref="T199:T262" si="51">P199-R199</f>
        <v>-16.274509803921575</v>
      </c>
      <c r="U199" t="s">
        <v>320</v>
      </c>
      <c r="V199" t="s">
        <v>79</v>
      </c>
      <c r="W199" t="s">
        <v>96</v>
      </c>
      <c r="X199" s="48" t="s">
        <v>476</v>
      </c>
      <c r="Y199" s="41"/>
    </row>
    <row r="200" spans="1:25" s="35" customFormat="1" ht="15" x14ac:dyDescent="0.25">
      <c r="A200">
        <v>1.93</v>
      </c>
      <c r="B200">
        <v>1.94</v>
      </c>
      <c r="C200" s="29">
        <f t="shared" si="43"/>
        <v>3.3598632551679941E-2</v>
      </c>
      <c r="D200" s="30">
        <f>IF(OR($A200="",$B200=""),"",A200*'MPTO_working_2-way'!$G199)</f>
        <v>1.9948453608247423</v>
      </c>
      <c r="E200" s="32">
        <f>IF(OR($A200="",$B200=""),"",B200*'MPTO_working_2-way'!$G199)</f>
        <v>2.0051813471502591</v>
      </c>
      <c r="F200" s="30">
        <f>IF(OR($A200="",$B200=""),"",'MPTO_working_2-way'!D199)</f>
        <v>1.9946726333173512</v>
      </c>
      <c r="G200" s="32">
        <f>IF(OR($A200="",$B200=""),"",'MPTO_working_2-way'!E199)</f>
        <v>2.0053558995233249</v>
      </c>
      <c r="H200" s="30">
        <f>IF(OR($A200="",$B200=""),"",'OddsRatio_working_2-way'!M199)</f>
        <v>1.9946666286387909</v>
      </c>
      <c r="I200" s="30">
        <f>IF(OR($A200="",$B200=""),"",'OddsRatio_working_2-way'!N199)</f>
        <v>2.0053619687316817</v>
      </c>
      <c r="J200" s="30">
        <f>IF('Log_working_2-way'!$D199="","",A200^('Log_working_2-way'!$D199))</f>
        <v>1.9945880029745278</v>
      </c>
      <c r="K200" s="32">
        <f>IF('Log_working_2-way'!$D199="","",B200^('Log_working_2-way'!$D199))</f>
        <v>2.0054414461156225</v>
      </c>
      <c r="L200" s="37">
        <f t="shared" si="44"/>
        <v>0.50129198966408273</v>
      </c>
      <c r="M200" s="37">
        <f t="shared" si="45"/>
        <v>0.49870801033591733</v>
      </c>
      <c r="N200" s="38">
        <v>296</v>
      </c>
      <c r="O200" s="38">
        <f t="shared" si="46"/>
        <v>142.6321243523316</v>
      </c>
      <c r="P200" s="38">
        <f t="shared" si="47"/>
        <v>143.42268041237116</v>
      </c>
      <c r="Q200" s="38">
        <f t="shared" si="48"/>
        <v>152.57731958762889</v>
      </c>
      <c r="R200" s="38">
        <f t="shared" si="49"/>
        <v>153.36787564766843</v>
      </c>
      <c r="S200" s="39">
        <f t="shared" si="50"/>
        <v>-9.945195235297291</v>
      </c>
      <c r="T200" s="39">
        <f t="shared" si="51"/>
        <v>-9.9451952352972626</v>
      </c>
      <c r="U200" t="s">
        <v>407</v>
      </c>
      <c r="V200" t="s">
        <v>227</v>
      </c>
      <c r="W200" t="s">
        <v>304</v>
      </c>
      <c r="X200" s="48" t="s">
        <v>476</v>
      </c>
      <c r="Y200" s="41"/>
    </row>
    <row r="201" spans="1:25" s="35" customFormat="1" ht="15" x14ac:dyDescent="0.25">
      <c r="A201">
        <v>1.38</v>
      </c>
      <c r="B201">
        <v>3.09</v>
      </c>
      <c r="C201" s="29">
        <f t="shared" si="43"/>
        <v>4.8262276628676215E-2</v>
      </c>
      <c r="D201" s="30">
        <f>IF(OR($A201="",$B201=""),"",A201*'MPTO_working_2-way'!$G200)</f>
        <v>1.4466019417475731</v>
      </c>
      <c r="E201" s="32">
        <f>IF(OR($A201="",$B201=""),"",B201*'MPTO_working_2-way'!$G200)</f>
        <v>3.2391304347826093</v>
      </c>
      <c r="F201" s="30">
        <f>IF(OR($A201="",$B201=""),"",'MPTO_working_2-way'!D200)</f>
        <v>1.427538415185297</v>
      </c>
      <c r="G201" s="32">
        <f>IF(OR($A201="",$B201=""),"",'MPTO_working_2-way'!E200)</f>
        <v>3.3389711064129681</v>
      </c>
      <c r="H201" s="30">
        <f>IF(OR($A201="",$B201=""),"",'OddsRatio_working_2-way'!M200)</f>
        <v>1.4264014327112211</v>
      </c>
      <c r="I201" s="30">
        <f>IF(OR($A201="",$B201=""),"",'OddsRatio_working_2-way'!N200)</f>
        <v>3.3452078799117158</v>
      </c>
      <c r="J201" s="30">
        <f>IF('Log_working_2-way'!$D200="","",A201^('Log_working_2-way'!$D200))</f>
        <v>1.4175677411493446</v>
      </c>
      <c r="K201" s="32">
        <f>IF('Log_working_2-way'!$D200="","",B201^('Log_working_2-way'!$D200))</f>
        <v>3.394821010927735</v>
      </c>
      <c r="L201" s="37">
        <f t="shared" si="44"/>
        <v>0.69127516778523479</v>
      </c>
      <c r="M201" s="37">
        <f t="shared" si="45"/>
        <v>0.30872483221476504</v>
      </c>
      <c r="N201" s="38">
        <v>297</v>
      </c>
      <c r="O201" s="38">
        <f t="shared" si="46"/>
        <v>81.782608695652158</v>
      </c>
      <c r="P201" s="38">
        <f t="shared" si="47"/>
        <v>200.88349514563106</v>
      </c>
      <c r="Q201" s="38">
        <f t="shared" si="48"/>
        <v>96.116504854368941</v>
      </c>
      <c r="R201" s="38">
        <f t="shared" si="49"/>
        <v>215.21739130434787</v>
      </c>
      <c r="S201" s="39">
        <f t="shared" si="50"/>
        <v>-14.333896158716783</v>
      </c>
      <c r="T201" s="39">
        <f t="shared" si="51"/>
        <v>-14.333896158716811</v>
      </c>
      <c r="U201" t="s">
        <v>264</v>
      </c>
      <c r="V201" t="s">
        <v>255</v>
      </c>
      <c r="W201" t="s">
        <v>304</v>
      </c>
      <c r="X201" s="48" t="s">
        <v>476</v>
      </c>
      <c r="Y201" s="41"/>
    </row>
    <row r="202" spans="1:25" s="35" customFormat="1" ht="15" x14ac:dyDescent="0.25">
      <c r="A202">
        <v>2.2999999999999998</v>
      </c>
      <c r="B202">
        <v>1.63</v>
      </c>
      <c r="C202" s="29">
        <f t="shared" si="43"/>
        <v>4.8279541210989763E-2</v>
      </c>
      <c r="D202" s="30">
        <f>IF(OR($A202="",$B202=""),"",A202*'MPTO_working_2-way'!$G201)</f>
        <v>2.4110429447852764</v>
      </c>
      <c r="E202" s="32">
        <f>IF(OR($A202="",$B202=""),"",B202*'MPTO_working_2-way'!$G201)</f>
        <v>1.7086956521739132</v>
      </c>
      <c r="F202" s="30">
        <f>IF(OR($A202="",$B202=""),"",'MPTO_working_2-way'!D201)</f>
        <v>2.4352062357908415</v>
      </c>
      <c r="G202" s="32">
        <f>IF(OR($A202="",$B202=""),"",'MPTO_working_2-way'!E201)</f>
        <v>1.6967639737497173</v>
      </c>
      <c r="H202" s="30">
        <f>IF(OR($A202="",$B202=""),"",'OddsRatio_working_2-way'!M201)</f>
        <v>2.4364860122855578</v>
      </c>
      <c r="I202" s="30">
        <f>IF(OR($A202="",$B202=""),"",'OddsRatio_working_2-way'!N201)</f>
        <v>1.6961432213383858</v>
      </c>
      <c r="J202" s="30">
        <f>IF('Log_working_2-way'!$D201="","",A202^('Log_working_2-way'!$D201))</f>
        <v>2.4478595145117024</v>
      </c>
      <c r="K202" s="32">
        <f>IF('Log_working_2-way'!$D201="","",B202^('Log_working_2-way'!$D201))</f>
        <v>1.6906747443214869</v>
      </c>
      <c r="L202" s="37">
        <f t="shared" si="44"/>
        <v>0.41475826972010171</v>
      </c>
      <c r="M202" s="37">
        <f t="shared" si="45"/>
        <v>0.58524173027989812</v>
      </c>
      <c r="N202" s="38">
        <v>298</v>
      </c>
      <c r="O202" s="38">
        <f t="shared" si="46"/>
        <v>168.43478260869566</v>
      </c>
      <c r="P202" s="38">
        <f t="shared" si="47"/>
        <v>115.17791411042943</v>
      </c>
      <c r="Q202" s="38">
        <f t="shared" si="48"/>
        <v>182.82208588957056</v>
      </c>
      <c r="R202" s="38">
        <f t="shared" si="49"/>
        <v>129.56521739130437</v>
      </c>
      <c r="S202" s="39">
        <f t="shared" si="50"/>
        <v>-14.387303280874903</v>
      </c>
      <c r="T202" s="39">
        <f t="shared" si="51"/>
        <v>-14.387303280874946</v>
      </c>
      <c r="U202" t="s">
        <v>240</v>
      </c>
      <c r="V202" t="s">
        <v>235</v>
      </c>
      <c r="W202" t="s">
        <v>306</v>
      </c>
      <c r="X202" s="48" t="s">
        <v>476</v>
      </c>
      <c r="Y202" s="41"/>
    </row>
    <row r="203" spans="1:25" ht="15" x14ac:dyDescent="0.25">
      <c r="A203">
        <v>2.34</v>
      </c>
      <c r="B203">
        <v>1.61</v>
      </c>
      <c r="C203" s="29">
        <f t="shared" si="43"/>
        <v>4.8468439772787697E-2</v>
      </c>
      <c r="D203" s="30">
        <f>IF(OR($A203="",$B203=""),"",A203*'MPTO_working_2-way'!$G202)</f>
        <v>2.4534161490683233</v>
      </c>
      <c r="E203" s="32">
        <f>IF(OR($A203="",$B203=""),"",B203*'MPTO_working_2-way'!$G202)</f>
        <v>1.6880341880341883</v>
      </c>
      <c r="F203" s="30">
        <f>IF(OR($A203="",$B203=""),"",'MPTO_working_2-way'!D202)</f>
        <v>2.4806742608810168</v>
      </c>
      <c r="G203" s="32">
        <f>IF(OR($A203="",$B203=""),"",'MPTO_working_2-way'!E202)</f>
        <v>1.6753679903944503</v>
      </c>
      <c r="H203" s="30">
        <f>IF(OR($A203="",$B203=""),"",'OddsRatio_working_2-way'!M202)</f>
        <v>2.4821340396453389</v>
      </c>
      <c r="I203" s="30">
        <f>IF(OR($A203="",$B203=""),"",'OddsRatio_working_2-way'!N202)</f>
        <v>1.6747028090922811</v>
      </c>
      <c r="J203" s="30">
        <f>IF('Log_working_2-way'!$D202="","",A203^('Log_working_2-way'!$D202))</f>
        <v>2.4949997661274943</v>
      </c>
      <c r="K203" s="32">
        <f>IF('Log_working_2-way'!$D202="","",B203^('Log_working_2-way'!$D202))</f>
        <v>1.6688964257091188</v>
      </c>
      <c r="L203" s="37">
        <f t="shared" si="44"/>
        <v>0.40759493670886071</v>
      </c>
      <c r="M203" s="37">
        <f t="shared" si="45"/>
        <v>0.59240506329113918</v>
      </c>
      <c r="N203" s="38">
        <v>299</v>
      </c>
      <c r="O203" s="38">
        <f t="shared" si="46"/>
        <v>171.22222222222223</v>
      </c>
      <c r="P203" s="38">
        <f t="shared" si="47"/>
        <v>113.28571428571431</v>
      </c>
      <c r="Q203" s="38">
        <f t="shared" si="48"/>
        <v>185.71428571428569</v>
      </c>
      <c r="R203" s="38">
        <f t="shared" si="49"/>
        <v>127.77777777777779</v>
      </c>
      <c r="S203" s="39">
        <f t="shared" si="50"/>
        <v>-14.492063492063465</v>
      </c>
      <c r="T203" s="39">
        <f t="shared" si="51"/>
        <v>-14.49206349206348</v>
      </c>
      <c r="U203" t="s">
        <v>296</v>
      </c>
      <c r="V203" t="s">
        <v>231</v>
      </c>
      <c r="W203" t="s">
        <v>306</v>
      </c>
      <c r="X203" s="48" t="s">
        <v>476</v>
      </c>
      <c r="Y203" s="41"/>
    </row>
    <row r="204" spans="1:25" ht="15" x14ac:dyDescent="0.25">
      <c r="A204">
        <v>2.33</v>
      </c>
      <c r="B204">
        <v>1.62</v>
      </c>
      <c r="C204" s="29">
        <f t="shared" si="43"/>
        <v>4.6468499973506994E-2</v>
      </c>
      <c r="D204" s="30">
        <f>IF(OR($A204="",$B204=""),"",A204*'MPTO_working_2-way'!$G203)</f>
        <v>2.4382716049382713</v>
      </c>
      <c r="E204" s="32">
        <f>IF(OR($A204="",$B204=""),"",B204*'MPTO_working_2-way'!$G203)</f>
        <v>1.6952789699570814</v>
      </c>
      <c r="F204" s="30">
        <f>IF(OR($A204="",$B204=""),"",'MPTO_working_2-way'!D203)</f>
        <v>2.4633557397376489</v>
      </c>
      <c r="G204" s="32">
        <f>IF(OR($A204="",$B204=""),"",'MPTO_working_2-way'!E203)</f>
        <v>1.6833608348570663</v>
      </c>
      <c r="H204" s="30">
        <f>IF(OR($A204="",$B204=""),"",'OddsRatio_working_2-way'!M203)</f>
        <v>2.4646369141608373</v>
      </c>
      <c r="I204" s="30">
        <f>IF(OR($A204="",$B204=""),"",'OddsRatio_working_2-way'!N203)</f>
        <v>1.6827630727667064</v>
      </c>
      <c r="J204" s="30">
        <f>IF('Log_working_2-way'!$D203="","",A204^('Log_working_2-way'!$D203))</f>
        <v>2.476436410914471</v>
      </c>
      <c r="K204" s="32">
        <f>IF('Log_working_2-way'!$D203="","",B204^('Log_working_2-way'!$D203))</f>
        <v>1.6773065149346209</v>
      </c>
      <c r="L204" s="37">
        <f t="shared" si="44"/>
        <v>0.41012658227848103</v>
      </c>
      <c r="M204" s="37">
        <f t="shared" si="45"/>
        <v>0.58987341772151902</v>
      </c>
      <c r="N204" s="38">
        <v>300</v>
      </c>
      <c r="O204" s="38">
        <f t="shared" si="46"/>
        <v>171.24463519313306</v>
      </c>
      <c r="P204" s="38">
        <f t="shared" si="47"/>
        <v>114.81481481481484</v>
      </c>
      <c r="Q204" s="38">
        <f t="shared" si="48"/>
        <v>185.18518518518516</v>
      </c>
      <c r="R204" s="38">
        <f t="shared" si="49"/>
        <v>128.75536480686696</v>
      </c>
      <c r="S204" s="39">
        <f t="shared" si="50"/>
        <v>-13.940549992052098</v>
      </c>
      <c r="T204" s="39">
        <f t="shared" si="51"/>
        <v>-13.940549992052127</v>
      </c>
      <c r="U204" t="s">
        <v>232</v>
      </c>
      <c r="V204" t="s">
        <v>408</v>
      </c>
      <c r="W204" t="s">
        <v>306</v>
      </c>
      <c r="X204" s="48" t="s">
        <v>476</v>
      </c>
      <c r="Y204" s="41"/>
    </row>
    <row r="205" spans="1:25" s="35" customFormat="1" ht="15" x14ac:dyDescent="0.25">
      <c r="A205">
        <v>2.4500000000000002</v>
      </c>
      <c r="B205">
        <v>1.56</v>
      </c>
      <c r="C205" s="29">
        <f t="shared" si="43"/>
        <v>4.9188906331763427E-2</v>
      </c>
      <c r="D205" s="30">
        <f>IF(OR($A205="",$B205=""),"",A205*'MPTO_working_2-way'!$G204)</f>
        <v>2.5705128205128207</v>
      </c>
      <c r="E205" s="32">
        <f>IF(OR($A205="",$B205=""),"",B205*'MPTO_working_2-way'!$G204)</f>
        <v>1.6367346938775511</v>
      </c>
      <c r="F205" s="30">
        <f>IF(OR($A205="",$B205=""),"",'MPTO_working_2-way'!D204)</f>
        <v>2.6070941336971352</v>
      </c>
      <c r="G205" s="32">
        <f>IF(OR($A205="",$B205=""),"",'MPTO_working_2-way'!E204)</f>
        <v>1.6222410865874364</v>
      </c>
      <c r="H205" s="30">
        <f>IF(OR($A205="",$B205=""),"",'OddsRatio_working_2-way'!M204)</f>
        <v>2.6091257608669731</v>
      </c>
      <c r="I205" s="30">
        <f>IF(OR($A205="",$B205=""),"",'OddsRatio_working_2-way'!N204)</f>
        <v>1.6214554662658656</v>
      </c>
      <c r="J205" s="30">
        <f>IF('Log_working_2-way'!$D204="","",A205^('Log_working_2-way'!$D204))</f>
        <v>2.6265342875694877</v>
      </c>
      <c r="K205" s="32">
        <f>IF('Log_working_2-way'!$D204="","",B205^('Log_working_2-way'!$D204))</f>
        <v>1.6148041314839445</v>
      </c>
      <c r="L205" s="37">
        <f t="shared" si="44"/>
        <v>0.38902743142144636</v>
      </c>
      <c r="M205" s="37">
        <f t="shared" si="45"/>
        <v>0.61097256857855353</v>
      </c>
      <c r="N205" s="38">
        <v>301</v>
      </c>
      <c r="O205" s="38">
        <f t="shared" si="46"/>
        <v>178.14285714285714</v>
      </c>
      <c r="P205" s="38">
        <f t="shared" si="47"/>
        <v>108.05128205128204</v>
      </c>
      <c r="Q205" s="38">
        <f t="shared" si="48"/>
        <v>192.94871794871793</v>
      </c>
      <c r="R205" s="38">
        <f t="shared" si="49"/>
        <v>122.85714285714285</v>
      </c>
      <c r="S205" s="39">
        <f t="shared" si="50"/>
        <v>-14.805860805860789</v>
      </c>
      <c r="T205" s="39">
        <f t="shared" si="51"/>
        <v>-14.805860805860803</v>
      </c>
      <c r="U205" t="s">
        <v>238</v>
      </c>
      <c r="V205" t="s">
        <v>233</v>
      </c>
      <c r="W205" t="s">
        <v>306</v>
      </c>
      <c r="X205" s="48" t="s">
        <v>476</v>
      </c>
      <c r="Y205" s="41"/>
    </row>
    <row r="206" spans="1:25" ht="15" x14ac:dyDescent="0.25">
      <c r="A206">
        <v>2.37</v>
      </c>
      <c r="B206">
        <v>1.6</v>
      </c>
      <c r="C206" s="29">
        <f t="shared" si="43"/>
        <v>4.6940928270042148E-2</v>
      </c>
      <c r="D206" s="30">
        <f>IF(OR($A206="",$B206=""),"",A206*'MPTO_working_2-way'!$G205)</f>
        <v>2.4812500000000002</v>
      </c>
      <c r="E206" s="32">
        <f>IF(OR($A206="",$B206=""),"",B206*'MPTO_working_2-way'!$G205)</f>
        <v>1.6751054852320675</v>
      </c>
      <c r="F206" s="30">
        <f>IF(OR($A206="",$B206=""),"",'MPTO_working_2-way'!D205)</f>
        <v>2.5095962938451355</v>
      </c>
      <c r="G206" s="32">
        <f>IF(OR($A206="",$B206=""),"",'MPTO_working_2-way'!E205)</f>
        <v>1.6624287593160894</v>
      </c>
      <c r="H206" s="30">
        <f>IF(OR($A206="",$B206=""),"",'OddsRatio_working_2-way'!M205)</f>
        <v>2.5110702608857518</v>
      </c>
      <c r="I206" s="30">
        <f>IF(OR($A206="",$B206=""),"",'OddsRatio_working_2-way'!N205)</f>
        <v>1.6617825960083583</v>
      </c>
      <c r="J206" s="30">
        <f>IF('Log_working_2-way'!$D205="","",A206^('Log_working_2-way'!$D205))</f>
        <v>2.524446063100616</v>
      </c>
      <c r="K206" s="32">
        <f>IF('Log_working_2-way'!$D205="","",B206^('Log_working_2-way'!$D205))</f>
        <v>1.6559759798683542</v>
      </c>
      <c r="L206" s="37">
        <f t="shared" si="44"/>
        <v>0.40302267002518888</v>
      </c>
      <c r="M206" s="37">
        <f t="shared" si="45"/>
        <v>0.59697732997481112</v>
      </c>
      <c r="N206" s="38">
        <v>302</v>
      </c>
      <c r="O206" s="38">
        <f t="shared" si="46"/>
        <v>174.57383966244726</v>
      </c>
      <c r="P206" s="38">
        <f t="shared" si="47"/>
        <v>113.25000000000003</v>
      </c>
      <c r="Q206" s="38">
        <f t="shared" si="48"/>
        <v>188.75</v>
      </c>
      <c r="R206" s="38">
        <f t="shared" si="49"/>
        <v>127.42616033755273</v>
      </c>
      <c r="S206" s="39">
        <f t="shared" si="50"/>
        <v>-14.176160337552744</v>
      </c>
      <c r="T206" s="39">
        <f t="shared" si="51"/>
        <v>-14.176160337552702</v>
      </c>
      <c r="U206" t="s">
        <v>230</v>
      </c>
      <c r="V206" t="s">
        <v>409</v>
      </c>
      <c r="W206" t="s">
        <v>306</v>
      </c>
      <c r="X206" s="48" t="s">
        <v>476</v>
      </c>
      <c r="Y206" s="41"/>
    </row>
    <row r="207" spans="1:25" ht="15" x14ac:dyDescent="0.25">
      <c r="A207">
        <v>1.83</v>
      </c>
      <c r="B207">
        <v>2.02</v>
      </c>
      <c r="C207" s="29">
        <f t="shared" si="43"/>
        <v>4.1497592382188975E-2</v>
      </c>
      <c r="D207" s="30">
        <f>IF(OR($A207="",$B207=""),"",A207*'MPTO_working_2-way'!$G206)</f>
        <v>1.9059405940594059</v>
      </c>
      <c r="E207" s="32">
        <f>IF(OR($A207="",$B207=""),"",B207*'MPTO_working_2-way'!$G206)</f>
        <v>2.1038251366120218</v>
      </c>
      <c r="F207" s="30">
        <f>IF(OR($A207="",$B207=""),"",'MPTO_working_2-way'!D206)</f>
        <v>1.9022281685792208</v>
      </c>
      <c r="G207" s="32">
        <f>IF(OR($A207="",$B207=""),"",'MPTO_working_2-way'!E206)</f>
        <v>2.1083670792220381</v>
      </c>
      <c r="H207" s="30">
        <f>IF(OR($A207="",$B207=""),"",'OddsRatio_working_2-way'!M206)</f>
        <v>1.9020673423841918</v>
      </c>
      <c r="I207" s="30">
        <f>IF(OR($A207="",$B207=""),"",'OddsRatio_working_2-way'!N206)</f>
        <v>2.1085646858215363</v>
      </c>
      <c r="J207" s="30">
        <f>IF('Log_working_2-way'!$D206="","",A207^('Log_working_2-way'!$D206))</f>
        <v>1.9003701370951678</v>
      </c>
      <c r="K207" s="32">
        <f>IF('Log_working_2-way'!$D206="","",B207^('Log_working_2-way'!$D206))</f>
        <v>2.1106543395875321</v>
      </c>
      <c r="L207" s="37">
        <f t="shared" si="44"/>
        <v>0.52467532467532474</v>
      </c>
      <c r="M207" s="37">
        <f t="shared" si="45"/>
        <v>0.47532467532467537</v>
      </c>
      <c r="N207" s="38">
        <v>303</v>
      </c>
      <c r="O207" s="38">
        <f t="shared" si="46"/>
        <v>137.42622950819671</v>
      </c>
      <c r="P207" s="38">
        <f t="shared" si="47"/>
        <v>153.00000000000003</v>
      </c>
      <c r="Q207" s="38">
        <f t="shared" si="48"/>
        <v>150</v>
      </c>
      <c r="R207" s="38">
        <f t="shared" si="49"/>
        <v>165.57377049180326</v>
      </c>
      <c r="S207" s="39">
        <f t="shared" si="50"/>
        <v>-12.573770491803288</v>
      </c>
      <c r="T207" s="39">
        <f t="shared" si="51"/>
        <v>-12.573770491803231</v>
      </c>
      <c r="U207" t="s">
        <v>295</v>
      </c>
      <c r="V207" t="s">
        <v>237</v>
      </c>
      <c r="W207" t="s">
        <v>306</v>
      </c>
      <c r="X207" s="48" t="s">
        <v>476</v>
      </c>
      <c r="Y207" s="41"/>
    </row>
    <row r="208" spans="1:25" ht="15" x14ac:dyDescent="0.25">
      <c r="A208">
        <v>2.2400000000000002</v>
      </c>
      <c r="B208">
        <v>1.64</v>
      </c>
      <c r="C208" s="29">
        <f t="shared" si="43"/>
        <v>5.6184668989546882E-2</v>
      </c>
      <c r="D208" s="30">
        <f>IF(OR($A208="",$B208=""),"",A208*'MPTO_working_2-way'!$G207)</f>
        <v>2.3658536585365852</v>
      </c>
      <c r="E208" s="32">
        <f>IF(OR($A208="",$B208=""),"",B208*'MPTO_working_2-way'!$G207)</f>
        <v>1.7321428571428568</v>
      </c>
      <c r="F208" s="30">
        <f>IF(OR($A208="",$B208=""),"",'MPTO_working_2-way'!D207)</f>
        <v>2.3904216553878186</v>
      </c>
      <c r="G208" s="32">
        <f>IF(OR($A208="",$B208=""),"",'MPTO_working_2-way'!E207)</f>
        <v>1.7192062897791085</v>
      </c>
      <c r="H208" s="30">
        <f>IF(OR($A208="",$B208=""),"",'OddsRatio_working_2-way'!M207)</f>
        <v>2.3919410907075047</v>
      </c>
      <c r="I208" s="30">
        <f>IF(OR($A208="",$B208=""),"",'OddsRatio_working_2-way'!N207)</f>
        <v>1.7184212081070993</v>
      </c>
      <c r="J208" s="30">
        <f>IF('Log_working_2-way'!$D207="","",A208^('Log_working_2-way'!$D207))</f>
        <v>2.4035837279292371</v>
      </c>
      <c r="K208" s="32">
        <f>IF('Log_working_2-way'!$D207="","",B208^('Log_working_2-way'!$D207))</f>
        <v>1.7124619501479812</v>
      </c>
      <c r="L208" s="37">
        <f t="shared" si="44"/>
        <v>0.42268041237113402</v>
      </c>
      <c r="M208" s="37">
        <f t="shared" si="45"/>
        <v>0.57731958762886615</v>
      </c>
      <c r="N208" s="38">
        <v>304</v>
      </c>
      <c r="O208" s="38">
        <f t="shared" si="46"/>
        <v>168.28571428571428</v>
      </c>
      <c r="P208" s="38">
        <f t="shared" si="47"/>
        <v>118.63414634146338</v>
      </c>
      <c r="Q208" s="38">
        <f t="shared" si="48"/>
        <v>185.36585365853659</v>
      </c>
      <c r="R208" s="38">
        <f t="shared" si="49"/>
        <v>135.71428571428569</v>
      </c>
      <c r="S208" s="39">
        <f t="shared" si="50"/>
        <v>-17.080139372822316</v>
      </c>
      <c r="T208" s="39">
        <f t="shared" si="51"/>
        <v>-17.080139372822316</v>
      </c>
      <c r="U208" t="s">
        <v>272</v>
      </c>
      <c r="V208" t="s">
        <v>267</v>
      </c>
      <c r="W208" t="s">
        <v>307</v>
      </c>
      <c r="X208" s="48" t="s">
        <v>476</v>
      </c>
      <c r="Y208" s="41"/>
    </row>
    <row r="209" spans="1:25" ht="15" x14ac:dyDescent="0.25">
      <c r="A209">
        <v>2.46</v>
      </c>
      <c r="B209">
        <v>1.54</v>
      </c>
      <c r="C209" s="29">
        <f t="shared" si="43"/>
        <v>5.5854714391299742E-2</v>
      </c>
      <c r="D209" s="30">
        <f>IF(OR($A209="",$B209=""),"",A209*'MPTO_working_2-way'!$G208)</f>
        <v>2.5974025974025974</v>
      </c>
      <c r="E209" s="32">
        <f>IF(OR($A209="",$B209=""),"",B209*'MPTO_working_2-way'!$G208)</f>
        <v>1.6260162601626016</v>
      </c>
      <c r="F209" s="30">
        <f>IF(OR($A209="",$B209=""),"",'MPTO_working_2-way'!D208)</f>
        <v>2.6414725979640217</v>
      </c>
      <c r="G209" s="32">
        <f>IF(OR($A209="",$B209=""),"",'MPTO_working_2-way'!E208)</f>
        <v>1.609209073145867</v>
      </c>
      <c r="H209" s="30">
        <f>IF(OR($A209="",$B209=""),"",'OddsRatio_working_2-way'!M208)</f>
        <v>2.6442942874387492</v>
      </c>
      <c r="I209" s="30">
        <f>IF(OR($A209="",$B209=""),"",'OddsRatio_working_2-way'!N208)</f>
        <v>1.6081636405595374</v>
      </c>
      <c r="J209" s="30">
        <f>IF('Log_working_2-way'!$D208="","",A209^('Log_working_2-way'!$D208))</f>
        <v>2.6654990387499304</v>
      </c>
      <c r="K209" s="32">
        <f>IF('Log_working_2-way'!$D208="","",B209^('Log_working_2-way'!$D208))</f>
        <v>1.6004206407376949</v>
      </c>
      <c r="L209" s="37">
        <f t="shared" si="44"/>
        <v>0.38500000000000001</v>
      </c>
      <c r="M209" s="37">
        <f t="shared" si="45"/>
        <v>0.61499999999999999</v>
      </c>
      <c r="N209" s="38">
        <v>305</v>
      </c>
      <c r="O209" s="38">
        <f t="shared" si="46"/>
        <v>181.01626016260161</v>
      </c>
      <c r="P209" s="38">
        <f t="shared" si="47"/>
        <v>106.94805194805194</v>
      </c>
      <c r="Q209" s="38">
        <f t="shared" si="48"/>
        <v>198.05194805194805</v>
      </c>
      <c r="R209" s="38">
        <f t="shared" si="49"/>
        <v>123.98373983739837</v>
      </c>
      <c r="S209" s="39">
        <f t="shared" si="50"/>
        <v>-17.035687889346434</v>
      </c>
      <c r="T209" s="39">
        <f t="shared" si="51"/>
        <v>-17.035687889346434</v>
      </c>
      <c r="U209" t="s">
        <v>410</v>
      </c>
      <c r="V209" t="s">
        <v>265</v>
      </c>
      <c r="W209" t="s">
        <v>307</v>
      </c>
      <c r="X209" s="48" t="s">
        <v>476</v>
      </c>
      <c r="Y209" s="41"/>
    </row>
    <row r="210" spans="1:25" ht="15" x14ac:dyDescent="0.25">
      <c r="A210">
        <v>2.46</v>
      </c>
      <c r="B210">
        <v>1.54</v>
      </c>
      <c r="C210" s="29">
        <f t="shared" si="43"/>
        <v>5.5854714391299742E-2</v>
      </c>
      <c r="D210" s="30">
        <f>IF(OR($A210="",$B210=""),"",A210*'MPTO_working_2-way'!$G209)</f>
        <v>2.5974025974025974</v>
      </c>
      <c r="E210" s="32">
        <f>IF(OR($A210="",$B210=""),"",B210*'MPTO_working_2-way'!$G209)</f>
        <v>1.6260162601626016</v>
      </c>
      <c r="F210" s="30">
        <f>IF(OR($A210="",$B210=""),"",'MPTO_working_2-way'!D209)</f>
        <v>2.6414725979640217</v>
      </c>
      <c r="G210" s="32">
        <f>IF(OR($A210="",$B210=""),"",'MPTO_working_2-way'!E209)</f>
        <v>1.609209073145867</v>
      </c>
      <c r="H210" s="30">
        <f>IF(OR($A210="",$B210=""),"",'OddsRatio_working_2-way'!M209)</f>
        <v>2.6442942874387492</v>
      </c>
      <c r="I210" s="30">
        <f>IF(OR($A210="",$B210=""),"",'OddsRatio_working_2-way'!N209)</f>
        <v>1.6081636405595374</v>
      </c>
      <c r="J210" s="30">
        <f>IF('Log_working_2-way'!$D209="","",A210^('Log_working_2-way'!$D209))</f>
        <v>2.6654990387499304</v>
      </c>
      <c r="K210" s="32">
        <f>IF('Log_working_2-way'!$D209="","",B210^('Log_working_2-way'!$D209))</f>
        <v>1.6004206407376949</v>
      </c>
      <c r="L210" s="37">
        <f t="shared" si="44"/>
        <v>0.38500000000000001</v>
      </c>
      <c r="M210" s="37">
        <f t="shared" si="45"/>
        <v>0.61499999999999999</v>
      </c>
      <c r="N210" s="38">
        <v>306</v>
      </c>
      <c r="O210" s="38">
        <f t="shared" si="46"/>
        <v>181.60975609756096</v>
      </c>
      <c r="P210" s="38">
        <f t="shared" si="47"/>
        <v>107.2987012987013</v>
      </c>
      <c r="Q210" s="38">
        <f t="shared" si="48"/>
        <v>198.7012987012987</v>
      </c>
      <c r="R210" s="38">
        <f t="shared" si="49"/>
        <v>124.39024390243902</v>
      </c>
      <c r="S210" s="39">
        <f t="shared" si="50"/>
        <v>-17.091542603737736</v>
      </c>
      <c r="T210" s="39">
        <f t="shared" si="51"/>
        <v>-17.091542603737722</v>
      </c>
      <c r="U210" t="s">
        <v>266</v>
      </c>
      <c r="V210" t="s">
        <v>411</v>
      </c>
      <c r="W210" t="s">
        <v>307</v>
      </c>
      <c r="X210" s="48" t="s">
        <v>476</v>
      </c>
      <c r="Y210" s="41"/>
    </row>
    <row r="211" spans="1:25" ht="15" x14ac:dyDescent="0.25">
      <c r="A211">
        <v>1.94</v>
      </c>
      <c r="B211">
        <v>1.86</v>
      </c>
      <c r="C211" s="29">
        <f t="shared" si="43"/>
        <v>5.3098326127923645E-2</v>
      </c>
      <c r="D211" s="30">
        <f>IF(OR($A211="",$B211=""),"",A211*'MPTO_working_2-way'!$G210)</f>
        <v>2.043010752688172</v>
      </c>
      <c r="E211" s="32">
        <f>IF(OR($A211="",$B211=""),"",B211*'MPTO_working_2-way'!$G210)</f>
        <v>1.9587628865979381</v>
      </c>
      <c r="F211" s="30">
        <f>IF(OR($A211="",$B211=""),"",'MPTO_working_2-way'!D210)</f>
        <v>2.0453463326153494</v>
      </c>
      <c r="G211" s="32">
        <f>IF(OR($A211="",$B211=""),"",'MPTO_working_2-way'!E210)</f>
        <v>1.9566207569677909</v>
      </c>
      <c r="H211" s="30">
        <f>IF(OR($A211="",$B211=""),"",'OddsRatio_working_2-way'!M210)</f>
        <v>2.0454775252553028</v>
      </c>
      <c r="I211" s="30">
        <f>IF(OR($A211="",$B211=""),"",'OddsRatio_working_2-way'!N210)</f>
        <v>1.9565007145952771</v>
      </c>
      <c r="J211" s="30">
        <f>IF('Log_working_2-way'!$D210="","",A211^('Log_working_2-way'!$D210))</f>
        <v>2.0465609413834396</v>
      </c>
      <c r="K211" s="32">
        <f>IF('Log_working_2-way'!$D210="","",B211^('Log_working_2-way'!$D210))</f>
        <v>1.9555105302101192</v>
      </c>
      <c r="L211" s="37">
        <f t="shared" si="44"/>
        <v>0.48947368421052634</v>
      </c>
      <c r="M211" s="37">
        <f t="shared" si="45"/>
        <v>0.51052631578947372</v>
      </c>
      <c r="N211" s="38">
        <v>307</v>
      </c>
      <c r="O211" s="38">
        <f t="shared" si="46"/>
        <v>148.7525773195876</v>
      </c>
      <c r="P211" s="38">
        <f t="shared" si="47"/>
        <v>141.94623655913978</v>
      </c>
      <c r="Q211" s="38">
        <f t="shared" si="48"/>
        <v>165.05376344086019</v>
      </c>
      <c r="R211" s="38">
        <f t="shared" si="49"/>
        <v>158.2474226804124</v>
      </c>
      <c r="S211" s="39">
        <f t="shared" si="50"/>
        <v>-16.301186121272593</v>
      </c>
      <c r="T211" s="39">
        <f t="shared" si="51"/>
        <v>-16.301186121272622</v>
      </c>
      <c r="U211" t="s">
        <v>270</v>
      </c>
      <c r="V211" t="s">
        <v>241</v>
      </c>
      <c r="W211" t="s">
        <v>307</v>
      </c>
      <c r="X211" s="48" t="s">
        <v>476</v>
      </c>
      <c r="Y211" s="41"/>
    </row>
    <row r="212" spans="1:25" ht="15" x14ac:dyDescent="0.25">
      <c r="A212">
        <v>2.02</v>
      </c>
      <c r="B212">
        <v>1.86</v>
      </c>
      <c r="C212" s="29">
        <f t="shared" si="43"/>
        <v>3.2683913552645549E-2</v>
      </c>
      <c r="D212" s="30">
        <f>IF(OR($A212="",$B212=""),"",A212*'MPTO_working_2-way'!$G211)</f>
        <v>2.086021505376344</v>
      </c>
      <c r="E212" s="32">
        <f>IF(OR($A212="",$B212=""),"",B212*'MPTO_working_2-way'!$G211)</f>
        <v>1.9207920792079207</v>
      </c>
      <c r="F212" s="30">
        <f>IF(OR($A212="",$B212=""),"",'MPTO_working_2-way'!D211)</f>
        <v>2.0889580785055042</v>
      </c>
      <c r="G212" s="32">
        <f>IF(OR($A212="",$B212=""),"",'MPTO_working_2-way'!E211)</f>
        <v>1.918308996221791</v>
      </c>
      <c r="H212" s="30">
        <f>IF(OR($A212="",$B212=""),"",'OddsRatio_working_2-way'!M211)</f>
        <v>2.0890576254854043</v>
      </c>
      <c r="I212" s="30">
        <f>IF(OR($A212="",$B212=""),"",'OddsRatio_working_2-way'!N211)</f>
        <v>1.9182250567818113</v>
      </c>
      <c r="J212" s="30">
        <f>IF('Log_working_2-way'!$D211="","",A212^('Log_working_2-way'!$D211))</f>
        <v>2.0903967480076013</v>
      </c>
      <c r="K212" s="32">
        <f>IF('Log_working_2-way'!$D211="","",B212^('Log_working_2-way'!$D211))</f>
        <v>1.9170973793045412</v>
      </c>
      <c r="L212" s="37">
        <f t="shared" si="44"/>
        <v>0.47938144329896909</v>
      </c>
      <c r="M212" s="37">
        <f t="shared" si="45"/>
        <v>0.52061855670103097</v>
      </c>
      <c r="N212" s="38">
        <v>308</v>
      </c>
      <c r="O212" s="38">
        <f t="shared" si="46"/>
        <v>155.52475247524751</v>
      </c>
      <c r="P212" s="38">
        <f t="shared" si="47"/>
        <v>142.40860215053763</v>
      </c>
      <c r="Q212" s="38">
        <f t="shared" si="48"/>
        <v>165.59139784946237</v>
      </c>
      <c r="R212" s="38">
        <f t="shared" si="49"/>
        <v>152.47524752475246</v>
      </c>
      <c r="S212" s="39">
        <f t="shared" si="50"/>
        <v>-10.066645374214858</v>
      </c>
      <c r="T212" s="39">
        <f t="shared" si="51"/>
        <v>-10.066645374214829</v>
      </c>
      <c r="U212" t="s">
        <v>278</v>
      </c>
      <c r="V212" t="s">
        <v>412</v>
      </c>
      <c r="W212" t="s">
        <v>308</v>
      </c>
      <c r="X212" s="48" t="s">
        <v>476</v>
      </c>
      <c r="Y212" s="41"/>
    </row>
    <row r="213" spans="1:25" ht="15" x14ac:dyDescent="0.25">
      <c r="A213">
        <v>1.68</v>
      </c>
      <c r="B213">
        <v>2.2599999999999998</v>
      </c>
      <c r="C213" s="29">
        <f t="shared" si="43"/>
        <v>3.7715971344289834E-2</v>
      </c>
      <c r="D213" s="30">
        <f>IF(OR($A213="",$B213=""),"",A213*'MPTO_working_2-way'!$G212)</f>
        <v>1.7433628318584069</v>
      </c>
      <c r="E213" s="32">
        <f>IF(OR($A213="",$B213=""),"",B213*'MPTO_working_2-way'!$G212)</f>
        <v>2.3452380952380949</v>
      </c>
      <c r="F213" s="30">
        <f>IF(OR($A213="",$B213=""),"",'MPTO_working_2-way'!D212)</f>
        <v>1.7349661853408882</v>
      </c>
      <c r="G213" s="32">
        <f>IF(OR($A213="",$B213=""),"",'MPTO_working_2-way'!E212)</f>
        <v>2.3606068142253167</v>
      </c>
      <c r="H213" s="30">
        <f>IF(OR($A213="",$B213=""),"",'OddsRatio_working_2-way'!M212)</f>
        <v>1.7346308866924531</v>
      </c>
      <c r="I213" s="30">
        <f>IF(OR($A213="",$B213=""),"",'OddsRatio_working_2-way'!N212)</f>
        <v>2.3612278194595446</v>
      </c>
      <c r="J213" s="30">
        <f>IF('Log_working_2-way'!$D212="","",A213^('Log_working_2-way'!$D212))</f>
        <v>1.7308087549076629</v>
      </c>
      <c r="K213" s="32">
        <f>IF('Log_working_2-way'!$D212="","",B213^('Log_working_2-way'!$D212))</f>
        <v>2.3683470446740844</v>
      </c>
      <c r="L213" s="37">
        <f t="shared" si="44"/>
        <v>0.57360406091370564</v>
      </c>
      <c r="M213" s="37">
        <f t="shared" si="45"/>
        <v>0.42639593908629447</v>
      </c>
      <c r="N213" s="38">
        <v>309</v>
      </c>
      <c r="O213" s="38">
        <f t="shared" si="46"/>
        <v>125.07142857142857</v>
      </c>
      <c r="P213" s="38">
        <f t="shared" si="47"/>
        <v>172.27433628318582</v>
      </c>
      <c r="Q213" s="38">
        <f t="shared" si="48"/>
        <v>136.72566371681415</v>
      </c>
      <c r="R213" s="38">
        <f t="shared" si="49"/>
        <v>183.92857142857142</v>
      </c>
      <c r="S213" s="39">
        <f t="shared" si="50"/>
        <v>-11.654235145385584</v>
      </c>
      <c r="T213" s="39">
        <f t="shared" si="51"/>
        <v>-11.654235145385599</v>
      </c>
      <c r="U213" t="s">
        <v>286</v>
      </c>
      <c r="V213" t="s">
        <v>284</v>
      </c>
      <c r="W213" t="s">
        <v>308</v>
      </c>
      <c r="X213" s="48" t="s">
        <v>476</v>
      </c>
      <c r="Y213" s="41"/>
    </row>
    <row r="214" spans="1:25" ht="15" x14ac:dyDescent="0.25">
      <c r="A214">
        <v>1.89</v>
      </c>
      <c r="B214">
        <v>1.97</v>
      </c>
      <c r="C214" s="29">
        <f t="shared" si="43"/>
        <v>3.6714742298498582E-2</v>
      </c>
      <c r="D214" s="30">
        <f>IF(OR($A214="",$B214=""),"",A214*'MPTO_working_2-way'!$G213)</f>
        <v>1.9593908629441623</v>
      </c>
      <c r="E214" s="32">
        <f>IF(OR($A214="",$B214=""),"",B214*'MPTO_working_2-way'!$G213)</f>
        <v>2.0423280423280423</v>
      </c>
      <c r="F214" s="30">
        <f>IF(OR($A214="",$B214=""),"",'MPTO_working_2-way'!D213)</f>
        <v>1.9579312702127099</v>
      </c>
      <c r="G214" s="32">
        <f>IF(OR($A214="",$B214=""),"",'MPTO_working_2-way'!E213)</f>
        <v>2.0439162297916722</v>
      </c>
      <c r="H214" s="30">
        <f>IF(OR($A214="",$B214=""),"",'OddsRatio_working_2-way'!M213)</f>
        <v>1.9578756564376583</v>
      </c>
      <c r="I214" s="30">
        <f>IF(OR($A214="",$B214=""),"",'OddsRatio_working_2-way'!N213)</f>
        <v>2.0439768390387969</v>
      </c>
      <c r="J214" s="30">
        <f>IF('Log_working_2-way'!$D213="","",A214^('Log_working_2-way'!$D213))</f>
        <v>1.9572101003603855</v>
      </c>
      <c r="K214" s="32">
        <f>IF('Log_working_2-way'!$D213="","",B214^('Log_working_2-way'!$D213))</f>
        <v>2.0447027247449845</v>
      </c>
      <c r="L214" s="37">
        <f t="shared" si="44"/>
        <v>0.51036269430051817</v>
      </c>
      <c r="M214" s="37">
        <f t="shared" si="45"/>
        <v>0.48963730569948188</v>
      </c>
      <c r="N214" s="38">
        <v>310</v>
      </c>
      <c r="O214" s="38">
        <f t="shared" si="46"/>
        <v>145.978835978836</v>
      </c>
      <c r="P214" s="38">
        <f t="shared" si="47"/>
        <v>152.63959390862945</v>
      </c>
      <c r="Q214" s="38">
        <f t="shared" si="48"/>
        <v>157.36040609137055</v>
      </c>
      <c r="R214" s="38">
        <f t="shared" si="49"/>
        <v>164.02116402116405</v>
      </c>
      <c r="S214" s="39">
        <f t="shared" si="50"/>
        <v>-11.381570112534547</v>
      </c>
      <c r="T214" s="39">
        <f t="shared" si="51"/>
        <v>-11.381570112534604</v>
      </c>
      <c r="U214" t="s">
        <v>282</v>
      </c>
      <c r="V214" t="s">
        <v>413</v>
      </c>
      <c r="W214" t="s">
        <v>308</v>
      </c>
      <c r="X214" s="48" t="s">
        <v>476</v>
      </c>
      <c r="Y214" s="41"/>
    </row>
    <row r="215" spans="1:25" ht="15" x14ac:dyDescent="0.25">
      <c r="A215">
        <v>2.09</v>
      </c>
      <c r="B215">
        <v>1.76</v>
      </c>
      <c r="C215" s="29">
        <f t="shared" si="43"/>
        <v>4.6650717703349276E-2</v>
      </c>
      <c r="D215" s="30">
        <f>IF(OR($A215="",$B215=""),"",A215*'MPTO_working_2-way'!$G214)</f>
        <v>2.1875</v>
      </c>
      <c r="E215" s="32">
        <f>IF(OR($A215="",$B215=""),"",B215*'MPTO_working_2-way'!$G214)</f>
        <v>1.8421052631578947</v>
      </c>
      <c r="F215" s="30">
        <f>IF(OR($A215="",$B215=""),"",'MPTO_working_2-way'!D214)</f>
        <v>2.1971090670170828</v>
      </c>
      <c r="G215" s="32">
        <f>IF(OR($A215="",$B215=""),"",'MPTO_working_2-way'!E214)</f>
        <v>1.8353457738748626</v>
      </c>
      <c r="H215" s="30">
        <f>IF(OR($A215="",$B215=""),"",'OddsRatio_working_2-way'!M214)</f>
        <v>2.197585289787658</v>
      </c>
      <c r="I215" s="30">
        <f>IF(OR($A215="",$B215=""),"",'OddsRatio_working_2-way'!N214)</f>
        <v>1.8350135965491927</v>
      </c>
      <c r="J215" s="30">
        <f>IF('Log_working_2-way'!$D214="","",A215^('Log_working_2-way'!$D214))</f>
        <v>2.2020453494773053</v>
      </c>
      <c r="K215" s="32">
        <f>IF('Log_working_2-way'!$D214="","",B215^('Log_working_2-way'!$D214))</f>
        <v>1.8319153686125185</v>
      </c>
      <c r="L215" s="37">
        <f t="shared" si="44"/>
        <v>0.45714285714285713</v>
      </c>
      <c r="M215" s="37">
        <f t="shared" si="45"/>
        <v>0.54285714285714282</v>
      </c>
      <c r="N215" s="38">
        <v>311</v>
      </c>
      <c r="O215" s="38">
        <f t="shared" si="46"/>
        <v>162.19617224880386</v>
      </c>
      <c r="P215" s="38">
        <f t="shared" si="47"/>
        <v>134.29545454545456</v>
      </c>
      <c r="Q215" s="38">
        <f t="shared" si="48"/>
        <v>176.70454545454547</v>
      </c>
      <c r="R215" s="38">
        <f t="shared" si="49"/>
        <v>148.8038277511962</v>
      </c>
      <c r="S215" s="39">
        <f t="shared" si="50"/>
        <v>-14.508373205741606</v>
      </c>
      <c r="T215" s="39">
        <f t="shared" si="51"/>
        <v>-14.508373205741634</v>
      </c>
      <c r="U215" t="s">
        <v>414</v>
      </c>
      <c r="V215" t="s">
        <v>415</v>
      </c>
      <c r="W215" t="s">
        <v>339</v>
      </c>
      <c r="X215" s="48" t="s">
        <v>476</v>
      </c>
      <c r="Y215" s="41"/>
    </row>
    <row r="216" spans="1:25" ht="15" x14ac:dyDescent="0.25">
      <c r="A216">
        <v>2.08</v>
      </c>
      <c r="B216">
        <v>1.83</v>
      </c>
      <c r="C216" s="29">
        <f t="shared" si="43"/>
        <v>2.7217318200924545E-2</v>
      </c>
      <c r="D216" s="30">
        <f>IF(OR($A216="",$B216=""),"",A216*'MPTO_working_2-way'!$G215)</f>
        <v>2.136612021857923</v>
      </c>
      <c r="E216" s="32">
        <f>IF(OR($A216="",$B216=""),"",B216*'MPTO_working_2-way'!$G215)</f>
        <v>1.8798076923076921</v>
      </c>
      <c r="F216" s="30">
        <f>IF(OR($A216="",$B216=""),"",'MPTO_working_2-way'!D215)</f>
        <v>2.1405916094927453</v>
      </c>
      <c r="G216" s="32">
        <f>IF(OR($A216="",$B216=""),"",'MPTO_working_2-way'!E215)</f>
        <v>1.8767379942806428</v>
      </c>
      <c r="H216" s="30">
        <f>IF(OR($A216="",$B216=""),"",'OddsRatio_working_2-way'!M215)</f>
        <v>2.1407036509440598</v>
      </c>
      <c r="I216" s="30">
        <f>IF(OR($A216="",$B216=""),"",'OddsRatio_working_2-way'!N215)</f>
        <v>1.8766518798921943</v>
      </c>
      <c r="J216" s="30">
        <f>IF('Log_working_2-way'!$D215="","",A216^('Log_working_2-way'!$D215))</f>
        <v>2.1425119645428072</v>
      </c>
      <c r="K216" s="32">
        <f>IF('Log_working_2-way'!$D215="","",B216^('Log_working_2-way'!$D215))</f>
        <v>1.875264356990918</v>
      </c>
      <c r="L216" s="37">
        <f t="shared" si="44"/>
        <v>0.46803069053708451</v>
      </c>
      <c r="M216" s="37">
        <f t="shared" si="45"/>
        <v>0.53196930946291565</v>
      </c>
      <c r="N216" s="38">
        <v>312</v>
      </c>
      <c r="O216" s="38">
        <f t="shared" si="46"/>
        <v>162</v>
      </c>
      <c r="P216" s="38">
        <f t="shared" si="47"/>
        <v>141.50819672131149</v>
      </c>
      <c r="Q216" s="38">
        <f t="shared" si="48"/>
        <v>170.49180327868851</v>
      </c>
      <c r="R216" s="38">
        <f t="shared" si="49"/>
        <v>150</v>
      </c>
      <c r="S216" s="39">
        <f t="shared" si="50"/>
        <v>-8.4918032786885078</v>
      </c>
      <c r="T216" s="39">
        <f t="shared" si="51"/>
        <v>-8.4918032786885078</v>
      </c>
      <c r="U216" t="s">
        <v>416</v>
      </c>
      <c r="V216" t="s">
        <v>417</v>
      </c>
      <c r="W216" t="s">
        <v>339</v>
      </c>
      <c r="X216" s="48" t="s">
        <v>476</v>
      </c>
      <c r="Y216" s="41"/>
    </row>
    <row r="217" spans="1:25" ht="15" x14ac:dyDescent="0.25">
      <c r="A217">
        <v>2.0499999999999998</v>
      </c>
      <c r="B217">
        <v>1.85</v>
      </c>
      <c r="C217" s="29">
        <f t="shared" si="43"/>
        <v>2.8345418589321048E-2</v>
      </c>
      <c r="D217" s="30">
        <f>IF(OR($A217="",$B217=""),"",A217*'MPTO_working_2-way'!$G216)</f>
        <v>2.1081081081081079</v>
      </c>
      <c r="E217" s="32">
        <f>IF(OR($A217="",$B217=""),"",B217*'MPTO_working_2-way'!$G216)</f>
        <v>1.902439024390244</v>
      </c>
      <c r="F217" s="30">
        <f>IF(OR($A217="",$B217=""),"",'MPTO_working_2-way'!D216)</f>
        <v>2.1113430758524703</v>
      </c>
      <c r="G217" s="32">
        <f>IF(OR($A217="",$B217=""),"",'MPTO_working_2-way'!E216)</f>
        <v>1.8998121477770822</v>
      </c>
      <c r="H217" s="30">
        <f>IF(OR($A217="",$B217=""),"",'OddsRatio_working_2-way'!M216)</f>
        <v>2.1114378604524222</v>
      </c>
      <c r="I217" s="30">
        <f>IF(OR($A217="",$B217=""),"",'OddsRatio_working_2-way'!N216)</f>
        <v>1.8997354108424378</v>
      </c>
      <c r="J217" s="30">
        <f>IF('Log_working_2-way'!$D216="","",A217^('Log_working_2-way'!$D216))</f>
        <v>2.1129081281913611</v>
      </c>
      <c r="K217" s="32">
        <f>IF('Log_working_2-way'!$D216="","",B217^('Log_working_2-way'!$D216))</f>
        <v>1.8985467665018629</v>
      </c>
      <c r="L217" s="37">
        <f t="shared" si="44"/>
        <v>0.47435897435897439</v>
      </c>
      <c r="M217" s="37">
        <f t="shared" si="45"/>
        <v>0.52564102564102555</v>
      </c>
      <c r="N217" s="38">
        <v>313</v>
      </c>
      <c r="O217" s="38">
        <f t="shared" si="46"/>
        <v>160.3170731707317</v>
      </c>
      <c r="P217" s="38">
        <f t="shared" si="47"/>
        <v>143.81081081081084</v>
      </c>
      <c r="Q217" s="38">
        <f t="shared" si="48"/>
        <v>169.18918918918916</v>
      </c>
      <c r="R217" s="38">
        <f t="shared" si="49"/>
        <v>152.6829268292683</v>
      </c>
      <c r="S217" s="39">
        <f t="shared" si="50"/>
        <v>-8.8721160184574615</v>
      </c>
      <c r="T217" s="39">
        <f t="shared" si="51"/>
        <v>-8.8721160184574615</v>
      </c>
      <c r="U217" t="s">
        <v>418</v>
      </c>
      <c r="V217" t="s">
        <v>419</v>
      </c>
      <c r="W217" t="s">
        <v>339</v>
      </c>
      <c r="X217" s="48" t="s">
        <v>476</v>
      </c>
      <c r="Y217" s="41"/>
    </row>
    <row r="218" spans="1:25" ht="15" x14ac:dyDescent="0.25">
      <c r="A218">
        <v>2.11</v>
      </c>
      <c r="B218">
        <v>1.79</v>
      </c>
      <c r="C218" s="29">
        <f t="shared" si="43"/>
        <v>3.2592867166194583E-2</v>
      </c>
      <c r="D218" s="30">
        <f>IF(OR($A218="",$B218=""),"",A218*'MPTO_working_2-way'!$G217)</f>
        <v>2.1787709497206706</v>
      </c>
      <c r="E218" s="32">
        <f>IF(OR($A218="",$B218=""),"",B218*'MPTO_working_2-way'!$G217)</f>
        <v>1.8483412322274884</v>
      </c>
      <c r="F218" s="30">
        <f>IF(OR($A218="",$B218=""),"",'MPTO_working_2-way'!D217)</f>
        <v>2.1851369724319478</v>
      </c>
      <c r="G218" s="32">
        <f>IF(OR($A218="",$B218=""),"",'MPTO_working_2-way'!E217)</f>
        <v>1.8437843247333352</v>
      </c>
      <c r="H218" s="30">
        <f>IF(OR($A218="",$B218=""),"",'OddsRatio_working_2-way'!M217)</f>
        <v>2.1853536565680476</v>
      </c>
      <c r="I218" s="30">
        <f>IF(OR($A218="",$B218=""),"",'OddsRatio_working_2-way'!N217)</f>
        <v>1.8436300798997822</v>
      </c>
      <c r="J218" s="30">
        <f>IF('Log_working_2-way'!$D217="","",A218^('Log_working_2-way'!$D217))</f>
        <v>2.1882656756587764</v>
      </c>
      <c r="K218" s="32">
        <f>IF('Log_working_2-way'!$D217="","",B218^('Log_working_2-way'!$D217))</f>
        <v>1.8415626408173078</v>
      </c>
      <c r="L218" s="37">
        <f t="shared" si="44"/>
        <v>0.4589743589743589</v>
      </c>
      <c r="M218" s="37">
        <f t="shared" si="45"/>
        <v>0.54102564102564099</v>
      </c>
      <c r="N218" s="38">
        <v>314</v>
      </c>
      <c r="O218" s="38">
        <f t="shared" si="46"/>
        <v>165.18483412322274</v>
      </c>
      <c r="P218" s="38">
        <f t="shared" si="47"/>
        <v>138.5810055865922</v>
      </c>
      <c r="Q218" s="38">
        <f t="shared" si="48"/>
        <v>175.4189944134078</v>
      </c>
      <c r="R218" s="38">
        <f t="shared" si="49"/>
        <v>148.81516587677726</v>
      </c>
      <c r="S218" s="39">
        <f t="shared" si="50"/>
        <v>-10.234160290185059</v>
      </c>
      <c r="T218" s="39">
        <f t="shared" si="51"/>
        <v>-10.234160290185059</v>
      </c>
      <c r="U218" t="s">
        <v>420</v>
      </c>
      <c r="V218" t="s">
        <v>421</v>
      </c>
      <c r="W218" t="s">
        <v>339</v>
      </c>
      <c r="X218" s="48" t="s">
        <v>476</v>
      </c>
      <c r="Y218" s="41"/>
    </row>
    <row r="219" spans="1:25" ht="15" x14ac:dyDescent="0.25">
      <c r="A219">
        <v>2.09</v>
      </c>
      <c r="B219">
        <v>1.82</v>
      </c>
      <c r="C219" s="29">
        <f t="shared" si="43"/>
        <v>2.7919448972080652E-2</v>
      </c>
      <c r="D219" s="30">
        <f>IF(OR($A219="",$B219=""),"",A219*'MPTO_working_2-way'!$G218)</f>
        <v>2.1483516483516483</v>
      </c>
      <c r="E219" s="32">
        <f>IF(OR($A219="",$B219=""),"",B219*'MPTO_working_2-way'!$G218)</f>
        <v>1.8708133971291869</v>
      </c>
      <c r="F219" s="30">
        <f>IF(OR($A219="",$B219=""),"",'MPTO_working_2-way'!D218)</f>
        <v>2.152810006225593</v>
      </c>
      <c r="G219" s="32">
        <f>IF(OR($A219="",$B219=""),"",'MPTO_working_2-way'!E218)</f>
        <v>1.8674456281604401</v>
      </c>
      <c r="H219" s="30">
        <f>IF(OR($A219="",$B219=""),"",'OddsRatio_working_2-way'!M218)</f>
        <v>2.1529389804681456</v>
      </c>
      <c r="I219" s="30">
        <f>IF(OR($A219="",$B219=""),"",'OddsRatio_working_2-way'!N218)</f>
        <v>1.8673485908108987</v>
      </c>
      <c r="J219" s="30">
        <f>IF('Log_working_2-way'!$D218="","",A219^('Log_working_2-way'!$D218))</f>
        <v>2.1549669469306498</v>
      </c>
      <c r="K219" s="32">
        <f>IF('Log_working_2-way'!$D218="","",B219^('Log_working_2-way'!$D218))</f>
        <v>1.8658256434588982</v>
      </c>
      <c r="L219" s="37">
        <f t="shared" si="44"/>
        <v>0.46547314578005117</v>
      </c>
      <c r="M219" s="37">
        <f t="shared" si="45"/>
        <v>0.53452685421994872</v>
      </c>
      <c r="N219" s="38">
        <v>315</v>
      </c>
      <c r="O219" s="38">
        <f t="shared" si="46"/>
        <v>164.28229665071768</v>
      </c>
      <c r="P219" s="38">
        <f t="shared" si="47"/>
        <v>141.92307692307693</v>
      </c>
      <c r="Q219" s="38">
        <f t="shared" si="48"/>
        <v>173.07692307692307</v>
      </c>
      <c r="R219" s="38">
        <f t="shared" si="49"/>
        <v>150.71770334928232</v>
      </c>
      <c r="S219" s="39">
        <f t="shared" si="50"/>
        <v>-8.794626426205383</v>
      </c>
      <c r="T219" s="39">
        <f t="shared" si="51"/>
        <v>-8.794626426205383</v>
      </c>
      <c r="U219" t="s">
        <v>422</v>
      </c>
      <c r="V219" t="s">
        <v>423</v>
      </c>
      <c r="W219" t="s">
        <v>339</v>
      </c>
      <c r="X219" s="48" t="s">
        <v>476</v>
      </c>
      <c r="Y219" s="41"/>
    </row>
    <row r="220" spans="1:25" ht="15" x14ac:dyDescent="0.25">
      <c r="A220">
        <v>2.0499999999999998</v>
      </c>
      <c r="B220">
        <v>1.85</v>
      </c>
      <c r="C220" s="29">
        <f t="shared" si="43"/>
        <v>2.8345418589321048E-2</v>
      </c>
      <c r="D220" s="30">
        <f>IF(OR($A220="",$B220=""),"",A220*'MPTO_working_2-way'!$G219)</f>
        <v>2.1081081081081079</v>
      </c>
      <c r="E220" s="32">
        <f>IF(OR($A220="",$B220=""),"",B220*'MPTO_working_2-way'!$G219)</f>
        <v>1.902439024390244</v>
      </c>
      <c r="F220" s="30">
        <f>IF(OR($A220="",$B220=""),"",'MPTO_working_2-way'!D219)</f>
        <v>2.1113430758524703</v>
      </c>
      <c r="G220" s="32">
        <f>IF(OR($A220="",$B220=""),"",'MPTO_working_2-way'!E219)</f>
        <v>1.8998121477770822</v>
      </c>
      <c r="H220" s="30">
        <f>IF(OR($A220="",$B220=""),"",'OddsRatio_working_2-way'!M219)</f>
        <v>2.1114378604524222</v>
      </c>
      <c r="I220" s="30">
        <f>IF(OR($A220="",$B220=""),"",'OddsRatio_working_2-way'!N219)</f>
        <v>1.8997354108424378</v>
      </c>
      <c r="J220" s="30">
        <f>IF('Log_working_2-way'!$D219="","",A220^('Log_working_2-way'!$D219))</f>
        <v>2.1129081281913611</v>
      </c>
      <c r="K220" s="32">
        <f>IF('Log_working_2-way'!$D219="","",B220^('Log_working_2-way'!$D219))</f>
        <v>1.8985467665018629</v>
      </c>
      <c r="L220" s="37">
        <f t="shared" si="44"/>
        <v>0.47435897435897439</v>
      </c>
      <c r="M220" s="37">
        <f t="shared" si="45"/>
        <v>0.52564102564102555</v>
      </c>
      <c r="N220" s="38">
        <v>316</v>
      </c>
      <c r="O220" s="38">
        <f t="shared" si="46"/>
        <v>161.85365853658536</v>
      </c>
      <c r="P220" s="38">
        <f t="shared" si="47"/>
        <v>145.18918918918919</v>
      </c>
      <c r="Q220" s="38">
        <f t="shared" si="48"/>
        <v>170.81081081081078</v>
      </c>
      <c r="R220" s="38">
        <f t="shared" si="49"/>
        <v>154.14634146341464</v>
      </c>
      <c r="S220" s="39">
        <f t="shared" si="50"/>
        <v>-8.9571522742254217</v>
      </c>
      <c r="T220" s="39">
        <f t="shared" si="51"/>
        <v>-8.9571522742254501</v>
      </c>
      <c r="U220" t="s">
        <v>424</v>
      </c>
      <c r="V220" t="s">
        <v>425</v>
      </c>
      <c r="W220" t="s">
        <v>481</v>
      </c>
      <c r="X220" s="48" t="s">
        <v>476</v>
      </c>
      <c r="Y220" s="41"/>
    </row>
    <row r="221" spans="1:25" ht="15" x14ac:dyDescent="0.25">
      <c r="A221">
        <v>1.63</v>
      </c>
      <c r="B221">
        <v>2.37</v>
      </c>
      <c r="C221" s="29">
        <f t="shared" si="43"/>
        <v>3.5437860785379582E-2</v>
      </c>
      <c r="D221" s="30">
        <f>IF(OR($A221="",$B221=""),"",A221*'MPTO_working_2-way'!$G220)</f>
        <v>1.6877637130801686</v>
      </c>
      <c r="E221" s="32">
        <f>IF(OR($A221="",$B221=""),"",B221*'MPTO_working_2-way'!$G220)</f>
        <v>2.4539877300613497</v>
      </c>
      <c r="F221" s="30">
        <f>IF(OR($A221="",$B221=""),"",'MPTO_working_2-way'!D220)</f>
        <v>1.6784775477395666</v>
      </c>
      <c r="G221" s="32">
        <f>IF(OR($A221="",$B221=""),"",'MPTO_working_2-way'!E220)</f>
        <v>2.4738881239793793</v>
      </c>
      <c r="H221" s="30">
        <f>IF(OR($A221="",$B221=""),"",'OddsRatio_working_2-way'!M220)</f>
        <v>1.6781253679066579</v>
      </c>
      <c r="I221" s="30">
        <f>IF(OR($A221="",$B221=""),"",'OddsRatio_working_2-way'!N220)</f>
        <v>2.4746535778287639</v>
      </c>
      <c r="J221" s="30">
        <f>IF('Log_working_2-way'!$D220="","",A221^('Log_working_2-way'!$D220))</f>
        <v>1.6739015902867895</v>
      </c>
      <c r="K221" s="32">
        <f>IF('Log_working_2-way'!$D220="","",B221^('Log_working_2-way'!$D220))</f>
        <v>2.4838961866439853</v>
      </c>
      <c r="L221" s="37">
        <f t="shared" si="44"/>
        <v>0.59250000000000003</v>
      </c>
      <c r="M221" s="37">
        <f t="shared" si="45"/>
        <v>0.40749999999999997</v>
      </c>
      <c r="N221" s="38">
        <v>317</v>
      </c>
      <c r="O221" s="38">
        <f t="shared" si="46"/>
        <v>122.52147239263799</v>
      </c>
      <c r="P221" s="38">
        <f t="shared" si="47"/>
        <v>183.24472573839662</v>
      </c>
      <c r="Q221" s="38">
        <f t="shared" si="48"/>
        <v>133.75527426160335</v>
      </c>
      <c r="R221" s="38">
        <f t="shared" si="49"/>
        <v>194.47852760736197</v>
      </c>
      <c r="S221" s="39">
        <f t="shared" si="50"/>
        <v>-11.233801868965358</v>
      </c>
      <c r="T221" s="39">
        <f t="shared" si="51"/>
        <v>-11.233801868965344</v>
      </c>
      <c r="U221" t="s">
        <v>426</v>
      </c>
      <c r="V221" t="s">
        <v>427</v>
      </c>
      <c r="W221" t="s">
        <v>481</v>
      </c>
      <c r="X221" s="48" t="s">
        <v>476</v>
      </c>
      <c r="Y221" s="41"/>
    </row>
    <row r="222" spans="1:25" ht="15" x14ac:dyDescent="0.25">
      <c r="A222">
        <v>1.99</v>
      </c>
      <c r="B222">
        <v>1.9</v>
      </c>
      <c r="C222" s="29">
        <f t="shared" si="43"/>
        <v>2.8828352287754377E-2</v>
      </c>
      <c r="D222" s="30">
        <f>IF(OR($A222="",$B222=""),"",A222*'MPTO_working_2-way'!$G221)</f>
        <v>2.0473684210526311</v>
      </c>
      <c r="E222" s="32">
        <f>IF(OR($A222="",$B222=""),"",B222*'MPTO_working_2-way'!$G221)</f>
        <v>1.9547738693467331</v>
      </c>
      <c r="F222" s="30">
        <f>IF(OR($A222="",$B222=""),"",'MPTO_working_2-way'!D221)</f>
        <v>2.0487672717420748</v>
      </c>
      <c r="G222" s="32">
        <f>IF(OR($A222="",$B222=""),"",'MPTO_working_2-way'!E221)</f>
        <v>1.9535003874967702</v>
      </c>
      <c r="H222" s="30">
        <f>IF(OR($A222="",$B222=""),"",'OddsRatio_working_2-way'!M221)</f>
        <v>2.0488088481701512</v>
      </c>
      <c r="I222" s="30">
        <f>IF(OR($A222="",$B222=""),"",'OddsRatio_working_2-way'!N221)</f>
        <v>1.9534625892455926</v>
      </c>
      <c r="J222" s="30">
        <f>IF('Log_working_2-way'!$D221="","",A222^('Log_working_2-way'!$D221))</f>
        <v>2.0494438264048878</v>
      </c>
      <c r="K222" s="32">
        <f>IF('Log_working_2-way'!$D221="","",B222^('Log_working_2-way'!$D221))</f>
        <v>1.9528856855785393</v>
      </c>
      <c r="L222" s="37">
        <f t="shared" si="44"/>
        <v>0.48843187660668391</v>
      </c>
      <c r="M222" s="37">
        <f t="shared" si="45"/>
        <v>0.51156812339331637</v>
      </c>
      <c r="N222" s="38">
        <v>318</v>
      </c>
      <c r="O222" s="38">
        <f t="shared" si="46"/>
        <v>158.20100502512565</v>
      </c>
      <c r="P222" s="38">
        <f t="shared" si="47"/>
        <v>150.63157894736838</v>
      </c>
      <c r="Q222" s="38">
        <f t="shared" si="48"/>
        <v>167.36842105263156</v>
      </c>
      <c r="R222" s="38">
        <f t="shared" si="49"/>
        <v>159.79899497487435</v>
      </c>
      <c r="S222" s="39">
        <f t="shared" si="50"/>
        <v>-9.167416027505908</v>
      </c>
      <c r="T222" s="39">
        <f t="shared" si="51"/>
        <v>-9.1674160275059648</v>
      </c>
      <c r="U222" t="s">
        <v>428</v>
      </c>
      <c r="V222" t="s">
        <v>429</v>
      </c>
      <c r="W222" t="s">
        <v>481</v>
      </c>
      <c r="X222" s="48" t="s">
        <v>476</v>
      </c>
      <c r="Y222" s="41"/>
    </row>
    <row r="223" spans="1:25" ht="15" x14ac:dyDescent="0.25">
      <c r="A223">
        <v>2</v>
      </c>
      <c r="B223">
        <v>1.89</v>
      </c>
      <c r="C223" s="29">
        <f t="shared" si="43"/>
        <v>2.9100529100529293E-2</v>
      </c>
      <c r="D223" s="30">
        <f>IF(OR($A223="",$B223=""),"",A223*'MPTO_working_2-way'!$G222)</f>
        <v>2.0582010582010586</v>
      </c>
      <c r="E223" s="32">
        <f>IF(OR($A223="",$B223=""),"",B223*'MPTO_working_2-way'!$G222)</f>
        <v>1.9450000000000003</v>
      </c>
      <c r="F223" s="30">
        <f>IF(OR($A223="",$B223=""),"",'MPTO_working_2-way'!D222)</f>
        <v>2.0599455040871937</v>
      </c>
      <c r="G223" s="32">
        <f>IF(OR($A223="",$B223=""),"",'MPTO_working_2-way'!E222)</f>
        <v>1.9434447300771212</v>
      </c>
      <c r="H223" s="30">
        <f>IF(OR($A223="",$B223=""),"",'OddsRatio_working_2-way'!M222)</f>
        <v>2.0599978800063603</v>
      </c>
      <c r="I223" s="30">
        <f>IF(OR($A223="",$B223=""),"",'OddsRatio_working_2-way'!N222)</f>
        <v>1.9433981132056606</v>
      </c>
      <c r="J223" s="30">
        <f>IF('Log_working_2-way'!$D222="","",A223^('Log_working_2-way'!$D222))</f>
        <v>2.0607901501181232</v>
      </c>
      <c r="K223" s="32">
        <f>IF('Log_working_2-way'!$D222="","",B223^('Log_working_2-way'!$D222))</f>
        <v>1.9426935194379702</v>
      </c>
      <c r="L223" s="37">
        <f t="shared" si="44"/>
        <v>0.48586118251928012</v>
      </c>
      <c r="M223" s="37">
        <f t="shared" si="45"/>
        <v>0.51413881748071977</v>
      </c>
      <c r="N223" s="38">
        <v>319</v>
      </c>
      <c r="O223" s="38">
        <f t="shared" si="46"/>
        <v>159.5</v>
      </c>
      <c r="P223" s="38">
        <f t="shared" si="47"/>
        <v>150.21693121693121</v>
      </c>
      <c r="Q223" s="38">
        <f t="shared" si="48"/>
        <v>168.78306878306881</v>
      </c>
      <c r="R223" s="38">
        <f t="shared" si="49"/>
        <v>159.5</v>
      </c>
      <c r="S223" s="39">
        <f t="shared" si="50"/>
        <v>-9.2830687830688134</v>
      </c>
      <c r="T223" s="39">
        <f t="shared" si="51"/>
        <v>-9.283068783068785</v>
      </c>
      <c r="U223" t="s">
        <v>430</v>
      </c>
      <c r="V223" t="s">
        <v>431</v>
      </c>
      <c r="W223" t="s">
        <v>481</v>
      </c>
      <c r="X223" s="48" t="s">
        <v>476</v>
      </c>
      <c r="Y223" s="41"/>
    </row>
    <row r="224" spans="1:25" ht="15" x14ac:dyDescent="0.25">
      <c r="A224">
        <v>2.27</v>
      </c>
      <c r="B224">
        <v>1.69</v>
      </c>
      <c r="C224" s="29">
        <f t="shared" si="43"/>
        <v>3.2244610692594433E-2</v>
      </c>
      <c r="D224" s="30">
        <f>IF(OR($A224="",$B224=""),"",A224*'MPTO_working_2-way'!$G223)</f>
        <v>2.3431952662721893</v>
      </c>
      <c r="E224" s="32">
        <f>IF(OR($A224="",$B224=""),"",B224*'MPTO_working_2-way'!$G223)</f>
        <v>1.7444933920704846</v>
      </c>
      <c r="F224" s="30">
        <f>IF(OR($A224="",$B224=""),"",'MPTO_working_2-way'!D223)</f>
        <v>2.3562325338574457</v>
      </c>
      <c r="G224" s="32">
        <f>IF(OR($A224="",$B224=""),"",'MPTO_working_2-way'!E223)</f>
        <v>1.7373366845549443</v>
      </c>
      <c r="H224" s="30">
        <f>IF(OR($A224="",$B224=""),"",'OddsRatio_working_2-way'!M223)</f>
        <v>2.3566796637913199</v>
      </c>
      <c r="I224" s="30">
        <f>IF(OR($A224="",$B224=""),"",'OddsRatio_working_2-way'!N223)</f>
        <v>1.7370936756031574</v>
      </c>
      <c r="J224" s="30">
        <f>IF('Log_working_2-way'!$D223="","",A224^('Log_working_2-way'!$D223))</f>
        <v>2.3626810133503287</v>
      </c>
      <c r="K224" s="32">
        <f>IF('Log_working_2-way'!$D223="","",B224^('Log_working_2-way'!$D223))</f>
        <v>1.733847459679009</v>
      </c>
      <c r="L224" s="37">
        <f t="shared" si="44"/>
        <v>0.4267676767676768</v>
      </c>
      <c r="M224" s="37">
        <f t="shared" si="45"/>
        <v>0.5732323232323232</v>
      </c>
      <c r="N224" s="38">
        <v>320</v>
      </c>
      <c r="O224" s="38">
        <f t="shared" si="46"/>
        <v>179.03083700440527</v>
      </c>
      <c r="P224" s="38">
        <f t="shared" si="47"/>
        <v>130.65088757396447</v>
      </c>
      <c r="Q224" s="38">
        <f t="shared" si="48"/>
        <v>189.3491124260355</v>
      </c>
      <c r="R224" s="38">
        <f t="shared" si="49"/>
        <v>140.9691629955947</v>
      </c>
      <c r="S224" s="39">
        <f t="shared" si="50"/>
        <v>-10.318275421630233</v>
      </c>
      <c r="T224" s="39">
        <f t="shared" si="51"/>
        <v>-10.318275421630233</v>
      </c>
      <c r="U224" t="s">
        <v>116</v>
      </c>
      <c r="V224" t="s">
        <v>102</v>
      </c>
      <c r="W224" t="s">
        <v>127</v>
      </c>
      <c r="X224" s="48" t="s">
        <v>476</v>
      </c>
      <c r="Y224" s="41"/>
    </row>
    <row r="225" spans="1:25" ht="15" x14ac:dyDescent="0.25">
      <c r="A225">
        <v>1.51</v>
      </c>
      <c r="B225">
        <v>2.65</v>
      </c>
      <c r="C225" s="29">
        <f t="shared" si="43"/>
        <v>3.9610146195176998E-2</v>
      </c>
      <c r="D225" s="30">
        <f>IF(OR($A225="",$B225=""),"",A225*'MPTO_working_2-way'!$G224)</f>
        <v>1.5698113207547173</v>
      </c>
      <c r="E225" s="32">
        <f>IF(OR($A225="",$B225=""),"",B225*'MPTO_working_2-way'!$G224)</f>
        <v>2.7549668874172188</v>
      </c>
      <c r="F225" s="30">
        <f>IF(OR($A225="",$B225=""),"",'MPTO_working_2-way'!D224)</f>
        <v>1.5565496450452205</v>
      </c>
      <c r="G225" s="32">
        <f>IF(OR($A225="",$B225=""),"",'MPTO_working_2-way'!E224)</f>
        <v>2.7967849030228904</v>
      </c>
      <c r="H225" s="30">
        <f>IF(OR($A225="",$B225=""),"",'OddsRatio_working_2-way'!M224)</f>
        <v>1.5559594491425695</v>
      </c>
      <c r="I225" s="30">
        <f>IF(OR($A225="",$B225=""),"",'OddsRatio_working_2-way'!N224)</f>
        <v>2.7986923354612547</v>
      </c>
      <c r="J225" s="30">
        <f>IF('Log_working_2-way'!$D224="","",A225^('Log_working_2-way'!$D224))</f>
        <v>1.5498902372228578</v>
      </c>
      <c r="K225" s="32">
        <f>IF('Log_working_2-way'!$D224="","",B225^('Log_working_2-way'!$D224))</f>
        <v>2.8185447427650114</v>
      </c>
      <c r="L225" s="37">
        <f t="shared" si="44"/>
        <v>0.63701923076923062</v>
      </c>
      <c r="M225" s="37">
        <f t="shared" si="45"/>
        <v>0.36298076923076922</v>
      </c>
      <c r="N225" s="38">
        <v>321</v>
      </c>
      <c r="O225" s="38">
        <f t="shared" si="46"/>
        <v>108.41721854304635</v>
      </c>
      <c r="P225" s="38">
        <f t="shared" si="47"/>
        <v>199.8679245283019</v>
      </c>
      <c r="Q225" s="38">
        <f t="shared" si="48"/>
        <v>121.13207547169812</v>
      </c>
      <c r="R225" s="38">
        <f t="shared" si="49"/>
        <v>212.58278145695365</v>
      </c>
      <c r="S225" s="39">
        <f t="shared" si="50"/>
        <v>-12.71485692865177</v>
      </c>
      <c r="T225" s="39">
        <f t="shared" si="51"/>
        <v>-12.714856928651756</v>
      </c>
      <c r="U225" t="s">
        <v>126</v>
      </c>
      <c r="V225" t="s">
        <v>105</v>
      </c>
      <c r="W225" t="s">
        <v>127</v>
      </c>
      <c r="X225" s="48" t="s">
        <v>476</v>
      </c>
      <c r="Y225" s="41"/>
    </row>
    <row r="226" spans="1:25" ht="15" x14ac:dyDescent="0.25">
      <c r="A226">
        <v>1.81</v>
      </c>
      <c r="B226">
        <v>2.08</v>
      </c>
      <c r="C226" s="29">
        <f t="shared" si="43"/>
        <v>3.3255418614534626E-2</v>
      </c>
      <c r="D226" s="30">
        <f>IF(OR($A226="",$B226=""),"",A226*'MPTO_working_2-way'!$G225)</f>
        <v>1.8701923076923077</v>
      </c>
      <c r="E226" s="32">
        <f>IF(OR($A226="",$B226=""),"",B226*'MPTO_working_2-way'!$G225)</f>
        <v>2.1491712707182322</v>
      </c>
      <c r="F226" s="30">
        <f>IF(OR($A226="",$B226=""),"",'MPTO_working_2-way'!D225)</f>
        <v>1.8661643699811639</v>
      </c>
      <c r="G226" s="32">
        <f>IF(OR($A226="",$B226=""),"",'MPTO_working_2-way'!E225)</f>
        <v>2.1545152798443401</v>
      </c>
      <c r="H226" s="30">
        <f>IF(OR($A226="",$B226=""),"",'OddsRatio_working_2-way'!M225)</f>
        <v>1.8660254037844384</v>
      </c>
      <c r="I226" s="30">
        <f>IF(OR($A226="",$B226=""),"",'OddsRatio_working_2-way'!N225)</f>
        <v>2.1547005383792519</v>
      </c>
      <c r="J226" s="30">
        <f>IF('Log_working_2-way'!$D225="","",A226^('Log_working_2-way'!$D225))</f>
        <v>1.8641966683390954</v>
      </c>
      <c r="K226" s="32">
        <f>IF('Log_working_2-way'!$D225="","",B226^('Log_working_2-way'!$D225))</f>
        <v>2.1571440120474694</v>
      </c>
      <c r="L226" s="37">
        <f t="shared" si="44"/>
        <v>0.53470437017994854</v>
      </c>
      <c r="M226" s="37">
        <f t="shared" si="45"/>
        <v>0.46529562982005135</v>
      </c>
      <c r="N226" s="38">
        <v>322</v>
      </c>
      <c r="O226" s="38">
        <f t="shared" si="46"/>
        <v>144.09944751381218</v>
      </c>
      <c r="P226" s="38">
        <f t="shared" si="47"/>
        <v>167.19230769230768</v>
      </c>
      <c r="Q226" s="38">
        <f t="shared" si="48"/>
        <v>154.80769230769229</v>
      </c>
      <c r="R226" s="38">
        <f t="shared" si="49"/>
        <v>177.90055248618785</v>
      </c>
      <c r="S226" s="39">
        <f t="shared" si="50"/>
        <v>-10.708244793880112</v>
      </c>
      <c r="T226" s="39">
        <f t="shared" si="51"/>
        <v>-10.708244793880169</v>
      </c>
      <c r="U226" t="s">
        <v>124</v>
      </c>
      <c r="V226" t="s">
        <v>103</v>
      </c>
      <c r="W226" t="s">
        <v>127</v>
      </c>
      <c r="X226" s="48" t="s">
        <v>476</v>
      </c>
      <c r="Y226" s="41"/>
    </row>
    <row r="227" spans="1:25" ht="15" x14ac:dyDescent="0.25">
      <c r="A227">
        <v>2.23</v>
      </c>
      <c r="B227">
        <v>1.64</v>
      </c>
      <c r="C227" s="29">
        <f t="shared" si="43"/>
        <v>5.818659083451827E-2</v>
      </c>
      <c r="D227" s="30">
        <f>IF(OR($A227="",$B227=""),"",A227*'MPTO_working_2-way'!$G226)</f>
        <v>2.3597560975609757</v>
      </c>
      <c r="E227" s="32">
        <f>IF(OR($A227="",$B227=""),"",B227*'MPTO_working_2-way'!$G226)</f>
        <v>1.7354260089686098</v>
      </c>
      <c r="F227" s="30">
        <f>IF(OR($A227="",$B227=""),"",'MPTO_working_2-way'!D226)</f>
        <v>2.3847157016171101</v>
      </c>
      <c r="G227" s="32">
        <f>IF(OR($A227="",$B227=""),"",'MPTO_working_2-way'!E226)</f>
        <v>1.7221699001695234</v>
      </c>
      <c r="H227" s="30">
        <f>IF(OR($A227="",$B227=""),"",'OddsRatio_working_2-way'!M226)</f>
        <v>2.3863170633011768</v>
      </c>
      <c r="I227" s="30">
        <f>IF(OR($A227="",$B227=""),"",'OddsRatio_working_2-way'!N226)</f>
        <v>1.7213357077339455</v>
      </c>
      <c r="J227" s="30">
        <f>IF('Log_working_2-way'!$D226="","",A227^('Log_working_2-way'!$D226))</f>
        <v>2.3981690136901364</v>
      </c>
      <c r="K227" s="32">
        <f>IF('Log_working_2-way'!$D226="","",B227^('Log_working_2-way'!$D226))</f>
        <v>1.7152211143316043</v>
      </c>
      <c r="L227" s="37">
        <f t="shared" si="44"/>
        <v>0.4237726098191214</v>
      </c>
      <c r="M227" s="37">
        <f t="shared" si="45"/>
        <v>0.57622739018087854</v>
      </c>
      <c r="N227" s="38">
        <v>323</v>
      </c>
      <c r="O227" s="38">
        <f t="shared" si="46"/>
        <v>178.15695067264573</v>
      </c>
      <c r="P227" s="38">
        <f t="shared" si="47"/>
        <v>126.04878048780482</v>
      </c>
      <c r="Q227" s="38">
        <f t="shared" si="48"/>
        <v>196.95121951219511</v>
      </c>
      <c r="R227" s="38">
        <f t="shared" si="49"/>
        <v>144.84304932735427</v>
      </c>
      <c r="S227" s="39">
        <f t="shared" si="50"/>
        <v>-18.794268839549375</v>
      </c>
      <c r="T227" s="39">
        <f t="shared" si="51"/>
        <v>-18.794268839549446</v>
      </c>
      <c r="U227" t="s">
        <v>85</v>
      </c>
      <c r="V227" t="s">
        <v>90</v>
      </c>
      <c r="W227" t="s">
        <v>97</v>
      </c>
      <c r="X227" s="48" t="s">
        <v>476</v>
      </c>
      <c r="Y227" s="41"/>
    </row>
    <row r="228" spans="1:25" s="35" customFormat="1" ht="15" x14ac:dyDescent="0.25">
      <c r="A228">
        <v>2.08</v>
      </c>
      <c r="B228">
        <v>1.74</v>
      </c>
      <c r="C228" s="29">
        <f t="shared" si="43"/>
        <v>5.5481874447391721E-2</v>
      </c>
      <c r="D228" s="30">
        <f>IF(OR($A228="",$B228=""),"",A228*'MPTO_working_2-way'!$G227)</f>
        <v>2.195402298850575</v>
      </c>
      <c r="E228" s="32">
        <f>IF(OR($A228="",$B228=""),"",B228*'MPTO_working_2-way'!$G227)</f>
        <v>1.8365384615384617</v>
      </c>
      <c r="F228" s="30">
        <f>IF(OR($A228="",$B228=""),"",'MPTO_working_2-way'!D227)</f>
        <v>2.2073676506464994</v>
      </c>
      <c r="G228" s="32">
        <f>IF(OR($A228="",$B228=""),"",'MPTO_working_2-way'!E227)</f>
        <v>1.8282481309355427</v>
      </c>
      <c r="H228" s="30">
        <f>IF(OR($A228="",$B228=""),"",'OddsRatio_working_2-way'!M227)</f>
        <v>2.2080808993852443</v>
      </c>
      <c r="I228" s="30">
        <f>IF(OR($A228="",$B228=""),"",'OddsRatio_working_2-way'!N227)</f>
        <v>1.8277591347639637</v>
      </c>
      <c r="J228" s="30">
        <f>IF('Log_working_2-way'!$D227="","",A228^('Log_working_2-way'!$D227))</f>
        <v>2.2136881219405091</v>
      </c>
      <c r="K228" s="32">
        <f>IF('Log_working_2-way'!$D227="","",B228^('Log_working_2-way'!$D227))</f>
        <v>1.823934898859128</v>
      </c>
      <c r="L228" s="37">
        <f t="shared" si="44"/>
        <v>0.4554973821989528</v>
      </c>
      <c r="M228" s="37">
        <f t="shared" si="45"/>
        <v>0.54450261780104703</v>
      </c>
      <c r="N228" s="38">
        <v>324</v>
      </c>
      <c r="O228" s="38">
        <f t="shared" si="46"/>
        <v>168.23076923076925</v>
      </c>
      <c r="P228" s="38">
        <f t="shared" si="47"/>
        <v>137.79310344827584</v>
      </c>
      <c r="Q228" s="38">
        <f t="shared" si="48"/>
        <v>186.20689655172413</v>
      </c>
      <c r="R228" s="38">
        <f t="shared" si="49"/>
        <v>155.76923076923075</v>
      </c>
      <c r="S228" s="39">
        <f t="shared" si="50"/>
        <v>-17.976127320954873</v>
      </c>
      <c r="T228" s="39">
        <f t="shared" si="51"/>
        <v>-17.976127320954902</v>
      </c>
      <c r="U228" t="s">
        <v>86</v>
      </c>
      <c r="V228" t="s">
        <v>88</v>
      </c>
      <c r="W228" t="s">
        <v>97</v>
      </c>
      <c r="X228" s="48" t="s">
        <v>476</v>
      </c>
      <c r="Y228" s="41"/>
    </row>
    <row r="229" spans="1:25" ht="15" x14ac:dyDescent="0.25">
      <c r="A229">
        <v>1.95</v>
      </c>
      <c r="B229">
        <v>1.88</v>
      </c>
      <c r="C229" s="29">
        <f t="shared" si="43"/>
        <v>4.4735406437534042E-2</v>
      </c>
      <c r="D229" s="30">
        <f>IF(OR($A229="",$B229=""),"",A229*'MPTO_working_2-way'!$G228)</f>
        <v>2.0372340425531914</v>
      </c>
      <c r="E229" s="32">
        <f>IF(OR($A229="",$B229=""),"",B229*'MPTO_working_2-way'!$G228)</f>
        <v>1.9641025641025638</v>
      </c>
      <c r="F229" s="30">
        <f>IF(OR($A229="",$B229=""),"",'MPTO_working_2-way'!D228)</f>
        <v>2.0389321468298109</v>
      </c>
      <c r="G229" s="32">
        <f>IF(OR($A229="",$B229=""),"",'MPTO_working_2-way'!E228)</f>
        <v>1.9625267665952888</v>
      </c>
      <c r="H229" s="30">
        <f>IF(OR($A229="",$B229=""),"",'OddsRatio_working_2-way'!M228)</f>
        <v>2.0390117682420414</v>
      </c>
      <c r="I229" s="30">
        <f>IF(OR($A229="",$B229=""),"",'OddsRatio_working_2-way'!N228)</f>
        <v>1.9624530063715757</v>
      </c>
      <c r="J229" s="30">
        <f>IF('Log_working_2-way'!$D228="","",A229^('Log_working_2-way'!$D228))</f>
        <v>2.0397933425150612</v>
      </c>
      <c r="K229" s="32">
        <f>IF('Log_working_2-way'!$D228="","",B229^('Log_working_2-way'!$D228))</f>
        <v>1.9617295659739398</v>
      </c>
      <c r="L229" s="37">
        <f t="shared" si="44"/>
        <v>0.49086161879895562</v>
      </c>
      <c r="M229" s="37">
        <f t="shared" si="45"/>
        <v>0.50913838120104449</v>
      </c>
      <c r="N229" s="38">
        <v>325</v>
      </c>
      <c r="O229" s="38">
        <f t="shared" si="46"/>
        <v>158.33333333333334</v>
      </c>
      <c r="P229" s="38">
        <f t="shared" si="47"/>
        <v>152.12765957446808</v>
      </c>
      <c r="Q229" s="38">
        <f t="shared" si="48"/>
        <v>172.87234042553192</v>
      </c>
      <c r="R229" s="38">
        <f t="shared" si="49"/>
        <v>166.66666666666669</v>
      </c>
      <c r="S229" s="39">
        <f t="shared" si="50"/>
        <v>-14.539007092198574</v>
      </c>
      <c r="T229" s="39">
        <f t="shared" si="51"/>
        <v>-14.539007092198602</v>
      </c>
      <c r="U229" t="s">
        <v>119</v>
      </c>
      <c r="V229" t="s">
        <v>143</v>
      </c>
      <c r="W229" t="s">
        <v>97</v>
      </c>
      <c r="X229" s="48" t="s">
        <v>476</v>
      </c>
      <c r="Y229" s="41"/>
    </row>
    <row r="230" spans="1:25" s="35" customFormat="1" ht="15" x14ac:dyDescent="0.25">
      <c r="A230">
        <v>2.16</v>
      </c>
      <c r="B230">
        <v>1.69</v>
      </c>
      <c r="C230" s="29">
        <f t="shared" si="43"/>
        <v>5.4678939294323881E-2</v>
      </c>
      <c r="D230" s="30">
        <f>IF(OR($A230="",$B230=""),"",A230*'MPTO_working_2-way'!$G229)</f>
        <v>2.2781065088757395</v>
      </c>
      <c r="E230" s="32">
        <f>IF(OR($A230="",$B230=""),"",B230*'MPTO_working_2-way'!$G229)</f>
        <v>1.7824074074074072</v>
      </c>
      <c r="F230" s="30">
        <f>IF(OR($A230="",$B230=""),"",'MPTO_working_2-way'!D229)</f>
        <v>2.2955603068796377</v>
      </c>
      <c r="G230" s="32">
        <f>IF(OR($A230="",$B230=""),"",'MPTO_working_2-way'!E229)</f>
        <v>1.771866809047665</v>
      </c>
      <c r="H230" s="30">
        <f>IF(OR($A230="",$B230=""),"",'OddsRatio_working_2-way'!M229)</f>
        <v>2.2965953186286989</v>
      </c>
      <c r="I230" s="30">
        <f>IF(OR($A230="",$B230=""),"",'OddsRatio_working_2-way'!N229)</f>
        <v>1.7712506636670706</v>
      </c>
      <c r="J230" s="30">
        <f>IF('Log_working_2-way'!$D229="","",A230^('Log_working_2-way'!$D229))</f>
        <v>2.3048070920867265</v>
      </c>
      <c r="K230" s="32">
        <f>IF('Log_working_2-way'!$D229="","",B230^('Log_working_2-way'!$D229))</f>
        <v>1.7663968153317493</v>
      </c>
      <c r="L230" s="37">
        <f t="shared" si="44"/>
        <v>0.438961038961039</v>
      </c>
      <c r="M230" s="37">
        <f t="shared" si="45"/>
        <v>0.56103896103896111</v>
      </c>
      <c r="N230" s="38">
        <v>326</v>
      </c>
      <c r="O230" s="38">
        <f t="shared" si="46"/>
        <v>175.0740740740741</v>
      </c>
      <c r="P230" s="38">
        <f t="shared" si="47"/>
        <v>133.10059171597629</v>
      </c>
      <c r="Q230" s="38">
        <f t="shared" si="48"/>
        <v>192.89940828402368</v>
      </c>
      <c r="R230" s="38">
        <f t="shared" si="49"/>
        <v>150.9259259259259</v>
      </c>
      <c r="S230" s="39">
        <f t="shared" si="50"/>
        <v>-17.825334209949574</v>
      </c>
      <c r="T230" s="39">
        <f t="shared" si="51"/>
        <v>-17.825334209949602</v>
      </c>
      <c r="U230" t="s">
        <v>144</v>
      </c>
      <c r="V230" t="s">
        <v>87</v>
      </c>
      <c r="W230" t="s">
        <v>97</v>
      </c>
      <c r="X230" s="48" t="s">
        <v>476</v>
      </c>
      <c r="Y230" s="41"/>
    </row>
    <row r="231" spans="1:25" s="35" customFormat="1" ht="15" x14ac:dyDescent="0.25">
      <c r="A231">
        <v>1.76</v>
      </c>
      <c r="B231">
        <v>2.0499999999999998</v>
      </c>
      <c r="C231" s="29">
        <f t="shared" si="43"/>
        <v>5.598669623059882E-2</v>
      </c>
      <c r="D231" s="30">
        <f>IF(OR($A231="",$B231=""),"",A231*'MPTO_working_2-way'!$G230)</f>
        <v>1.858536585365854</v>
      </c>
      <c r="E231" s="32">
        <f>IF(OR($A231="",$B231=""),"",B231*'MPTO_working_2-way'!$G230)</f>
        <v>2.1647727272727275</v>
      </c>
      <c r="F231" s="30">
        <f>IF(OR($A231="",$B231=""),"",'MPTO_working_2-way'!D230)</f>
        <v>1.8512057465366858</v>
      </c>
      <c r="G231" s="32">
        <f>IF(OR($A231="",$B231=""),"",'MPTO_working_2-way'!E230)</f>
        <v>2.1748040988547319</v>
      </c>
      <c r="H231" s="30">
        <f>IF(OR($A231="",$B231=""),"",'OddsRatio_working_2-way'!M230)</f>
        <v>1.8507699593953257</v>
      </c>
      <c r="I231" s="30">
        <f>IF(OR($A231="",$B231=""),"",'OddsRatio_working_2-way'!N230)</f>
        <v>2.1754058649540684</v>
      </c>
      <c r="J231" s="30">
        <f>IF('Log_working_2-way'!$D230="","",A231^('Log_working_2-way'!$D230))</f>
        <v>1.8473850029200891</v>
      </c>
      <c r="K231" s="32">
        <f>IF('Log_working_2-way'!$D230="","",B231^('Log_working_2-way'!$D230))</f>
        <v>2.1801011305976625</v>
      </c>
      <c r="L231" s="37">
        <f t="shared" si="44"/>
        <v>0.53805774278215213</v>
      </c>
      <c r="M231" s="37">
        <f t="shared" si="45"/>
        <v>0.46194225721784771</v>
      </c>
      <c r="N231" s="38">
        <v>327</v>
      </c>
      <c r="O231" s="38">
        <f t="shared" si="46"/>
        <v>141.20454545454547</v>
      </c>
      <c r="P231" s="38">
        <f t="shared" si="47"/>
        <v>167.48780487804876</v>
      </c>
      <c r="Q231" s="38">
        <f t="shared" si="48"/>
        <v>159.51219512195124</v>
      </c>
      <c r="R231" s="38">
        <f t="shared" si="49"/>
        <v>185.79545454545456</v>
      </c>
      <c r="S231" s="39">
        <f t="shared" si="50"/>
        <v>-18.307649667405769</v>
      </c>
      <c r="T231" s="39">
        <f t="shared" si="51"/>
        <v>-18.307649667405798</v>
      </c>
      <c r="U231" t="s">
        <v>91</v>
      </c>
      <c r="V231" t="s">
        <v>147</v>
      </c>
      <c r="W231" t="s">
        <v>68</v>
      </c>
      <c r="X231" s="48" t="s">
        <v>476</v>
      </c>
      <c r="Y231" s="41"/>
    </row>
    <row r="232" spans="1:25" ht="15" x14ac:dyDescent="0.25">
      <c r="A232">
        <v>1.85</v>
      </c>
      <c r="B232">
        <v>1.97</v>
      </c>
      <c r="C232" s="29">
        <f t="shared" si="43"/>
        <v>4.8154753738510081E-2</v>
      </c>
      <c r="D232" s="30">
        <f>IF(OR($A232="",$B232=""),"",A232*'MPTO_working_2-way'!$G231)</f>
        <v>1.9390862944162437</v>
      </c>
      <c r="E232" s="32">
        <f>IF(OR($A232="",$B232=""),"",B232*'MPTO_working_2-way'!$G231)</f>
        <v>2.0648648648648646</v>
      </c>
      <c r="F232" s="30">
        <f>IF(OR($A232="",$B232=""),"",'MPTO_working_2-way'!D231)</f>
        <v>1.9362465134812061</v>
      </c>
      <c r="G232" s="32">
        <f>IF(OR($A232="",$B232=""),"",'MPTO_working_2-way'!E231)</f>
        <v>2.0680947652149242</v>
      </c>
      <c r="H232" s="30">
        <f>IF(OR($A232="",$B232=""),"",'OddsRatio_working_2-way'!M231)</f>
        <v>1.936102910899125</v>
      </c>
      <c r="I232" s="30">
        <f>IF(OR($A232="",$B232=""),"",'OddsRatio_working_2-way'!N231)</f>
        <v>2.0682586159672365</v>
      </c>
      <c r="J232" s="30">
        <f>IF('Log_working_2-way'!$D231="","",A232^('Log_working_2-way'!$D231))</f>
        <v>1.9347965200176827</v>
      </c>
      <c r="K232" s="32">
        <f>IF('Log_working_2-way'!$D231="","",B232^('Log_working_2-way'!$D231))</f>
        <v>2.0697515219465816</v>
      </c>
      <c r="L232" s="37">
        <f t="shared" si="44"/>
        <v>0.51570680628272247</v>
      </c>
      <c r="M232" s="37">
        <f t="shared" si="45"/>
        <v>0.48429319371727753</v>
      </c>
      <c r="N232" s="38">
        <v>328</v>
      </c>
      <c r="O232" s="38">
        <f t="shared" si="46"/>
        <v>150.70270270270271</v>
      </c>
      <c r="P232" s="38">
        <f t="shared" si="47"/>
        <v>161.50253807106597</v>
      </c>
      <c r="Q232" s="38">
        <f t="shared" si="48"/>
        <v>166.497461928934</v>
      </c>
      <c r="R232" s="38">
        <f t="shared" si="49"/>
        <v>177.29729729729726</v>
      </c>
      <c r="S232" s="39">
        <f t="shared" si="50"/>
        <v>-15.794759226231292</v>
      </c>
      <c r="T232" s="39">
        <f t="shared" si="51"/>
        <v>-15.794759226231292</v>
      </c>
      <c r="U232" t="s">
        <v>146</v>
      </c>
      <c r="V232" t="s">
        <v>92</v>
      </c>
      <c r="W232" t="s">
        <v>68</v>
      </c>
      <c r="X232" s="48" t="s">
        <v>476</v>
      </c>
      <c r="Y232" s="41"/>
    </row>
    <row r="233" spans="1:25" ht="15" x14ac:dyDescent="0.25">
      <c r="A233">
        <v>1.74</v>
      </c>
      <c r="B233">
        <v>2.0099999999999998</v>
      </c>
      <c r="C233" s="29">
        <f t="shared" si="43"/>
        <v>7.2225081489106113E-2</v>
      </c>
      <c r="D233" s="30">
        <f>IF(OR($A233="",$B233=""),"",A233*'MPTO_working_2-way'!$G232)</f>
        <v>1.8656716417910446</v>
      </c>
      <c r="E233" s="32">
        <f>IF(OR($A233="",$B233=""),"",B233*'MPTO_working_2-way'!$G232)</f>
        <v>2.1551724137931032</v>
      </c>
      <c r="F233" s="30">
        <f>IF(OR($A233="",$B233=""),"",'MPTO_working_2-way'!D232)</f>
        <v>1.8566650740563782</v>
      </c>
      <c r="G233" s="32">
        <f>IF(OR($A233="",$B233=""),"",'MPTO_working_2-way'!E232)</f>
        <v>2.1673173452314551</v>
      </c>
      <c r="H233" s="30">
        <f>IF(OR($A233="",$B233=""),"",'OddsRatio_working_2-way'!M232)</f>
        <v>1.8559633562990492</v>
      </c>
      <c r="I233" s="30">
        <f>IF(OR($A233="",$B233=""),"",'OddsRatio_working_2-way'!N232)</f>
        <v>2.1682743106243776</v>
      </c>
      <c r="J233" s="30">
        <f>IF('Log_working_2-way'!$D232="","",A233^('Log_working_2-way'!$D232))</f>
        <v>1.8517513191617956</v>
      </c>
      <c r="K233" s="32">
        <f>IF('Log_working_2-way'!$D232="","",B233^('Log_working_2-way'!$D232))</f>
        <v>2.1740516010783035</v>
      </c>
      <c r="L233" s="37">
        <f t="shared" si="44"/>
        <v>0.53600000000000003</v>
      </c>
      <c r="M233" s="37">
        <f t="shared" si="45"/>
        <v>0.46400000000000008</v>
      </c>
      <c r="N233" s="38">
        <v>329</v>
      </c>
      <c r="O233" s="38">
        <f t="shared" si="46"/>
        <v>139.91954022988506</v>
      </c>
      <c r="P233" s="38">
        <f t="shared" si="47"/>
        <v>165.31840796019901</v>
      </c>
      <c r="Q233" s="38">
        <f t="shared" si="48"/>
        <v>163.68159203980102</v>
      </c>
      <c r="R233" s="38">
        <f t="shared" si="49"/>
        <v>189.08045977011494</v>
      </c>
      <c r="S233" s="39">
        <f t="shared" si="50"/>
        <v>-23.76205180991596</v>
      </c>
      <c r="T233" s="39">
        <f t="shared" si="51"/>
        <v>-23.762051809915931</v>
      </c>
      <c r="U233" t="s">
        <v>152</v>
      </c>
      <c r="V233" t="s">
        <v>150</v>
      </c>
      <c r="W233" t="s">
        <v>68</v>
      </c>
      <c r="X233" s="48" t="s">
        <v>476</v>
      </c>
      <c r="Y233" s="41"/>
    </row>
    <row r="234" spans="1:25" ht="15" x14ac:dyDescent="0.25">
      <c r="A234">
        <v>1.87</v>
      </c>
      <c r="B234">
        <v>1.94</v>
      </c>
      <c r="C234" s="29">
        <f t="shared" si="43"/>
        <v>5.0223275814543111E-2</v>
      </c>
      <c r="D234" s="30">
        <f>IF(OR($A234="",$B234=""),"",A234*'MPTO_working_2-way'!$G233)</f>
        <v>1.9639175257731958</v>
      </c>
      <c r="E234" s="32">
        <f>IF(OR($A234="",$B234=""),"",B234*'MPTO_working_2-way'!$G233)</f>
        <v>2.0374331550802136</v>
      </c>
      <c r="F234" s="30">
        <f>IF(OR($A234="",$B234=""),"",'MPTO_working_2-way'!D233)</f>
        <v>1.9621396506030613</v>
      </c>
      <c r="G234" s="32">
        <f>IF(OR($A234="",$B234=""),"",'MPTO_working_2-way'!E233)</f>
        <v>2.0393501602113662</v>
      </c>
      <c r="H234" s="30">
        <f>IF(OR($A234="",$B234=""),"",'OddsRatio_working_2-way'!M233)</f>
        <v>1.9620456927265033</v>
      </c>
      <c r="I234" s="30">
        <f>IF(OR($A234="",$B234=""),"",'OddsRatio_working_2-way'!N233)</f>
        <v>2.0394516680033474</v>
      </c>
      <c r="J234" s="30">
        <f>IF('Log_working_2-way'!$D233="","",A234^('Log_working_2-way'!$D233))</f>
        <v>1.9612257138583866</v>
      </c>
      <c r="K234" s="32">
        <f>IF('Log_working_2-way'!$D233="","",B234^('Log_working_2-way'!$D233))</f>
        <v>2.0403383779497468</v>
      </c>
      <c r="L234" s="37">
        <f t="shared" si="44"/>
        <v>0.50918635170603677</v>
      </c>
      <c r="M234" s="37">
        <f t="shared" si="45"/>
        <v>0.49081364829396334</v>
      </c>
      <c r="N234" s="38">
        <v>330</v>
      </c>
      <c r="O234" s="38">
        <f t="shared" si="46"/>
        <v>153.52941176470588</v>
      </c>
      <c r="P234" s="38">
        <f t="shared" si="47"/>
        <v>159.89690721649484</v>
      </c>
      <c r="Q234" s="38">
        <f t="shared" si="48"/>
        <v>170.10309278350516</v>
      </c>
      <c r="R234" s="38">
        <f t="shared" si="49"/>
        <v>176.47058823529409</v>
      </c>
      <c r="S234" s="39">
        <f t="shared" si="50"/>
        <v>-16.573681018799277</v>
      </c>
      <c r="T234" s="39">
        <f t="shared" si="51"/>
        <v>-16.573681018799249</v>
      </c>
      <c r="U234" t="s">
        <v>145</v>
      </c>
      <c r="V234" t="s">
        <v>149</v>
      </c>
      <c r="W234" t="s">
        <v>68</v>
      </c>
      <c r="X234" s="48" t="s">
        <v>476</v>
      </c>
      <c r="Y234" s="41"/>
    </row>
    <row r="235" spans="1:25" ht="15" x14ac:dyDescent="0.25">
      <c r="A235">
        <v>1.76</v>
      </c>
      <c r="B235">
        <v>2.06</v>
      </c>
      <c r="C235" s="29">
        <f t="shared" si="43"/>
        <v>5.3618711385701623E-2</v>
      </c>
      <c r="D235" s="30">
        <f>IF(OR($A235="",$B235=""),"",A235*'MPTO_working_2-way'!$G234)</f>
        <v>1.8543689320388348</v>
      </c>
      <c r="E235" s="32">
        <f>IF(OR($A235="",$B235=""),"",B235*'MPTO_working_2-way'!$G234)</f>
        <v>2.1704545454545454</v>
      </c>
      <c r="F235" s="30">
        <f>IF(OR($A235="",$B235=""),"",'MPTO_working_2-way'!D234)</f>
        <v>1.8471571224780923</v>
      </c>
      <c r="G235" s="32">
        <f>IF(OR($A235="",$B235=""),"",'MPTO_working_2-way'!E234)</f>
        <v>2.1804185710849171</v>
      </c>
      <c r="H235" s="30">
        <f>IF(OR($A235="",$B235=""),"",'OddsRatio_working_2-way'!M234)</f>
        <v>1.8467473838610133</v>
      </c>
      <c r="I235" s="30">
        <f>IF(OR($A235="",$B235=""),"",'OddsRatio_working_2-way'!N234)</f>
        <v>2.1809897722272038</v>
      </c>
      <c r="J235" s="30">
        <f>IF('Log_working_2-way'!$D234="","",A235^('Log_working_2-way'!$D234))</f>
        <v>1.8434237239804521</v>
      </c>
      <c r="K235" s="32">
        <f>IF('Log_working_2-way'!$D234="","",B235^('Log_working_2-way'!$D234))</f>
        <v>2.1856436706318871</v>
      </c>
      <c r="L235" s="37">
        <f t="shared" si="44"/>
        <v>0.53926701570680635</v>
      </c>
      <c r="M235" s="37">
        <f t="shared" si="45"/>
        <v>0.4607329842931937</v>
      </c>
      <c r="N235" s="38">
        <v>331</v>
      </c>
      <c r="O235" s="38">
        <f t="shared" si="46"/>
        <v>142.93181818181822</v>
      </c>
      <c r="P235" s="38">
        <f t="shared" si="47"/>
        <v>170.32038834951456</v>
      </c>
      <c r="Q235" s="38">
        <f t="shared" si="48"/>
        <v>160.67961165048544</v>
      </c>
      <c r="R235" s="38">
        <f t="shared" si="49"/>
        <v>188.06818181818184</v>
      </c>
      <c r="S235" s="39">
        <f t="shared" si="50"/>
        <v>-17.747793468667226</v>
      </c>
      <c r="T235" s="39">
        <f t="shared" si="51"/>
        <v>-17.747793468667282</v>
      </c>
      <c r="U235" t="s">
        <v>151</v>
      </c>
      <c r="V235" t="s">
        <v>148</v>
      </c>
      <c r="W235" t="s">
        <v>68</v>
      </c>
      <c r="X235" s="48" t="s">
        <v>476</v>
      </c>
      <c r="Y235" s="41"/>
    </row>
    <row r="236" spans="1:25" ht="15" x14ac:dyDescent="0.25">
      <c r="A236">
        <v>1.9</v>
      </c>
      <c r="B236">
        <v>1.92</v>
      </c>
      <c r="C236" s="29">
        <f t="shared" si="43"/>
        <v>4.7149122807017552E-2</v>
      </c>
      <c r="D236" s="30">
        <f>IF(OR($A236="",$B236=""),"",A236*'MPTO_working_2-way'!$G235)</f>
        <v>1.9895833333333333</v>
      </c>
      <c r="E236" s="32">
        <f>IF(OR($A236="",$B236=""),"",B236*'MPTO_working_2-way'!$G235)</f>
        <v>2.0105263157894737</v>
      </c>
      <c r="F236" s="30">
        <f>IF(OR($A236="",$B236=""),"",'MPTO_working_2-way'!D235)</f>
        <v>1.9890948745910577</v>
      </c>
      <c r="G236" s="32">
        <f>IF(OR($A236="",$B236=""),"",'MPTO_working_2-way'!E235)</f>
        <v>2.0110253583241455</v>
      </c>
      <c r="H236" s="30">
        <f>IF(OR($A236="",$B236=""),"",'OddsRatio_working_2-way'!M235)</f>
        <v>1.9890707100936806</v>
      </c>
      <c r="I236" s="30">
        <f>IF(OR($A236="",$B236=""),"",'OddsRatio_working_2-way'!N235)</f>
        <v>2.0110500592068727</v>
      </c>
      <c r="J236" s="30">
        <f>IF('Log_working_2-way'!$D235="","",A236^('Log_working_2-way'!$D235))</f>
        <v>1.9888458084128613</v>
      </c>
      <c r="K236" s="32">
        <f>IF('Log_working_2-way'!$D235="","",B236^('Log_working_2-way'!$D235))</f>
        <v>2.0112800109902316</v>
      </c>
      <c r="L236" s="37">
        <f t="shared" si="44"/>
        <v>0.50261780104712039</v>
      </c>
      <c r="M236" s="37">
        <f t="shared" si="45"/>
        <v>0.49738219895287955</v>
      </c>
      <c r="N236" s="38">
        <v>332</v>
      </c>
      <c r="O236" s="38">
        <f t="shared" si="46"/>
        <v>157.26315789473682</v>
      </c>
      <c r="P236" s="38">
        <f t="shared" si="47"/>
        <v>159.08333333333331</v>
      </c>
      <c r="Q236" s="38">
        <f t="shared" si="48"/>
        <v>172.91666666666669</v>
      </c>
      <c r="R236" s="38">
        <f t="shared" si="49"/>
        <v>174.73684210526315</v>
      </c>
      <c r="S236" s="39">
        <f t="shared" si="50"/>
        <v>-15.653508771929864</v>
      </c>
      <c r="T236" s="39">
        <f t="shared" si="51"/>
        <v>-15.653508771929836</v>
      </c>
      <c r="U236" t="s">
        <v>162</v>
      </c>
      <c r="V236" t="s">
        <v>156</v>
      </c>
      <c r="W236" t="s">
        <v>205</v>
      </c>
      <c r="X236" s="48" t="s">
        <v>476</v>
      </c>
      <c r="Y236" s="41"/>
    </row>
    <row r="237" spans="1:25" ht="15" x14ac:dyDescent="0.25">
      <c r="A237">
        <v>1.93</v>
      </c>
      <c r="B237">
        <v>1.89</v>
      </c>
      <c r="C237" s="29">
        <f t="shared" si="43"/>
        <v>4.7235244126436093E-2</v>
      </c>
      <c r="D237" s="30">
        <f>IF(OR($A237="",$B237=""),"",A237*'MPTO_working_2-way'!$G236)</f>
        <v>2.0211640211640214</v>
      </c>
      <c r="E237" s="32">
        <f>IF(OR($A237="",$B237=""),"",B237*'MPTO_working_2-way'!$G236)</f>
        <v>1.9792746113989641</v>
      </c>
      <c r="F237" s="30">
        <f>IF(OR($A237="",$B237=""),"",'MPTO_working_2-way'!D236)</f>
        <v>2.0221747928042801</v>
      </c>
      <c r="G237" s="32">
        <f>IF(OR($A237="",$B237=""),"",'MPTO_working_2-way'!E236)</f>
        <v>1.9783062613553166</v>
      </c>
      <c r="H237" s="30">
        <f>IF(OR($A237="",$B237=""),"",'OddsRatio_working_2-way'!M236)</f>
        <v>2.0222249362174249</v>
      </c>
      <c r="I237" s="30">
        <f>IF(OR($A237="",$B237=""),"",'OddsRatio_working_2-way'!N236)</f>
        <v>1.9782582722940953</v>
      </c>
      <c r="J237" s="30">
        <f>IF('Log_working_2-way'!$D236="","",A237^('Log_working_2-way'!$D236))</f>
        <v>2.0226909100425914</v>
      </c>
      <c r="K237" s="32">
        <f>IF('Log_working_2-way'!$D236="","",B237^('Log_working_2-way'!$D236))</f>
        <v>1.9778125435355127</v>
      </c>
      <c r="L237" s="37">
        <f t="shared" si="44"/>
        <v>0.4947643979057591</v>
      </c>
      <c r="M237" s="37">
        <f t="shared" si="45"/>
        <v>0.50523560209424079</v>
      </c>
      <c r="N237" s="38">
        <v>333</v>
      </c>
      <c r="O237" s="38">
        <f t="shared" si="46"/>
        <v>160.46113989637306</v>
      </c>
      <c r="P237" s="38">
        <f t="shared" si="47"/>
        <v>156.80952380952382</v>
      </c>
      <c r="Q237" s="38">
        <f t="shared" si="48"/>
        <v>176.1904761904762</v>
      </c>
      <c r="R237" s="38">
        <f t="shared" si="49"/>
        <v>172.53886010362697</v>
      </c>
      <c r="S237" s="39">
        <f t="shared" si="50"/>
        <v>-15.729336294103149</v>
      </c>
      <c r="T237" s="39">
        <f t="shared" si="51"/>
        <v>-15.729336294103149</v>
      </c>
      <c r="U237" t="s">
        <v>155</v>
      </c>
      <c r="V237" t="s">
        <v>154</v>
      </c>
      <c r="W237" t="s">
        <v>205</v>
      </c>
      <c r="X237" s="48" t="s">
        <v>476</v>
      </c>
      <c r="Y237" s="41"/>
    </row>
    <row r="238" spans="1:25" ht="15" x14ac:dyDescent="0.25">
      <c r="A238">
        <v>1.57</v>
      </c>
      <c r="B238">
        <v>2.3199999999999998</v>
      </c>
      <c r="C238" s="29">
        <f t="shared" si="43"/>
        <v>6.7977157917856301E-2</v>
      </c>
      <c r="D238" s="30">
        <f>IF(OR($A238="",$B238=""),"",A238*'MPTO_working_2-way'!$G237)</f>
        <v>1.6767241379310345</v>
      </c>
      <c r="E238" s="32">
        <f>IF(OR($A238="",$B238=""),"",B238*'MPTO_working_2-way'!$G237)</f>
        <v>2.4777070063694264</v>
      </c>
      <c r="F238" s="30">
        <f>IF(OR($A238="",$B238=""),"",'MPTO_working_2-way'!D237)</f>
        <v>1.6585010472634552</v>
      </c>
      <c r="G238" s="32">
        <f>IF(OR($A238="",$B238=""),"",'MPTO_working_2-way'!E237)</f>
        <v>2.5186004701977591</v>
      </c>
      <c r="H238" s="30">
        <f>IF(OR($A238="",$B238=""),"",'OddsRatio_working_2-way'!M237)</f>
        <v>1.6571287406727711</v>
      </c>
      <c r="I238" s="30">
        <f>IF(OR($A238="",$B238=""),"",'OddsRatio_working_2-way'!N237)</f>
        <v>2.5217718205053639</v>
      </c>
      <c r="J238" s="30">
        <f>IF('Log_working_2-way'!$D237="","",A238^('Log_working_2-way'!$D237))</f>
        <v>1.6486763788686851</v>
      </c>
      <c r="K238" s="32">
        <f>IF('Log_working_2-way'!$D237="","",B238^('Log_working_2-way'!$D237))</f>
        <v>2.5416007620379797</v>
      </c>
      <c r="L238" s="37">
        <f t="shared" si="44"/>
        <v>0.59640102827763497</v>
      </c>
      <c r="M238" s="37">
        <f t="shared" si="45"/>
        <v>0.40359897172236509</v>
      </c>
      <c r="N238" s="38">
        <v>334</v>
      </c>
      <c r="O238" s="38">
        <f t="shared" si="46"/>
        <v>121.26114649681527</v>
      </c>
      <c r="P238" s="38">
        <f t="shared" si="47"/>
        <v>190.0344827586207</v>
      </c>
      <c r="Q238" s="38">
        <f t="shared" si="48"/>
        <v>143.96551724137933</v>
      </c>
      <c r="R238" s="38">
        <f t="shared" si="49"/>
        <v>212.73885350318471</v>
      </c>
      <c r="S238" s="39">
        <f t="shared" si="50"/>
        <v>-22.704370744564059</v>
      </c>
      <c r="T238" s="39">
        <f t="shared" si="51"/>
        <v>-22.704370744564017</v>
      </c>
      <c r="U238" t="s">
        <v>157</v>
      </c>
      <c r="V238" t="s">
        <v>153</v>
      </c>
      <c r="W238" t="s">
        <v>205</v>
      </c>
      <c r="X238" s="48" t="s">
        <v>476</v>
      </c>
      <c r="Y238" s="41"/>
    </row>
    <row r="239" spans="1:25" ht="15" x14ac:dyDescent="0.25">
      <c r="A239">
        <v>1.93</v>
      </c>
      <c r="B239">
        <v>1.88</v>
      </c>
      <c r="C239" s="29">
        <f t="shared" si="43"/>
        <v>5.0049608642928067E-2</v>
      </c>
      <c r="D239" s="30">
        <f>IF(OR($A239="",$B239=""),"",A239*'MPTO_working_2-way'!$G238)</f>
        <v>2.0265957446808511</v>
      </c>
      <c r="E239" s="32">
        <f>IF(OR($A239="",$B239=""),"",B239*'MPTO_working_2-way'!$G238)</f>
        <v>1.9740932642487046</v>
      </c>
      <c r="F239" s="30">
        <f>IF(OR($A239="",$B239=""),"",'MPTO_working_2-way'!D238)</f>
        <v>2.027945450480662</v>
      </c>
      <c r="G239" s="32">
        <f>IF(OR($A239="",$B239=""),"",'MPTO_working_2-way'!E238)</f>
        <v>1.9728142670726401</v>
      </c>
      <c r="H239" s="30">
        <f>IF(OR($A239="",$B239=""),"",'OddsRatio_working_2-way'!M238)</f>
        <v>2.0280166252635121</v>
      </c>
      <c r="I239" s="30">
        <f>IF(OR($A239="",$B239=""),"",'OddsRatio_working_2-way'!N238)</f>
        <v>1.97274691422784</v>
      </c>
      <c r="J239" s="30">
        <f>IF('Log_working_2-way'!$D238="","",A239^('Log_working_2-way'!$D238))</f>
        <v>2.0286405498267945</v>
      </c>
      <c r="K239" s="32">
        <f>IF('Log_working_2-way'!$D238="","",B239^('Log_working_2-way'!$D238))</f>
        <v>1.972156892091637</v>
      </c>
      <c r="L239" s="37">
        <f t="shared" si="44"/>
        <v>0.49343832020997375</v>
      </c>
      <c r="M239" s="37">
        <f t="shared" si="45"/>
        <v>0.50656167979002631</v>
      </c>
      <c r="N239" s="38">
        <v>335</v>
      </c>
      <c r="O239" s="38">
        <f t="shared" si="46"/>
        <v>161.42487046632124</v>
      </c>
      <c r="P239" s="38">
        <f t="shared" si="47"/>
        <v>156.80851063829783</v>
      </c>
      <c r="Q239" s="38">
        <f t="shared" si="48"/>
        <v>178.19148936170211</v>
      </c>
      <c r="R239" s="38">
        <f t="shared" si="49"/>
        <v>173.57512953367879</v>
      </c>
      <c r="S239" s="39">
        <f t="shared" si="50"/>
        <v>-16.766618895380873</v>
      </c>
      <c r="T239" s="39">
        <f t="shared" si="51"/>
        <v>-16.766618895380958</v>
      </c>
      <c r="U239" t="s">
        <v>159</v>
      </c>
      <c r="V239" t="s">
        <v>158</v>
      </c>
      <c r="W239" t="s">
        <v>205</v>
      </c>
      <c r="X239" s="48" t="s">
        <v>476</v>
      </c>
      <c r="Y239" s="41"/>
    </row>
    <row r="240" spans="1:25" ht="15" x14ac:dyDescent="0.25">
      <c r="A240">
        <v>1.9</v>
      </c>
      <c r="B240">
        <v>1.92</v>
      </c>
      <c r="C240" s="29">
        <f t="shared" si="43"/>
        <v>4.7149122807017552E-2</v>
      </c>
      <c r="D240" s="30">
        <f>IF(OR($A240="",$B240=""),"",A240*'MPTO_working_2-way'!$G239)</f>
        <v>1.9895833333333333</v>
      </c>
      <c r="E240" s="32">
        <f>IF(OR($A240="",$B240=""),"",B240*'MPTO_working_2-way'!$G239)</f>
        <v>2.0105263157894737</v>
      </c>
      <c r="F240" s="30">
        <f>IF(OR($A240="",$B240=""),"",'MPTO_working_2-way'!D239)</f>
        <v>1.9890948745910577</v>
      </c>
      <c r="G240" s="32">
        <f>IF(OR($A240="",$B240=""),"",'MPTO_working_2-way'!E239)</f>
        <v>2.0110253583241455</v>
      </c>
      <c r="H240" s="30">
        <f>IF(OR($A240="",$B240=""),"",'OddsRatio_working_2-way'!M239)</f>
        <v>1.9890707100936806</v>
      </c>
      <c r="I240" s="30">
        <f>IF(OR($A240="",$B240=""),"",'OddsRatio_working_2-way'!N239)</f>
        <v>2.0110500592068727</v>
      </c>
      <c r="J240" s="30">
        <f>IF('Log_working_2-way'!$D239="","",A240^('Log_working_2-way'!$D239))</f>
        <v>1.9888458084128613</v>
      </c>
      <c r="K240" s="32">
        <f>IF('Log_working_2-way'!$D239="","",B240^('Log_working_2-way'!$D239))</f>
        <v>2.0112800109902316</v>
      </c>
      <c r="L240" s="37">
        <f t="shared" si="44"/>
        <v>0.50261780104712039</v>
      </c>
      <c r="M240" s="37">
        <f t="shared" si="45"/>
        <v>0.49738219895287955</v>
      </c>
      <c r="N240" s="38">
        <v>336</v>
      </c>
      <c r="O240" s="38">
        <f t="shared" si="46"/>
        <v>159.15789473684208</v>
      </c>
      <c r="P240" s="38">
        <f t="shared" si="47"/>
        <v>161</v>
      </c>
      <c r="Q240" s="38">
        <f t="shared" si="48"/>
        <v>175</v>
      </c>
      <c r="R240" s="38">
        <f t="shared" si="49"/>
        <v>176.84210526315789</v>
      </c>
      <c r="S240" s="39">
        <f t="shared" si="50"/>
        <v>-15.842105263157919</v>
      </c>
      <c r="T240" s="39">
        <f t="shared" si="51"/>
        <v>-15.84210526315789</v>
      </c>
      <c r="U240" t="s">
        <v>161</v>
      </c>
      <c r="V240" t="s">
        <v>160</v>
      </c>
      <c r="W240" t="s">
        <v>205</v>
      </c>
      <c r="X240" s="48" t="s">
        <v>476</v>
      </c>
      <c r="Y240" s="41"/>
    </row>
    <row r="241" spans="1:25" s="35" customFormat="1" ht="15" x14ac:dyDescent="0.25">
      <c r="A241">
        <v>1.97</v>
      </c>
      <c r="B241">
        <v>1.92</v>
      </c>
      <c r="C241" s="29">
        <f t="shared" si="43"/>
        <v>2.844754653130277E-2</v>
      </c>
      <c r="D241" s="30">
        <f>IF(OR($A241="",$B241=""),"",A241*'MPTO_working_2-way'!$G240)</f>
        <v>2.0260416666666665</v>
      </c>
      <c r="E241" s="32">
        <f>IF(OR($A241="",$B241=""),"",B241*'MPTO_working_2-way'!$G240)</f>
        <v>1.9746192893401013</v>
      </c>
      <c r="F241" s="30">
        <f>IF(OR($A241="",$B241=""),"",'MPTO_working_2-way'!D240)</f>
        <v>2.0267924123888115</v>
      </c>
      <c r="G241" s="32">
        <f>IF(OR($A241="",$B241=""),"",'MPTO_working_2-way'!E240)</f>
        <v>1.9739066903246005</v>
      </c>
      <c r="H241" s="30">
        <f>IF(OR($A241="",$B241=""),"",'OddsRatio_working_2-way'!M240)</f>
        <v>2.0268144068364817</v>
      </c>
      <c r="I241" s="30">
        <f>IF(OR($A241="",$B241=""),"",'OddsRatio_working_2-way'!N240)</f>
        <v>1.9738858291644976</v>
      </c>
      <c r="J241" s="30">
        <f>IF('Log_working_2-way'!$D240="","",A241^('Log_working_2-way'!$D240))</f>
        <v>2.0271548987306875</v>
      </c>
      <c r="K241" s="32">
        <f>IF('Log_working_2-way'!$D240="","",B241^('Log_working_2-way'!$D240))</f>
        <v>1.9735629954505829</v>
      </c>
      <c r="L241" s="37">
        <f t="shared" si="44"/>
        <v>0.49357326478149105</v>
      </c>
      <c r="M241" s="37">
        <f t="shared" si="45"/>
        <v>0.50642673521850901</v>
      </c>
      <c r="N241" s="38">
        <v>337</v>
      </c>
      <c r="O241" s="38">
        <f t="shared" si="46"/>
        <v>165.93401015228426</v>
      </c>
      <c r="P241" s="38">
        <f t="shared" si="47"/>
        <v>161.47916666666666</v>
      </c>
      <c r="Q241" s="38">
        <f t="shared" si="48"/>
        <v>175.52083333333334</v>
      </c>
      <c r="R241" s="38">
        <f t="shared" si="49"/>
        <v>171.06598984771571</v>
      </c>
      <c r="S241" s="39">
        <f t="shared" si="50"/>
        <v>-9.586823181049084</v>
      </c>
      <c r="T241" s="39">
        <f t="shared" si="51"/>
        <v>-9.5868231810490556</v>
      </c>
      <c r="U241" t="s">
        <v>298</v>
      </c>
      <c r="V241" t="s">
        <v>291</v>
      </c>
      <c r="W241" t="s">
        <v>305</v>
      </c>
      <c r="X241" s="48" t="s">
        <v>476</v>
      </c>
      <c r="Y241" s="41"/>
    </row>
    <row r="242" spans="1:25" ht="15" x14ac:dyDescent="0.25">
      <c r="A242">
        <v>1.63</v>
      </c>
      <c r="B242">
        <v>2.06</v>
      </c>
      <c r="C242" s="29">
        <f t="shared" si="43"/>
        <v>9.8933825719220936E-2</v>
      </c>
      <c r="D242" s="30">
        <f>IF(OR($A242="",$B242=""),"",A242*'MPTO_working_2-way'!$G241)</f>
        <v>1.79126213592233</v>
      </c>
      <c r="E242" s="32">
        <f>IF(OR($A242="",$B242=""),"",B242*'MPTO_working_2-way'!$G241)</f>
        <v>2.2638036809815953</v>
      </c>
      <c r="F242" s="30">
        <f>IF(OR($A242="",$B242=""),"",'MPTO_working_2-way'!D241)</f>
        <v>1.7729552774697712</v>
      </c>
      <c r="G242" s="32">
        <f>IF(OR($A242="",$B242=""),"",'MPTO_working_2-way'!E241)</f>
        <v>2.2937359109228774</v>
      </c>
      <c r="H242" s="30">
        <f>IF(OR($A242="",$B242=""),"",'OddsRatio_working_2-way'!M241)</f>
        <v>1.7709342531250702</v>
      </c>
      <c r="I242" s="30">
        <f>IF(OR($A242="",$B242=""),"",'OddsRatio_working_2-way'!N241)</f>
        <v>2.2971274735120226</v>
      </c>
      <c r="J242" s="30">
        <f>IF('Log_working_2-way'!$D241="","",A242^('Log_working_2-way'!$D241))</f>
        <v>1.7622322710285079</v>
      </c>
      <c r="K242" s="32">
        <f>IF('Log_working_2-way'!$D241="","",B242^('Log_working_2-way'!$D241))</f>
        <v>2.3119360567752705</v>
      </c>
      <c r="L242" s="37">
        <f t="shared" si="44"/>
        <v>0.5582655826558266</v>
      </c>
      <c r="M242" s="37">
        <f t="shared" si="45"/>
        <v>0.4417344173441734</v>
      </c>
      <c r="N242" s="38">
        <v>338</v>
      </c>
      <c r="O242" s="38">
        <f t="shared" si="46"/>
        <v>130.63803680981593</v>
      </c>
      <c r="P242" s="38">
        <f t="shared" si="47"/>
        <v>173.92233009708735</v>
      </c>
      <c r="Q242" s="38">
        <f t="shared" si="48"/>
        <v>164.07766990291262</v>
      </c>
      <c r="R242" s="38">
        <f t="shared" si="49"/>
        <v>207.36196319018404</v>
      </c>
      <c r="S242" s="39">
        <f t="shared" si="50"/>
        <v>-33.439633093096688</v>
      </c>
      <c r="T242" s="39">
        <f t="shared" si="51"/>
        <v>-33.439633093096688</v>
      </c>
      <c r="U242" t="s">
        <v>244</v>
      </c>
      <c r="V242" t="s">
        <v>293</v>
      </c>
      <c r="W242" t="s">
        <v>305</v>
      </c>
      <c r="X242" s="48" t="s">
        <v>476</v>
      </c>
      <c r="Y242" s="41"/>
    </row>
    <row r="243" spans="1:25" ht="15" x14ac:dyDescent="0.25">
      <c r="A243">
        <v>2.2799999999999998</v>
      </c>
      <c r="B243">
        <v>1.68</v>
      </c>
      <c r="C243" s="29">
        <f t="shared" si="43"/>
        <v>3.383458646616555E-2</v>
      </c>
      <c r="D243" s="30">
        <f>IF(OR($A243="",$B243=""),"",A243*'MPTO_working_2-way'!$G242)</f>
        <v>2.3571428571428572</v>
      </c>
      <c r="E243" s="32">
        <f>IF(OR($A243="",$B243=""),"",B243*'MPTO_working_2-way'!$G242)</f>
        <v>1.736842105263158</v>
      </c>
      <c r="F243" s="30">
        <f>IF(OR($A243="",$B243=""),"",'MPTO_working_2-way'!D242)</f>
        <v>2.3714710252600297</v>
      </c>
      <c r="G243" s="32">
        <f>IF(OR($A243="",$B243=""),"",'MPTO_working_2-way'!E242)</f>
        <v>1.7291440953412784</v>
      </c>
      <c r="H243" s="30">
        <f>IF(OR($A243="",$B243=""),"",'OddsRatio_working_2-way'!M242)</f>
        <v>2.3719886811400706</v>
      </c>
      <c r="I243" s="30">
        <f>IF(OR($A243="",$B243=""),"",'OddsRatio_working_2-way'!N242)</f>
        <v>1.728868986855663</v>
      </c>
      <c r="J243" s="30">
        <f>IF('Log_working_2-way'!$D242="","",A243^('Log_working_2-way'!$D242))</f>
        <v>2.3786002597874161</v>
      </c>
      <c r="K243" s="32">
        <f>IF('Log_working_2-way'!$D242="","",B243^('Log_working_2-way'!$D242))</f>
        <v>1.7253734306956654</v>
      </c>
      <c r="L243" s="37">
        <f t="shared" si="44"/>
        <v>0.42424242424242425</v>
      </c>
      <c r="M243" s="37">
        <f t="shared" si="45"/>
        <v>0.57575757575757569</v>
      </c>
      <c r="N243" s="38">
        <v>339</v>
      </c>
      <c r="O243" s="38">
        <f t="shared" si="46"/>
        <v>190.31578947368422</v>
      </c>
      <c r="P243" s="38">
        <f t="shared" si="47"/>
        <v>137.21428571428569</v>
      </c>
      <c r="Q243" s="38">
        <f t="shared" si="48"/>
        <v>201.78571428571428</v>
      </c>
      <c r="R243" s="38">
        <f t="shared" si="49"/>
        <v>148.68421052631581</v>
      </c>
      <c r="S243" s="39">
        <f t="shared" si="50"/>
        <v>-11.469924812030058</v>
      </c>
      <c r="T243" s="39">
        <f t="shared" si="51"/>
        <v>-11.469924812030115</v>
      </c>
      <c r="U243" t="s">
        <v>288</v>
      </c>
      <c r="V243" t="s">
        <v>212</v>
      </c>
      <c r="W243" t="s">
        <v>305</v>
      </c>
      <c r="X243" s="48" t="s">
        <v>476</v>
      </c>
      <c r="Y243" s="41"/>
    </row>
    <row r="244" spans="1:25" ht="15" x14ac:dyDescent="0.25">
      <c r="A244">
        <v>1.94</v>
      </c>
      <c r="B244">
        <v>1.94</v>
      </c>
      <c r="C244" s="29">
        <f t="shared" si="43"/>
        <v>3.0927835051546504E-2</v>
      </c>
      <c r="D244" s="30">
        <f>IF(OR($A244="",$B244=""),"",A244*'MPTO_working_2-way'!$G243)</f>
        <v>2</v>
      </c>
      <c r="E244" s="32">
        <f>IF(OR($A244="",$B244=""),"",B244*'MPTO_working_2-way'!$G243)</f>
        <v>2</v>
      </c>
      <c r="F244" s="30">
        <f>IF(OR($A244="",$B244=""),"",'MPTO_working_2-way'!D243)</f>
        <v>2.0000000000000004</v>
      </c>
      <c r="G244" s="32">
        <f>IF(OR($A244="",$B244=""),"",'MPTO_working_2-way'!E243)</f>
        <v>2.0000000000000004</v>
      </c>
      <c r="H244" s="30">
        <f>IF(OR($A244="",$B244=""),"",'OddsRatio_working_2-way'!M243)</f>
        <v>2.0000000000000004</v>
      </c>
      <c r="I244" s="30">
        <f>IF(OR($A244="",$B244=""),"",'OddsRatio_working_2-way'!N243)</f>
        <v>2.0000000000000004</v>
      </c>
      <c r="J244" s="30">
        <f>IF('Log_working_2-way'!$D243="","",A244^('Log_working_2-way'!$D243))</f>
        <v>1.9999999999999891</v>
      </c>
      <c r="K244" s="32">
        <f>IF('Log_working_2-way'!$D243="","",B244^('Log_working_2-way'!$D243))</f>
        <v>1.9999999999999891</v>
      </c>
      <c r="L244" s="37">
        <f t="shared" si="44"/>
        <v>0.5</v>
      </c>
      <c r="M244" s="37">
        <f t="shared" si="45"/>
        <v>0.5</v>
      </c>
      <c r="N244" s="38">
        <v>340</v>
      </c>
      <c r="O244" s="38">
        <f t="shared" si="46"/>
        <v>164.74226804123714</v>
      </c>
      <c r="P244" s="38">
        <f t="shared" si="47"/>
        <v>164.74226804123714</v>
      </c>
      <c r="Q244" s="38">
        <f t="shared" si="48"/>
        <v>175.25773195876292</v>
      </c>
      <c r="R244" s="38">
        <f t="shared" si="49"/>
        <v>175.25773195876292</v>
      </c>
      <c r="S244" s="39">
        <f t="shared" si="50"/>
        <v>-10.515463917525778</v>
      </c>
      <c r="T244" s="39">
        <f t="shared" si="51"/>
        <v>-10.515463917525778</v>
      </c>
      <c r="U244" t="s">
        <v>290</v>
      </c>
      <c r="V244" t="s">
        <v>297</v>
      </c>
      <c r="W244" t="s">
        <v>305</v>
      </c>
      <c r="X244" s="48" t="s">
        <v>476</v>
      </c>
      <c r="Y244" s="41"/>
    </row>
    <row r="245" spans="1:25" ht="15" x14ac:dyDescent="0.25">
      <c r="A245">
        <v>1.61</v>
      </c>
      <c r="B245">
        <v>2.35</v>
      </c>
      <c r="C245" s="29">
        <f t="shared" si="43"/>
        <v>4.664992731597728E-2</v>
      </c>
      <c r="D245" s="30">
        <f>IF(OR($A245="",$B245=""),"",A245*'MPTO_working_2-way'!$G244)</f>
        <v>1.6851063829787236</v>
      </c>
      <c r="E245" s="32">
        <f>IF(OR($A245="",$B245=""),"",B245*'MPTO_working_2-way'!$G244)</f>
        <v>2.4596273291925468</v>
      </c>
      <c r="F245" s="30">
        <f>IF(OR($A245="",$B245=""),"",'MPTO_working_2-way'!D244)</f>
        <v>1.6728197192439485</v>
      </c>
      <c r="G245" s="32">
        <f>IF(OR($A245="",$B245=""),"",'MPTO_working_2-way'!E244)</f>
        <v>2.4862822408411369</v>
      </c>
      <c r="H245" s="30">
        <f>IF(OR($A245="",$B245=""),"",'OddsRatio_working_2-way'!M244)</f>
        <v>1.6721992649890747</v>
      </c>
      <c r="I245" s="30">
        <f>IF(OR($A245="",$B245=""),"",'OddsRatio_working_2-way'!N244)</f>
        <v>2.4876541110413939</v>
      </c>
      <c r="J245" s="30">
        <f>IF('Log_working_2-way'!$D244="","",A245^('Log_working_2-way'!$D244))</f>
        <v>1.6665728846750132</v>
      </c>
      <c r="K245" s="32">
        <f>IF('Log_working_2-way'!$D244="","",B245^('Log_working_2-way'!$D244))</f>
        <v>2.5002110391672079</v>
      </c>
      <c r="L245" s="37">
        <f t="shared" si="44"/>
        <v>0.59343434343434331</v>
      </c>
      <c r="M245" s="37">
        <f t="shared" si="45"/>
        <v>0.40656565656565652</v>
      </c>
      <c r="N245" s="38">
        <v>341</v>
      </c>
      <c r="O245" s="38">
        <f t="shared" si="46"/>
        <v>129.19875776397515</v>
      </c>
      <c r="P245" s="38">
        <f t="shared" si="47"/>
        <v>195.89361702127661</v>
      </c>
      <c r="Q245" s="38">
        <f t="shared" si="48"/>
        <v>145.10638297872342</v>
      </c>
      <c r="R245" s="38">
        <f t="shared" si="49"/>
        <v>211.80124223602482</v>
      </c>
      <c r="S245" s="39">
        <f t="shared" si="50"/>
        <v>-15.907625214748265</v>
      </c>
      <c r="T245" s="39">
        <f t="shared" si="51"/>
        <v>-15.907625214748208</v>
      </c>
      <c r="U245" t="s">
        <v>432</v>
      </c>
      <c r="V245" t="s">
        <v>433</v>
      </c>
      <c r="W245" t="s">
        <v>479</v>
      </c>
      <c r="X245" s="48" t="s">
        <v>477</v>
      </c>
      <c r="Y245" s="41"/>
    </row>
    <row r="246" spans="1:25" ht="15" x14ac:dyDescent="0.25">
      <c r="A246">
        <v>1.78</v>
      </c>
      <c r="B246">
        <v>2.0499999999999998</v>
      </c>
      <c r="C246" s="29">
        <f t="shared" si="43"/>
        <v>4.9602630857769281E-2</v>
      </c>
      <c r="D246" s="30">
        <f>IF(OR($A246="",$B246=""),"",A246*'MPTO_working_2-way'!$G245)</f>
        <v>1.8682926829268294</v>
      </c>
      <c r="E246" s="32">
        <f>IF(OR($A246="",$B246=""),"",B246*'MPTO_working_2-way'!$G245)</f>
        <v>2.1516853932584268</v>
      </c>
      <c r="F246" s="30">
        <f>IF(OR($A246="",$B246=""),"",'MPTO_working_2-way'!D245)</f>
        <v>1.8622097473845369</v>
      </c>
      <c r="G246" s="32">
        <f>IF(OR($A246="",$B246=""),"",'MPTO_working_2-way'!E245)</f>
        <v>2.1598105948505473</v>
      </c>
      <c r="H246" s="30">
        <f>IF(OR($A246="",$B246=""),"",'OddsRatio_working_2-way'!M245)</f>
        <v>1.8618916073713347</v>
      </c>
      <c r="I246" s="30">
        <f>IF(OR($A246="",$B246=""),"",'OddsRatio_working_2-way'!N245)</f>
        <v>2.1602387022306426</v>
      </c>
      <c r="J246" s="30">
        <f>IF('Log_working_2-way'!$D245="","",A246^('Log_working_2-way'!$D245))</f>
        <v>1.8590957078802146</v>
      </c>
      <c r="K246" s="32">
        <f>IF('Log_working_2-way'!$D245="","",B246^('Log_working_2-way'!$D245))</f>
        <v>2.1640146619594889</v>
      </c>
      <c r="L246" s="37">
        <f t="shared" si="44"/>
        <v>0.53524804177545693</v>
      </c>
      <c r="M246" s="37">
        <f t="shared" si="45"/>
        <v>0.46475195822454313</v>
      </c>
      <c r="N246" s="38">
        <v>342</v>
      </c>
      <c r="O246" s="38">
        <f t="shared" si="46"/>
        <v>149.86516853932585</v>
      </c>
      <c r="P246" s="38">
        <f t="shared" si="47"/>
        <v>175.17073170731703</v>
      </c>
      <c r="Q246" s="38">
        <f t="shared" si="48"/>
        <v>166.82926829268294</v>
      </c>
      <c r="R246" s="38">
        <f t="shared" si="49"/>
        <v>192.13483146067418</v>
      </c>
      <c r="S246" s="39">
        <f t="shared" si="50"/>
        <v>-16.96409975335709</v>
      </c>
      <c r="T246" s="39">
        <f t="shared" si="51"/>
        <v>-16.964099753357146</v>
      </c>
      <c r="U246" t="s">
        <v>434</v>
      </c>
      <c r="V246" t="s">
        <v>435</v>
      </c>
      <c r="W246" t="s">
        <v>479</v>
      </c>
      <c r="X246" s="48" t="s">
        <v>477</v>
      </c>
      <c r="Y246" s="41"/>
    </row>
    <row r="247" spans="1:25" ht="15" x14ac:dyDescent="0.25">
      <c r="A247">
        <v>1.59</v>
      </c>
      <c r="B247">
        <v>2.39</v>
      </c>
      <c r="C247" s="29">
        <f t="shared" si="43"/>
        <v>4.7340859451066919E-2</v>
      </c>
      <c r="D247" s="30">
        <f>IF(OR($A247="",$B247=""),"",A247*'MPTO_working_2-way'!$G246)</f>
        <v>1.6652719665271964</v>
      </c>
      <c r="E247" s="32">
        <f>IF(OR($A247="",$B247=""),"",B247*'MPTO_working_2-way'!$G246)</f>
        <v>2.5031446540880502</v>
      </c>
      <c r="F247" s="30">
        <f>IF(OR($A247="",$B247=""),"",'MPTO_working_2-way'!D246)</f>
        <v>1.6521814743157757</v>
      </c>
      <c r="G247" s="32">
        <f>IF(OR($A247="",$B247=""),"",'MPTO_working_2-way'!E246)</f>
        <v>2.533315556148128</v>
      </c>
      <c r="H247" s="30">
        <f>IF(OR($A247="",$B247=""),"",'OddsRatio_working_2-way'!M246)</f>
        <v>1.6515062790600537</v>
      </c>
      <c r="I247" s="30">
        <f>IF(OR($A247="",$B247=""),"",'OddsRatio_working_2-way'!N246)</f>
        <v>2.5349046235482611</v>
      </c>
      <c r="J247" s="30">
        <f>IF('Log_working_2-way'!$D246="","",A247^('Log_working_2-way'!$D246))</f>
        <v>1.6455079869288787</v>
      </c>
      <c r="K247" s="32">
        <f>IF('Log_working_2-way'!$D246="","",B247^('Log_working_2-way'!$D246))</f>
        <v>2.5491675087653465</v>
      </c>
      <c r="L247" s="37">
        <f t="shared" si="44"/>
        <v>0.60050251256281417</v>
      </c>
      <c r="M247" s="37">
        <f t="shared" si="45"/>
        <v>0.39949748743718594</v>
      </c>
      <c r="N247" s="38">
        <v>343</v>
      </c>
      <c r="O247" s="38">
        <f t="shared" si="46"/>
        <v>127.27672955974842</v>
      </c>
      <c r="P247" s="38">
        <f t="shared" si="47"/>
        <v>199.4853556485356</v>
      </c>
      <c r="Q247" s="38">
        <f t="shared" si="48"/>
        <v>143.51464435146443</v>
      </c>
      <c r="R247" s="38">
        <f t="shared" si="49"/>
        <v>215.72327044025155</v>
      </c>
      <c r="S247" s="39">
        <f t="shared" si="50"/>
        <v>-16.237914791716008</v>
      </c>
      <c r="T247" s="39">
        <f t="shared" si="51"/>
        <v>-16.237914791715951</v>
      </c>
      <c r="U247" t="s">
        <v>436</v>
      </c>
      <c r="V247" t="s">
        <v>437</v>
      </c>
      <c r="W247" t="s">
        <v>479</v>
      </c>
      <c r="X247" s="48" t="s">
        <v>477</v>
      </c>
      <c r="Y247" s="41"/>
    </row>
    <row r="248" spans="1:25" s="35" customFormat="1" ht="15" x14ac:dyDescent="0.25">
      <c r="A248">
        <v>1.49</v>
      </c>
      <c r="B248">
        <v>2.61</v>
      </c>
      <c r="C248" s="29">
        <f t="shared" si="43"/>
        <v>5.428270204942276E-2</v>
      </c>
      <c r="D248" s="30">
        <f>IF(OR($A248="",$B248=""),"",A248*'MPTO_working_2-way'!$G247)</f>
        <v>1.57088122605364</v>
      </c>
      <c r="E248" s="32">
        <f>IF(OR($A248="",$B248=""),"",B248*'MPTO_working_2-way'!$G247)</f>
        <v>2.7516778523489931</v>
      </c>
      <c r="F248" s="30">
        <f>IF(OR($A248="",$B248=""),"",'MPTO_working_2-way'!D247)</f>
        <v>1.5527960230789197</v>
      </c>
      <c r="G248" s="32">
        <f>IF(OR($A248="",$B248=""),"",'MPTO_working_2-way'!E247)</f>
        <v>2.8089855177146159</v>
      </c>
      <c r="H248" s="30">
        <f>IF(OR($A248="",$B248=""),"",'OddsRatio_working_2-way'!M247)</f>
        <v>1.5516772843673707</v>
      </c>
      <c r="I248" s="30">
        <f>IF(OR($A248="",$B248=""),"",'OddsRatio_working_2-way'!N247)</f>
        <v>2.8126539343499313</v>
      </c>
      <c r="J248" s="30">
        <f>IF('Log_working_2-way'!$D247="","",A248^('Log_working_2-way'!$D247))</f>
        <v>1.5433408167862104</v>
      </c>
      <c r="K248" s="32">
        <f>IF('Log_working_2-way'!$D247="","",B248^('Log_working_2-way'!$D247))</f>
        <v>2.8404654483866119</v>
      </c>
      <c r="L248" s="37">
        <f t="shared" si="44"/>
        <v>0.63658536585365844</v>
      </c>
      <c r="M248" s="37">
        <f t="shared" si="45"/>
        <v>0.36341463414634151</v>
      </c>
      <c r="N248" s="38">
        <v>344</v>
      </c>
      <c r="O248" s="38">
        <f t="shared" si="46"/>
        <v>113.12751677852346</v>
      </c>
      <c r="P248" s="38">
        <f t="shared" si="47"/>
        <v>212.19923371647508</v>
      </c>
      <c r="Q248" s="38">
        <f t="shared" si="48"/>
        <v>131.80076628352492</v>
      </c>
      <c r="R248" s="38">
        <f t="shared" si="49"/>
        <v>230.87248322147653</v>
      </c>
      <c r="S248" s="39">
        <f t="shared" si="50"/>
        <v>-18.673249505001465</v>
      </c>
      <c r="T248" s="39">
        <f t="shared" si="51"/>
        <v>-18.673249505001451</v>
      </c>
      <c r="U248" t="s">
        <v>438</v>
      </c>
      <c r="V248" t="s">
        <v>439</v>
      </c>
      <c r="W248" t="s">
        <v>479</v>
      </c>
      <c r="X248" s="48" t="s">
        <v>477</v>
      </c>
      <c r="Y248" s="41"/>
    </row>
    <row r="249" spans="1:25" ht="15" x14ac:dyDescent="0.25">
      <c r="A249">
        <v>1.84</v>
      </c>
      <c r="B249">
        <v>2.04</v>
      </c>
      <c r="C249" s="29">
        <f t="shared" si="43"/>
        <v>3.3674339300937772E-2</v>
      </c>
      <c r="D249" s="30">
        <f>IF(OR($A249="",$B249=""),"",A249*'MPTO_working_2-way'!$G248)</f>
        <v>1.9019607843137256</v>
      </c>
      <c r="E249" s="32">
        <f>IF(OR($A249="",$B249=""),"",B249*'MPTO_working_2-way'!$G248)</f>
        <v>2.1086956521739131</v>
      </c>
      <c r="F249" s="30">
        <f>IF(OR($A249="",$B249=""),"",'MPTO_working_2-way'!D248)</f>
        <v>1.8988263860785108</v>
      </c>
      <c r="G249" s="32">
        <f>IF(OR($A249="",$B249=""),"",'MPTO_working_2-way'!E248)</f>
        <v>2.1125619090499774</v>
      </c>
      <c r="H249" s="30">
        <f>IF(OR($A249="",$B249=""),"",'OddsRatio_working_2-way'!M248)</f>
        <v>1.8987170342729172</v>
      </c>
      <c r="I249" s="30">
        <f>IF(OR($A249="",$B249=""),"",'OddsRatio_working_2-way'!N248)</f>
        <v>2.1126972805283741</v>
      </c>
      <c r="J249" s="30">
        <f>IF('Log_working_2-way'!$D248="","",A249^('Log_working_2-way'!$D248))</f>
        <v>1.8972929050551837</v>
      </c>
      <c r="K249" s="32">
        <f>IF('Log_working_2-way'!$D248="","",B249^('Log_working_2-way'!$D248))</f>
        <v>2.1144632865880677</v>
      </c>
      <c r="L249" s="37">
        <f t="shared" si="44"/>
        <v>0.52577319587628868</v>
      </c>
      <c r="M249" s="37">
        <f t="shared" si="45"/>
        <v>0.47422680412371132</v>
      </c>
      <c r="N249" s="38">
        <v>345</v>
      </c>
      <c r="O249" s="38">
        <f t="shared" si="46"/>
        <v>157.50000000000003</v>
      </c>
      <c r="P249" s="38">
        <f t="shared" si="47"/>
        <v>175.88235294117649</v>
      </c>
      <c r="Q249" s="38">
        <f t="shared" si="48"/>
        <v>169.11764705882354</v>
      </c>
      <c r="R249" s="38">
        <f t="shared" si="49"/>
        <v>187.5</v>
      </c>
      <c r="S249" s="39">
        <f t="shared" si="50"/>
        <v>-11.617647058823508</v>
      </c>
      <c r="T249" s="39">
        <f t="shared" si="51"/>
        <v>-11.617647058823508</v>
      </c>
      <c r="U249" t="s">
        <v>219</v>
      </c>
      <c r="V249" t="s">
        <v>224</v>
      </c>
      <c r="W249" t="s">
        <v>303</v>
      </c>
      <c r="X249" s="48" t="s">
        <v>477</v>
      </c>
      <c r="Y249" s="41"/>
    </row>
    <row r="250" spans="1:25" ht="15" x14ac:dyDescent="0.25">
      <c r="A250">
        <v>2.11</v>
      </c>
      <c r="B250">
        <v>1.77</v>
      </c>
      <c r="C250" s="29">
        <f t="shared" si="43"/>
        <v>3.8905400701529036E-2</v>
      </c>
      <c r="D250" s="30">
        <f>IF(OR($A250="",$B250=""),"",A250*'MPTO_working_2-way'!$G249)</f>
        <v>2.1920903954802262</v>
      </c>
      <c r="E250" s="32">
        <f>IF(OR($A250="",$B250=""),"",B250*'MPTO_working_2-way'!$G249)</f>
        <v>1.8388625592417065</v>
      </c>
      <c r="F250" s="30">
        <f>IF(OR($A250="",$B250=""),"",'MPTO_working_2-way'!D249)</f>
        <v>2.2003122514507911</v>
      </c>
      <c r="G250" s="32">
        <f>IF(OR($A250="",$B250=""),"",'MPTO_working_2-way'!E249)</f>
        <v>1.8331165484575556</v>
      </c>
      <c r="H250" s="30">
        <f>IF(OR($A250="",$B250=""),"",'OddsRatio_working_2-way'!M249)</f>
        <v>2.2006491750542465</v>
      </c>
      <c r="I250" s="30">
        <f>IF(OR($A250="",$B250=""),"",'OddsRatio_working_2-way'!N249)</f>
        <v>1.8328827610736662</v>
      </c>
      <c r="J250" s="30">
        <f>IF('Log_working_2-way'!$D249="","",A250^('Log_working_2-way'!$D249))</f>
        <v>2.2044360761738599</v>
      </c>
      <c r="K250" s="32">
        <f>IF('Log_working_2-way'!$D249="","",B250^('Log_working_2-way'!$D249))</f>
        <v>1.8302640711133078</v>
      </c>
      <c r="L250" s="37">
        <f t="shared" si="44"/>
        <v>0.45618556701030921</v>
      </c>
      <c r="M250" s="37">
        <f t="shared" si="45"/>
        <v>0.54381443298969068</v>
      </c>
      <c r="N250" s="38">
        <v>346</v>
      </c>
      <c r="O250" s="38">
        <f t="shared" si="46"/>
        <v>182.01895734597153</v>
      </c>
      <c r="P250" s="38">
        <f t="shared" si="47"/>
        <v>150.5197740112994</v>
      </c>
      <c r="Q250" s="38">
        <f t="shared" si="48"/>
        <v>195.48022598870057</v>
      </c>
      <c r="R250" s="38">
        <f t="shared" si="49"/>
        <v>163.98104265402844</v>
      </c>
      <c r="S250" s="39">
        <f t="shared" si="50"/>
        <v>-13.461268642729038</v>
      </c>
      <c r="T250" s="39">
        <f t="shared" si="51"/>
        <v>-13.461268642729038</v>
      </c>
      <c r="U250" t="s">
        <v>215</v>
      </c>
      <c r="V250" t="s">
        <v>216</v>
      </c>
      <c r="W250" t="s">
        <v>303</v>
      </c>
      <c r="X250" s="48" t="s">
        <v>477</v>
      </c>
      <c r="Y250" s="41"/>
    </row>
    <row r="251" spans="1:25" ht="15" x14ac:dyDescent="0.25">
      <c r="A251">
        <v>1.79</v>
      </c>
      <c r="B251">
        <v>2.1</v>
      </c>
      <c r="C251" s="29">
        <f t="shared" si="43"/>
        <v>3.4849694067571102E-2</v>
      </c>
      <c r="D251" s="30">
        <f>IF(OR($A251="",$B251=""),"",A251*'MPTO_working_2-way'!$G250)</f>
        <v>1.8523809523809522</v>
      </c>
      <c r="E251" s="32">
        <f>IF(OR($A251="",$B251=""),"",B251*'MPTO_working_2-way'!$G250)</f>
        <v>2.1731843575418992</v>
      </c>
      <c r="F251" s="30">
        <f>IF(OR($A251="",$B251=""),"",'MPTO_working_2-way'!D250)</f>
        <v>1.8476284099287292</v>
      </c>
      <c r="G251" s="32">
        <f>IF(OR($A251="",$B251=""),"",'MPTO_working_2-way'!E250)</f>
        <v>2.1797622499275153</v>
      </c>
      <c r="H251" s="30">
        <f>IF(OR($A251="",$B251=""),"",'OddsRatio_working_2-way'!M250)</f>
        <v>1.8474560862851939</v>
      </c>
      <c r="I251" s="30">
        <f>IF(OR($A251="",$B251=""),"",'OddsRatio_working_2-way'!N250)</f>
        <v>2.1800021454603971</v>
      </c>
      <c r="J251" s="30">
        <f>IF('Log_working_2-way'!$D250="","",A251^('Log_working_2-way'!$D250))</f>
        <v>1.8452962428833544</v>
      </c>
      <c r="K251" s="32">
        <f>IF('Log_working_2-way'!$D250="","",B251^('Log_working_2-way'!$D250))</f>
        <v>2.1830172065936067</v>
      </c>
      <c r="L251" s="37">
        <f t="shared" si="44"/>
        <v>0.53984575835475579</v>
      </c>
      <c r="M251" s="37">
        <f t="shared" si="45"/>
        <v>0.46015424164524427</v>
      </c>
      <c r="N251" s="38">
        <v>347</v>
      </c>
      <c r="O251" s="38">
        <f t="shared" si="46"/>
        <v>153.14525139664804</v>
      </c>
      <c r="P251" s="38">
        <f t="shared" si="47"/>
        <v>181.76190476190479</v>
      </c>
      <c r="Q251" s="38">
        <f t="shared" si="48"/>
        <v>165.23809523809524</v>
      </c>
      <c r="R251" s="38">
        <f t="shared" si="49"/>
        <v>193.85474860335194</v>
      </c>
      <c r="S251" s="39">
        <f t="shared" si="50"/>
        <v>-12.092843841447205</v>
      </c>
      <c r="T251" s="39">
        <f t="shared" si="51"/>
        <v>-12.092843841447149</v>
      </c>
      <c r="U251" t="s">
        <v>440</v>
      </c>
      <c r="V251" t="s">
        <v>441</v>
      </c>
      <c r="W251" t="s">
        <v>480</v>
      </c>
      <c r="X251" s="48" t="s">
        <v>477</v>
      </c>
      <c r="Y251" s="41"/>
    </row>
    <row r="252" spans="1:25" ht="15" x14ac:dyDescent="0.25">
      <c r="A252">
        <v>1.75</v>
      </c>
      <c r="B252">
        <v>2.16</v>
      </c>
      <c r="C252" s="29">
        <f t="shared" si="43"/>
        <v>3.4391534391534417E-2</v>
      </c>
      <c r="D252" s="30">
        <f>IF(OR($A252="",$B252=""),"",A252*'MPTO_working_2-way'!$G251)</f>
        <v>1.8101851851851851</v>
      </c>
      <c r="E252" s="32">
        <f>IF(OR($A252="",$B252=""),"",B252*'MPTO_working_2-way'!$G251)</f>
        <v>2.2342857142857144</v>
      </c>
      <c r="F252" s="30">
        <f>IF(OR($A252="",$B252=""),"",'MPTO_working_2-way'!D251)</f>
        <v>1.8042959427207637</v>
      </c>
      <c r="G252" s="32">
        <f>IF(OR($A252="",$B252=""),"",'MPTO_working_2-way'!E251)</f>
        <v>2.2433234421364987</v>
      </c>
      <c r="H252" s="30">
        <f>IF(OR($A252="",$B252=""),"",'OddsRatio_working_2-way'!M251)</f>
        <v>1.8040844011283466</v>
      </c>
      <c r="I252" s="30">
        <f>IF(OR($A252="",$B252=""),"",'OddsRatio_working_2-way'!N251)</f>
        <v>2.2436505404118421</v>
      </c>
      <c r="J252" s="30">
        <f>IF('Log_working_2-way'!$D251="","",A252^('Log_working_2-way'!$D251))</f>
        <v>1.8014096722292445</v>
      </c>
      <c r="K252" s="32">
        <f>IF('Log_working_2-way'!$D251="","",B252^('Log_working_2-way'!$D251))</f>
        <v>2.2478012615174499</v>
      </c>
      <c r="L252" s="37">
        <f t="shared" si="44"/>
        <v>0.55242966751918166</v>
      </c>
      <c r="M252" s="37">
        <f t="shared" si="45"/>
        <v>0.4475703324808184</v>
      </c>
      <c r="N252" s="38">
        <v>348</v>
      </c>
      <c r="O252" s="38">
        <f t="shared" si="46"/>
        <v>149.14285714285714</v>
      </c>
      <c r="P252" s="38">
        <f t="shared" si="47"/>
        <v>186.88888888888889</v>
      </c>
      <c r="Q252" s="38">
        <f t="shared" si="48"/>
        <v>161.11111111111109</v>
      </c>
      <c r="R252" s="38">
        <f t="shared" si="49"/>
        <v>198.85714285714283</v>
      </c>
      <c r="S252" s="39">
        <f t="shared" si="50"/>
        <v>-11.968253968253947</v>
      </c>
      <c r="T252" s="39">
        <f t="shared" si="51"/>
        <v>-11.968253968253947</v>
      </c>
      <c r="U252" t="s">
        <v>442</v>
      </c>
      <c r="V252" t="s">
        <v>443</v>
      </c>
      <c r="W252" t="s">
        <v>480</v>
      </c>
      <c r="X252" s="48" t="s">
        <v>477</v>
      </c>
      <c r="Y252" s="41"/>
    </row>
    <row r="253" spans="1:25" ht="15" x14ac:dyDescent="0.25">
      <c r="A253">
        <v>1.65</v>
      </c>
      <c r="B253">
        <v>2.33</v>
      </c>
      <c r="C253" s="29">
        <f t="shared" si="43"/>
        <v>3.5245155416829377E-2</v>
      </c>
      <c r="D253" s="30">
        <f>IF(OR($A253="",$B253=""),"",A253*'MPTO_working_2-way'!$G252)</f>
        <v>1.7081545064377683</v>
      </c>
      <c r="E253" s="32">
        <f>IF(OR($A253="",$B253=""),"",B253*'MPTO_working_2-way'!$G252)</f>
        <v>2.4121212121212126</v>
      </c>
      <c r="F253" s="30">
        <f>IF(OR($A253="",$B253=""),"",'MPTO_working_2-way'!D252)</f>
        <v>1.6994142999226434</v>
      </c>
      <c r="G253" s="32">
        <f>IF(OR($A253="",$B253=""),"",'MPTO_working_2-way'!E252)</f>
        <v>2.4297677358192451</v>
      </c>
      <c r="H253" s="30">
        <f>IF(OR($A253="",$B253=""),"",'OddsRatio_working_2-way'!M252)</f>
        <v>1.6990864070422753</v>
      </c>
      <c r="I253" s="30">
        <f>IF(OR($A253="",$B253=""),"",'OddsRatio_working_2-way'!N252)</f>
        <v>2.4304383405634256</v>
      </c>
      <c r="J253" s="30">
        <f>IF('Log_working_2-way'!$D252="","",A253^('Log_working_2-way'!$D252))</f>
        <v>1.6951127521022427</v>
      </c>
      <c r="K253" s="32">
        <f>IF('Log_working_2-way'!$D252="","",B253^('Log_working_2-way'!$D252))</f>
        <v>2.4386155296037653</v>
      </c>
      <c r="L253" s="37">
        <f t="shared" si="44"/>
        <v>0.58542713567839189</v>
      </c>
      <c r="M253" s="37">
        <f t="shared" si="45"/>
        <v>0.41457286432160795</v>
      </c>
      <c r="N253" s="38">
        <v>349</v>
      </c>
      <c r="O253" s="38">
        <f t="shared" si="46"/>
        <v>137.4848484848485</v>
      </c>
      <c r="P253" s="38">
        <f t="shared" si="47"/>
        <v>199.21459227467815</v>
      </c>
      <c r="Q253" s="38">
        <f t="shared" si="48"/>
        <v>149.7854077253219</v>
      </c>
      <c r="R253" s="38">
        <f t="shared" si="49"/>
        <v>211.51515151515153</v>
      </c>
      <c r="S253" s="39">
        <f t="shared" si="50"/>
        <v>-12.300559240473405</v>
      </c>
      <c r="T253" s="39">
        <f t="shared" si="51"/>
        <v>-12.300559240473376</v>
      </c>
      <c r="U253" t="s">
        <v>444</v>
      </c>
      <c r="V253" t="s">
        <v>445</v>
      </c>
      <c r="W253" t="s">
        <v>480</v>
      </c>
      <c r="X253" s="48" t="s">
        <v>477</v>
      </c>
      <c r="Y253" s="41"/>
    </row>
    <row r="254" spans="1:25" ht="15" x14ac:dyDescent="0.25">
      <c r="A254">
        <v>1.67</v>
      </c>
      <c r="B254">
        <v>2.29</v>
      </c>
      <c r="C254" s="29">
        <f t="shared" si="43"/>
        <v>3.5483617917004384E-2</v>
      </c>
      <c r="D254" s="30">
        <f>IF(OR($A254="",$B254=""),"",A254*'MPTO_working_2-way'!$G253)</f>
        <v>1.7292576419213972</v>
      </c>
      <c r="E254" s="32">
        <f>IF(OR($A254="",$B254=""),"",B254*'MPTO_working_2-way'!$G253)</f>
        <v>2.3712574850299402</v>
      </c>
      <c r="F254" s="30">
        <f>IF(OR($A254="",$B254=""),"",'MPTO_working_2-way'!D253)</f>
        <v>1.7209909322052965</v>
      </c>
      <c r="G254" s="32">
        <f>IF(OR($A254="",$B254=""),"",'MPTO_working_2-way'!E253)</f>
        <v>2.3869799956308713</v>
      </c>
      <c r="H254" s="30">
        <f>IF(OR($A254="",$B254=""),"",'OddsRatio_working_2-way'!M253)</f>
        <v>1.7206801266590057</v>
      </c>
      <c r="I254" s="30">
        <f>IF(OR($A254="",$B254=""),"",'OddsRatio_working_2-way'!N253)</f>
        <v>2.3875781543136072</v>
      </c>
      <c r="J254" s="30">
        <f>IF('Log_working_2-way'!$D253="","",A254^('Log_working_2-way'!$D253))</f>
        <v>1.7169221254682223</v>
      </c>
      <c r="K254" s="32">
        <f>IF('Log_working_2-way'!$D253="","",B254^('Log_working_2-way'!$D253))</f>
        <v>2.394851636566246</v>
      </c>
      <c r="L254" s="37">
        <f t="shared" si="44"/>
        <v>0.5782828282828284</v>
      </c>
      <c r="M254" s="37">
        <f t="shared" si="45"/>
        <v>0.42171717171717171</v>
      </c>
      <c r="N254" s="38">
        <v>350</v>
      </c>
      <c r="O254" s="38">
        <f t="shared" si="46"/>
        <v>140.41916167664672</v>
      </c>
      <c r="P254" s="38">
        <f t="shared" si="47"/>
        <v>197.16157205240177</v>
      </c>
      <c r="Q254" s="38">
        <f t="shared" si="48"/>
        <v>152.83842794759826</v>
      </c>
      <c r="R254" s="38">
        <f t="shared" si="49"/>
        <v>209.5808383233533</v>
      </c>
      <c r="S254" s="39">
        <f t="shared" si="50"/>
        <v>-12.419266270951539</v>
      </c>
      <c r="T254" s="39">
        <f t="shared" si="51"/>
        <v>-12.419266270951539</v>
      </c>
      <c r="U254" t="s">
        <v>446</v>
      </c>
      <c r="V254" t="s">
        <v>310</v>
      </c>
      <c r="W254" t="s">
        <v>337</v>
      </c>
      <c r="X254" s="48" t="s">
        <v>477</v>
      </c>
      <c r="Y254" s="41"/>
    </row>
    <row r="255" spans="1:25" ht="15" x14ac:dyDescent="0.25">
      <c r="A255">
        <v>1.64</v>
      </c>
      <c r="B255">
        <v>2.34</v>
      </c>
      <c r="C255" s="29">
        <f t="shared" si="43"/>
        <v>3.7106524911402872E-2</v>
      </c>
      <c r="D255" s="30">
        <f>IF(OR($A255="",$B255=""),"",A255*'MPTO_working_2-way'!$G254)</f>
        <v>1.7008547008547006</v>
      </c>
      <c r="E255" s="32">
        <f>IF(OR($A255="",$B255=""),"",B255*'MPTO_working_2-way'!$G254)</f>
        <v>2.4268292682926824</v>
      </c>
      <c r="F255" s="30">
        <f>IF(OR($A255="",$B255=""),"",'MPTO_working_2-way'!D254)</f>
        <v>1.6914668547249645</v>
      </c>
      <c r="G255" s="32">
        <f>IF(OR($A255="",$B255=""),"",'MPTO_working_2-way'!E254)</f>
        <v>2.4462009178990307</v>
      </c>
      <c r="H255" s="30">
        <f>IF(OR($A255="",$B255=""),"",'OddsRatio_working_2-way'!M254)</f>
        <v>1.6910947404650878</v>
      </c>
      <c r="I255" s="30">
        <f>IF(OR($A255="",$B255=""),"",'OddsRatio_working_2-way'!N254)</f>
        <v>2.4469796128487777</v>
      </c>
      <c r="J255" s="30">
        <f>IF('Log_working_2-way'!$D254="","",A255^('Log_working_2-way'!$D254))</f>
        <v>1.6868213334902025</v>
      </c>
      <c r="K255" s="32">
        <f>IF('Log_working_2-way'!$D254="","",B255^('Log_working_2-way'!$D254))</f>
        <v>2.4559827297707368</v>
      </c>
      <c r="L255" s="37">
        <f t="shared" si="44"/>
        <v>0.58793969849246241</v>
      </c>
      <c r="M255" s="37">
        <f t="shared" si="45"/>
        <v>0.41206030150753775</v>
      </c>
      <c r="N255" s="38">
        <v>351</v>
      </c>
      <c r="O255" s="38">
        <f t="shared" si="46"/>
        <v>136.97560975609755</v>
      </c>
      <c r="P255" s="38">
        <f t="shared" si="47"/>
        <v>200.99999999999997</v>
      </c>
      <c r="Q255" s="38">
        <f t="shared" si="48"/>
        <v>150</v>
      </c>
      <c r="R255" s="38">
        <f t="shared" si="49"/>
        <v>214.02439024390245</v>
      </c>
      <c r="S255" s="39">
        <f t="shared" si="50"/>
        <v>-13.024390243902445</v>
      </c>
      <c r="T255" s="39">
        <f t="shared" si="51"/>
        <v>-13.024390243902474</v>
      </c>
      <c r="U255" t="s">
        <v>325</v>
      </c>
      <c r="V255" t="s">
        <v>447</v>
      </c>
      <c r="W255" t="s">
        <v>337</v>
      </c>
      <c r="X255" s="48" t="s">
        <v>477</v>
      </c>
      <c r="Y255" s="41"/>
    </row>
    <row r="256" spans="1:25" ht="15" x14ac:dyDescent="0.25">
      <c r="A256">
        <v>2.0099999999999998</v>
      </c>
      <c r="B256">
        <v>1.87</v>
      </c>
      <c r="C256" s="29">
        <f t="shared" si="43"/>
        <v>3.22717960997152E-2</v>
      </c>
      <c r="D256" s="30">
        <f>IF(OR($A256="",$B256=""),"",A256*'MPTO_working_2-way'!$G255)</f>
        <v>2.0748663101604272</v>
      </c>
      <c r="E256" s="32">
        <f>IF(OR($A256="",$B256=""),"",B256*'MPTO_working_2-way'!$G255)</f>
        <v>1.9303482587064675</v>
      </c>
      <c r="F256" s="30">
        <f>IF(OR($A256="",$B256=""),"",'MPTO_working_2-way'!D255)</f>
        <v>2.0773758532069522</v>
      </c>
      <c r="G256" s="32">
        <f>IF(OR($A256="",$B256=""),"",'MPTO_working_2-way'!E255)</f>
        <v>1.9281811886013285</v>
      </c>
      <c r="H256" s="30">
        <f>IF(OR($A256="",$B256=""),"",'OddsRatio_working_2-way'!M255)</f>
        <v>2.0774597626964471</v>
      </c>
      <c r="I256" s="30">
        <f>IF(OR($A256="",$B256=""),"",'OddsRatio_working_2-way'!N255)</f>
        <v>1.9281089045009006</v>
      </c>
      <c r="J256" s="30">
        <f>IF('Log_working_2-way'!$D255="","",A256^('Log_working_2-way'!$D255))</f>
        <v>2.0786033258509891</v>
      </c>
      <c r="K256" s="32">
        <f>IF('Log_working_2-way'!$D255="","",B256^('Log_working_2-way'!$D255))</f>
        <v>1.9271248994258339</v>
      </c>
      <c r="L256" s="37">
        <f t="shared" si="44"/>
        <v>0.48195876288659806</v>
      </c>
      <c r="M256" s="37">
        <f t="shared" si="45"/>
        <v>0.51804123711340211</v>
      </c>
      <c r="N256" s="38">
        <v>352</v>
      </c>
      <c r="O256" s="38">
        <f t="shared" si="46"/>
        <v>176.87562189054728</v>
      </c>
      <c r="P256" s="38">
        <f t="shared" si="47"/>
        <v>163.76470588235293</v>
      </c>
      <c r="Q256" s="38">
        <f t="shared" si="48"/>
        <v>188.23529411764702</v>
      </c>
      <c r="R256" s="38">
        <f t="shared" si="49"/>
        <v>175.12437810945275</v>
      </c>
      <c r="S256" s="39">
        <f t="shared" si="50"/>
        <v>-11.359672227099736</v>
      </c>
      <c r="T256" s="39">
        <f t="shared" si="51"/>
        <v>-11.359672227099821</v>
      </c>
      <c r="U256" t="s">
        <v>448</v>
      </c>
      <c r="V256" t="s">
        <v>449</v>
      </c>
      <c r="W256" t="s">
        <v>337</v>
      </c>
      <c r="X256" s="48" t="s">
        <v>477</v>
      </c>
      <c r="Y256" s="41"/>
    </row>
    <row r="257" spans="1:25" ht="15" x14ac:dyDescent="0.25">
      <c r="A257">
        <v>2.31</v>
      </c>
      <c r="B257">
        <v>1.66</v>
      </c>
      <c r="C257" s="29">
        <f t="shared" si="43"/>
        <v>3.5310071454649705E-2</v>
      </c>
      <c r="D257" s="30">
        <f>IF(OR($A257="",$B257=""),"",A257*'MPTO_working_2-way'!$G256)</f>
        <v>2.3915662650602409</v>
      </c>
      <c r="E257" s="32">
        <f>IF(OR($A257="",$B257=""),"",B257*'MPTO_working_2-way'!$G256)</f>
        <v>1.7186147186147185</v>
      </c>
      <c r="F257" s="30">
        <f>IF(OR($A257="",$B257=""),"",'MPTO_working_2-way'!D256)</f>
        <v>2.4082145324373547</v>
      </c>
      <c r="G257" s="32">
        <f>IF(OR($A257="",$B257=""),"",'MPTO_working_2-way'!E256)</f>
        <v>1.7101190741649199</v>
      </c>
      <c r="H257" s="30">
        <f>IF(OR($A257="",$B257=""),"",'OddsRatio_working_2-way'!M256)</f>
        <v>2.4088465086191913</v>
      </c>
      <c r="I257" s="30">
        <f>IF(OR($A257="",$B257=""),"",'OddsRatio_working_2-way'!N256)</f>
        <v>1.7098005310600506</v>
      </c>
      <c r="J257" s="30">
        <f>IF('Log_working_2-way'!$D256="","",A257^('Log_working_2-way'!$D256))</f>
        <v>2.4165541184191208</v>
      </c>
      <c r="K257" s="32">
        <f>IF('Log_working_2-way'!$D256="","",B257^('Log_working_2-way'!$D256))</f>
        <v>1.7059384368003565</v>
      </c>
      <c r="L257" s="37">
        <f t="shared" si="44"/>
        <v>0.41813602015113349</v>
      </c>
      <c r="M257" s="37">
        <f t="shared" si="45"/>
        <v>0.58186397984886651</v>
      </c>
      <c r="N257" s="38">
        <v>353</v>
      </c>
      <c r="O257" s="38">
        <f t="shared" si="46"/>
        <v>200.18614718614722</v>
      </c>
      <c r="P257" s="38">
        <f t="shared" si="47"/>
        <v>140.34939759036146</v>
      </c>
      <c r="Q257" s="38">
        <f t="shared" si="48"/>
        <v>212.65060240963857</v>
      </c>
      <c r="R257" s="38">
        <f t="shared" si="49"/>
        <v>152.8138528138528</v>
      </c>
      <c r="S257" s="39">
        <f t="shared" si="50"/>
        <v>-12.464455223491342</v>
      </c>
      <c r="T257" s="39">
        <f t="shared" si="51"/>
        <v>-12.464455223491342</v>
      </c>
      <c r="U257" t="s">
        <v>450</v>
      </c>
      <c r="V257" t="s">
        <v>451</v>
      </c>
      <c r="W257" t="s">
        <v>338</v>
      </c>
      <c r="X257" s="48" t="s">
        <v>477</v>
      </c>
      <c r="Y257" s="41"/>
    </row>
    <row r="258" spans="1:25" ht="15" x14ac:dyDescent="0.25">
      <c r="A258">
        <v>1.55</v>
      </c>
      <c r="B258">
        <v>2.5299999999999998</v>
      </c>
      <c r="C258" s="29">
        <f t="shared" si="43"/>
        <v>4.0418207318628108E-2</v>
      </c>
      <c r="D258" s="30">
        <f>IF(OR($A258="",$B258=""),"",A258*'MPTO_working_2-way'!$G257)</f>
        <v>1.6126482213438735</v>
      </c>
      <c r="E258" s="32">
        <f>IF(OR($A258="",$B258=""),"",B258*'MPTO_working_2-way'!$G257)</f>
        <v>2.6322580645161291</v>
      </c>
      <c r="F258" s="30">
        <f>IF(OR($A258="",$B258=""),"",'MPTO_working_2-way'!D257)</f>
        <v>1.6001224115066817</v>
      </c>
      <c r="G258" s="32">
        <f>IF(OR($A258="",$B258=""),"",'MPTO_working_2-way'!E257)</f>
        <v>2.6663267040625529</v>
      </c>
      <c r="H258" s="30">
        <f>IF(OR($A258="",$B258=""),"",'OddsRatio_working_2-way'!M257)</f>
        <v>1.5995641118204185</v>
      </c>
      <c r="I258" s="30">
        <f>IF(OR($A258="",$B258=""),"",'OddsRatio_working_2-way'!N257)</f>
        <v>2.6678783474277079</v>
      </c>
      <c r="J258" s="30">
        <f>IF('Log_working_2-way'!$D257="","",A258^('Log_working_2-way'!$D257))</f>
        <v>1.593839514594479</v>
      </c>
      <c r="K258" s="32">
        <f>IF('Log_working_2-way'!$D257="","",B258^('Log_working_2-way'!$D257))</f>
        <v>2.6839566506152583</v>
      </c>
      <c r="L258" s="37">
        <f t="shared" si="44"/>
        <v>0.62009803921568629</v>
      </c>
      <c r="M258" s="37">
        <f t="shared" si="45"/>
        <v>0.37990196078431371</v>
      </c>
      <c r="N258" s="38">
        <v>354</v>
      </c>
      <c r="O258" s="38">
        <f t="shared" si="46"/>
        <v>125.61290322580648</v>
      </c>
      <c r="P258" s="38">
        <f t="shared" si="47"/>
        <v>214.07905138339919</v>
      </c>
      <c r="Q258" s="38">
        <f t="shared" si="48"/>
        <v>139.92094861660081</v>
      </c>
      <c r="R258" s="38">
        <f t="shared" si="49"/>
        <v>228.38709677419354</v>
      </c>
      <c r="S258" s="39">
        <f t="shared" si="50"/>
        <v>-14.308045390794334</v>
      </c>
      <c r="T258" s="39">
        <f t="shared" si="51"/>
        <v>-14.308045390794348</v>
      </c>
      <c r="U258" t="s">
        <v>228</v>
      </c>
      <c r="V258" t="s">
        <v>210</v>
      </c>
      <c r="W258" t="s">
        <v>304</v>
      </c>
      <c r="X258" s="48" t="s">
        <v>477</v>
      </c>
      <c r="Y258" s="41"/>
    </row>
    <row r="259" spans="1:25" ht="15" x14ac:dyDescent="0.25">
      <c r="A259">
        <v>2.21</v>
      </c>
      <c r="B259">
        <v>1.71</v>
      </c>
      <c r="C259" s="29">
        <f t="shared" ref="C259:C293" si="52">IF(OR($A259="",$B259=""),"",(1/A259)+(1/B259)-1)</f>
        <v>3.7284009420232245E-2</v>
      </c>
      <c r="D259" s="30">
        <f>IF(OR($A259="",$B259=""),"",A259*'MPTO_working_2-way'!$G258)</f>
        <v>2.2923976608187133</v>
      </c>
      <c r="E259" s="32">
        <f>IF(OR($A259="",$B259=""),"",B259*'MPTO_working_2-way'!$G258)</f>
        <v>1.7737556561085972</v>
      </c>
      <c r="F259" s="30">
        <f>IF(OR($A259="",$B259=""),"",'MPTO_working_2-way'!D258)</f>
        <v>2.3049617273032235</v>
      </c>
      <c r="G259" s="32">
        <f>IF(OR($A259="",$B259=""),"",'MPTO_working_2-way'!E258)</f>
        <v>1.7663059989250076</v>
      </c>
      <c r="H259" s="30">
        <f>IF(OR($A259="",$B259=""),"",'OddsRatio_working_2-way'!M258)</f>
        <v>2.305459824013238</v>
      </c>
      <c r="I259" s="30">
        <f>IF(OR($A259="",$B259=""),"",'OddsRatio_working_2-way'!N258)</f>
        <v>1.7660136157433048</v>
      </c>
      <c r="J259" s="30">
        <f>IF('Log_working_2-way'!$D258="","",A259^('Log_working_2-way'!$D258))</f>
        <v>2.3112626061065349</v>
      </c>
      <c r="K259" s="32">
        <f>IF('Log_working_2-way'!$D258="","",B259^('Log_working_2-way'!$D258))</f>
        <v>1.7626237454975722</v>
      </c>
      <c r="L259" s="37">
        <f t="shared" si="44"/>
        <v>0.43622448979591838</v>
      </c>
      <c r="M259" s="37">
        <f t="shared" si="45"/>
        <v>0.56377551020408168</v>
      </c>
      <c r="N259" s="38">
        <v>355</v>
      </c>
      <c r="O259" s="38">
        <f t="shared" si="46"/>
        <v>194.36651583710406</v>
      </c>
      <c r="P259" s="38">
        <f t="shared" si="47"/>
        <v>147.3976608187134</v>
      </c>
      <c r="Q259" s="38">
        <f t="shared" si="48"/>
        <v>207.60233918128654</v>
      </c>
      <c r="R259" s="38">
        <f t="shared" si="49"/>
        <v>160.63348416289594</v>
      </c>
      <c r="S259" s="39">
        <f t="shared" si="50"/>
        <v>-13.235823344182478</v>
      </c>
      <c r="T259" s="39">
        <f t="shared" si="51"/>
        <v>-13.235823344182535</v>
      </c>
      <c r="U259" t="s">
        <v>452</v>
      </c>
      <c r="V259" t="s">
        <v>453</v>
      </c>
      <c r="W259" t="s">
        <v>304</v>
      </c>
      <c r="X259" s="48" t="s">
        <v>477</v>
      </c>
      <c r="Y259" s="41"/>
    </row>
    <row r="260" spans="1:25" ht="15" x14ac:dyDescent="0.25">
      <c r="A260">
        <v>1.77</v>
      </c>
      <c r="B260">
        <v>2.12</v>
      </c>
      <c r="C260" s="29">
        <f t="shared" si="52"/>
        <v>3.6669864619976567E-2</v>
      </c>
      <c r="D260" s="30">
        <f>IF(OR($A260="",$B260=""),"",A260*'MPTO_working_2-way'!$G259)</f>
        <v>1.8349056603773586</v>
      </c>
      <c r="E260" s="32">
        <f>IF(OR($A260="",$B260=""),"",B260*'MPTO_working_2-way'!$G259)</f>
        <v>2.1977401129943503</v>
      </c>
      <c r="F260" s="30">
        <f>IF(OR($A260="",$B260=""),"",'MPTO_working_2-way'!D259)</f>
        <v>1.8293681747269892</v>
      </c>
      <c r="G260" s="32">
        <f>IF(OR($A260="",$B260=""),"",'MPTO_working_2-way'!E259)</f>
        <v>2.20573712673407</v>
      </c>
      <c r="H260" s="30">
        <f>IF(OR($A260="",$B260=""),"",'OddsRatio_working_2-way'!M259)</f>
        <v>1.8291561975888497</v>
      </c>
      <c r="I260" s="30">
        <f>IF(OR($A260="",$B260=""),"",'OddsRatio_working_2-way'!N259)</f>
        <v>2.2060453783110545</v>
      </c>
      <c r="J260" s="30">
        <f>IF('Log_working_2-way'!$D259="","",A260^('Log_working_2-way'!$D259))</f>
        <v>1.8266367308864699</v>
      </c>
      <c r="K260" s="32">
        <f>IF('Log_working_2-way'!$D259="","",B260^('Log_working_2-way'!$D259))</f>
        <v>2.2097212265507746</v>
      </c>
      <c r="L260" s="37">
        <f t="shared" si="44"/>
        <v>0.54498714652956293</v>
      </c>
      <c r="M260" s="37">
        <f t="shared" si="45"/>
        <v>0.45501285347043702</v>
      </c>
      <c r="N260" s="38">
        <v>356</v>
      </c>
      <c r="O260" s="38">
        <f t="shared" si="46"/>
        <v>154.87005649717514</v>
      </c>
      <c r="P260" s="38">
        <f t="shared" si="47"/>
        <v>188.0754716981132</v>
      </c>
      <c r="Q260" s="38">
        <f t="shared" si="48"/>
        <v>167.92452830188677</v>
      </c>
      <c r="R260" s="38">
        <f t="shared" si="49"/>
        <v>201.12994350282486</v>
      </c>
      <c r="S260" s="39">
        <f t="shared" si="50"/>
        <v>-13.054471804711625</v>
      </c>
      <c r="T260" s="39">
        <f t="shared" si="51"/>
        <v>-13.054471804711653</v>
      </c>
      <c r="U260" t="s">
        <v>262</v>
      </c>
      <c r="V260" t="s">
        <v>257</v>
      </c>
      <c r="W260" t="s">
        <v>304</v>
      </c>
      <c r="X260" s="48" t="s">
        <v>477</v>
      </c>
      <c r="Y260" s="41"/>
    </row>
    <row r="261" spans="1:25" ht="15" x14ac:dyDescent="0.25">
      <c r="A261">
        <v>2.29</v>
      </c>
      <c r="B261">
        <v>1.66</v>
      </c>
      <c r="C261" s="29">
        <f t="shared" si="52"/>
        <v>3.9090861261640519E-2</v>
      </c>
      <c r="D261" s="30">
        <f>IF(OR($A261="",$B261=""),"",A261*'MPTO_working_2-way'!$G260)</f>
        <v>2.3795180722891569</v>
      </c>
      <c r="E261" s="32">
        <f>IF(OR($A261="",$B261=""),"",B261*'MPTO_working_2-way'!$G260)</f>
        <v>1.7248908296943233</v>
      </c>
      <c r="F261" s="30">
        <f>IF(OR($A261="",$B261=""),"",'MPTO_working_2-way'!D260)</f>
        <v>2.3973008765844739</v>
      </c>
      <c r="G261" s="32">
        <f>IF(OR($A261="",$B261=""),"",'MPTO_working_2-way'!E260)</f>
        <v>1.7156654781784539</v>
      </c>
      <c r="H261" s="30">
        <f>IF(OR($A261="",$B261=""),"",'OddsRatio_working_2-way'!M260)</f>
        <v>2.3980505908390635</v>
      </c>
      <c r="I261" s="30">
        <f>IF(OR($A261="",$B261=""),"",'OddsRatio_working_2-way'!N260)</f>
        <v>1.7152816976385905</v>
      </c>
      <c r="J261" s="30">
        <f>IF('Log_working_2-way'!$D260="","",A261^('Log_working_2-way'!$D260))</f>
        <v>2.4063151286043962</v>
      </c>
      <c r="K261" s="32">
        <f>IF('Log_working_2-way'!$D260="","",B261^('Log_working_2-way'!$D260))</f>
        <v>1.7110781784678428</v>
      </c>
      <c r="L261" s="37">
        <f t="shared" si="44"/>
        <v>0.42025316455696199</v>
      </c>
      <c r="M261" s="37">
        <f t="shared" si="45"/>
        <v>0.57974683544303796</v>
      </c>
      <c r="N261" s="38">
        <v>357</v>
      </c>
      <c r="O261" s="38">
        <f t="shared" si="46"/>
        <v>201.10480349344977</v>
      </c>
      <c r="P261" s="38">
        <f t="shared" si="47"/>
        <v>141.93975903614458</v>
      </c>
      <c r="Q261" s="38">
        <f t="shared" si="48"/>
        <v>215.06024096385545</v>
      </c>
      <c r="R261" s="38">
        <f t="shared" si="49"/>
        <v>155.89519650655023</v>
      </c>
      <c r="S261" s="39">
        <f t="shared" si="50"/>
        <v>-13.955437470405684</v>
      </c>
      <c r="T261" s="39">
        <f t="shared" si="51"/>
        <v>-13.955437470405656</v>
      </c>
      <c r="U261" t="s">
        <v>258</v>
      </c>
      <c r="V261" t="s">
        <v>259</v>
      </c>
      <c r="W261" t="s">
        <v>304</v>
      </c>
      <c r="X261" s="48" t="s">
        <v>477</v>
      </c>
      <c r="Y261" s="41"/>
    </row>
    <row r="262" spans="1:25" ht="15" x14ac:dyDescent="0.25">
      <c r="A262">
        <v>1.81</v>
      </c>
      <c r="B262">
        <v>2.06</v>
      </c>
      <c r="C262" s="29">
        <f t="shared" si="52"/>
        <v>3.7923081049187513E-2</v>
      </c>
      <c r="D262" s="30">
        <f>IF(OR($A262="",$B262=""),"",A262*'MPTO_working_2-way'!$G261)</f>
        <v>1.8786407766990294</v>
      </c>
      <c r="E262" s="32">
        <f>IF(OR($A262="",$B262=""),"",B262*'MPTO_working_2-way'!$G261)</f>
        <v>2.1381215469613264</v>
      </c>
      <c r="F262" s="30">
        <f>IF(OR($A262="",$B262=""),"",'MPTO_working_2-way'!D261)</f>
        <v>1.8743276529432467</v>
      </c>
      <c r="G262" s="32">
        <f>IF(OR($A262="",$B262=""),"",'MPTO_working_2-way'!E261)</f>
        <v>2.1437359857413907</v>
      </c>
      <c r="H262" s="30">
        <f>IF(OR($A262="",$B262=""),"",'OddsRatio_working_2-way'!M261)</f>
        <v>1.8741572761215382</v>
      </c>
      <c r="I262" s="30">
        <f>IF(OR($A262="",$B262=""),"",'OddsRatio_working_2-way'!N261)</f>
        <v>2.1439589045541121</v>
      </c>
      <c r="J262" s="30">
        <f>IF('Log_working_2-way'!$D261="","",A262^('Log_working_2-way'!$D261))</f>
        <v>1.8721919326638379</v>
      </c>
      <c r="K262" s="32">
        <f>IF('Log_working_2-way'!$D261="","",B262^('Log_working_2-way'!$D261))</f>
        <v>2.1465366309290381</v>
      </c>
      <c r="L262" s="37">
        <f t="shared" si="44"/>
        <v>0.53229974160206706</v>
      </c>
      <c r="M262" s="37">
        <f t="shared" si="45"/>
        <v>0.46770025839793272</v>
      </c>
      <c r="N262" s="38">
        <v>358</v>
      </c>
      <c r="O262" s="38">
        <f t="shared" si="46"/>
        <v>160.20994475138124</v>
      </c>
      <c r="P262" s="38">
        <f t="shared" si="47"/>
        <v>184.21359223300971</v>
      </c>
      <c r="Q262" s="38">
        <f t="shared" si="48"/>
        <v>173.78640776699029</v>
      </c>
      <c r="R262" s="38">
        <f t="shared" si="49"/>
        <v>197.79005524861878</v>
      </c>
      <c r="S262" s="39">
        <f t="shared" si="50"/>
        <v>-13.57646301560905</v>
      </c>
      <c r="T262" s="39">
        <f t="shared" si="51"/>
        <v>-13.576463015609079</v>
      </c>
      <c r="U262" t="s">
        <v>260</v>
      </c>
      <c r="V262" t="s">
        <v>454</v>
      </c>
      <c r="W262" t="s">
        <v>304</v>
      </c>
      <c r="X262" s="48" t="s">
        <v>477</v>
      </c>
      <c r="Y262" s="41"/>
    </row>
    <row r="263" spans="1:25" ht="15" x14ac:dyDescent="0.25">
      <c r="A263">
        <v>1.78</v>
      </c>
      <c r="B263">
        <v>2.11</v>
      </c>
      <c r="C263" s="29">
        <f t="shared" si="52"/>
        <v>3.5731402098088338E-2</v>
      </c>
      <c r="D263" s="30">
        <f>IF(OR($A263="",$B263=""),"",A263*'MPTO_working_2-way'!$G262)</f>
        <v>1.8436018957345972</v>
      </c>
      <c r="E263" s="32">
        <f>IF(OR($A263="",$B263=""),"",B263*'MPTO_working_2-way'!$G262)</f>
        <v>2.1853932584269664</v>
      </c>
      <c r="F263" s="30">
        <f>IF(OR($A263="",$B263=""),"",'MPTO_working_2-way'!D262)</f>
        <v>1.8384649273092173</v>
      </c>
      <c r="G263" s="32">
        <f>IF(OR($A263="",$B263=""),"",'MPTO_working_2-way'!E262)</f>
        <v>2.1926557300484557</v>
      </c>
      <c r="H263" s="30">
        <f>IF(OR($A263="",$B263=""),"",'OddsRatio_working_2-way'!M262)</f>
        <v>1.838273644284909</v>
      </c>
      <c r="I263" s="30">
        <f>IF(OR($A263="",$B263=""),"",'OddsRatio_working_2-way'!N262)</f>
        <v>2.192927878405448</v>
      </c>
      <c r="J263" s="30">
        <f>IF('Log_working_2-way'!$D262="","",A263^('Log_working_2-way'!$D262))</f>
        <v>1.8359377980310738</v>
      </c>
      <c r="K263" s="32">
        <f>IF('Log_working_2-way'!$D262="","",B263^('Log_working_2-way'!$D262))</f>
        <v>2.1962612557480616</v>
      </c>
      <c r="L263" s="37">
        <f t="shared" ref="L263:L293" si="53">(1/D263)</f>
        <v>0.54241645244215941</v>
      </c>
      <c r="M263" s="37">
        <f t="shared" ref="M263:M293" si="54">(1/E263)</f>
        <v>0.45758354755784059</v>
      </c>
      <c r="N263" s="38">
        <v>359</v>
      </c>
      <c r="O263" s="38">
        <f t="shared" ref="O263:O293" si="55">(1/A263)*((N263*A263)-N263)</f>
        <v>157.31460674157304</v>
      </c>
      <c r="P263" s="38">
        <f t="shared" ref="P263:P293" si="56">(1/B263)*((N263*B263)-N263)</f>
        <v>188.85781990521329</v>
      </c>
      <c r="Q263" s="38">
        <f t="shared" ref="Q263:Q293" si="57">(1/B263)*N263</f>
        <v>170.14218009478674</v>
      </c>
      <c r="R263" s="38">
        <f t="shared" ref="R263:R293" si="58">(1/A263)*N263</f>
        <v>201.68539325842698</v>
      </c>
      <c r="S263" s="39">
        <f t="shared" ref="S263:S293" si="59">O263-Q263</f>
        <v>-12.827573353213694</v>
      </c>
      <c r="T263" s="39">
        <f t="shared" ref="T263:T293" si="60">P263-R263</f>
        <v>-12.827573353213694</v>
      </c>
      <c r="U263" t="s">
        <v>455</v>
      </c>
      <c r="V263" t="s">
        <v>263</v>
      </c>
      <c r="W263" t="s">
        <v>304</v>
      </c>
      <c r="X263" s="48" t="s">
        <v>477</v>
      </c>
      <c r="Y263" s="41"/>
    </row>
    <row r="264" spans="1:25" ht="15" x14ac:dyDescent="0.25">
      <c r="A264">
        <v>2.0499999999999998</v>
      </c>
      <c r="B264">
        <v>1.83</v>
      </c>
      <c r="C264" s="29">
        <f t="shared" si="52"/>
        <v>3.4252965480474407E-2</v>
      </c>
      <c r="D264" s="30">
        <f>IF(OR($A264="",$B264=""),"",A264*'MPTO_working_2-way'!$G263)</f>
        <v>2.1202185792349724</v>
      </c>
      <c r="E264" s="32">
        <f>IF(OR($A264="",$B264=""),"",B264*'MPTO_working_2-way'!$G263)</f>
        <v>1.8926829268292682</v>
      </c>
      <c r="F264" s="30">
        <f>IF(OR($A264="",$B264=""),"",'MPTO_working_2-way'!D263)</f>
        <v>2.1245929491717397</v>
      </c>
      <c r="G264" s="32">
        <f>IF(OR($A264="",$B264=""),"",'MPTO_working_2-way'!E263)</f>
        <v>1.8892106257081707</v>
      </c>
      <c r="H264" s="30">
        <f>IF(OR($A264="",$B264=""),"",'OddsRatio_working_2-way'!M263)</f>
        <v>2.1247489679763456</v>
      </c>
      <c r="I264" s="30">
        <f>IF(OR($A264="",$B264=""),"",'OddsRatio_working_2-way'!N263)</f>
        <v>1.8890872794479689</v>
      </c>
      <c r="J264" s="30">
        <f>IF('Log_working_2-way'!$D263="","",A264^('Log_working_2-way'!$D263))</f>
        <v>2.1267489530128172</v>
      </c>
      <c r="K264" s="32">
        <f>IF('Log_working_2-way'!$D263="","",B264^('Log_working_2-way'!$D263))</f>
        <v>1.8875091450726849</v>
      </c>
      <c r="L264" s="37">
        <f t="shared" si="53"/>
        <v>0.47164948453608252</v>
      </c>
      <c r="M264" s="37">
        <f t="shared" si="54"/>
        <v>0.52835051546391754</v>
      </c>
      <c r="N264" s="38">
        <v>360</v>
      </c>
      <c r="O264" s="38">
        <f t="shared" si="55"/>
        <v>184.39024390243898</v>
      </c>
      <c r="P264" s="38">
        <f t="shared" si="56"/>
        <v>163.27868852459019</v>
      </c>
      <c r="Q264" s="38">
        <f t="shared" si="57"/>
        <v>196.72131147540981</v>
      </c>
      <c r="R264" s="38">
        <f t="shared" si="58"/>
        <v>175.60975609756099</v>
      </c>
      <c r="S264" s="39">
        <f t="shared" si="59"/>
        <v>-12.331067572970824</v>
      </c>
      <c r="T264" s="39">
        <f t="shared" si="60"/>
        <v>-12.331067572970795</v>
      </c>
      <c r="U264" t="s">
        <v>211</v>
      </c>
      <c r="V264" t="s">
        <v>456</v>
      </c>
      <c r="W264" t="s">
        <v>304</v>
      </c>
      <c r="X264" s="48" t="s">
        <v>477</v>
      </c>
      <c r="Y264" s="41"/>
    </row>
    <row r="265" spans="1:25" ht="15" x14ac:dyDescent="0.25">
      <c r="A265">
        <v>1.76</v>
      </c>
      <c r="B265">
        <v>2.0499999999999998</v>
      </c>
      <c r="C265" s="29">
        <f t="shared" si="52"/>
        <v>5.598669623059882E-2</v>
      </c>
      <c r="D265" s="30">
        <f>IF(OR($A265="",$B265=""),"",A265*'MPTO_working_2-way'!$G264)</f>
        <v>1.858536585365854</v>
      </c>
      <c r="E265" s="32">
        <f>IF(OR($A265="",$B265=""),"",B265*'MPTO_working_2-way'!$G264)</f>
        <v>2.1647727272727275</v>
      </c>
      <c r="F265" s="30">
        <f>IF(OR($A265="",$B265=""),"",'MPTO_working_2-way'!D264)</f>
        <v>1.8512057465366858</v>
      </c>
      <c r="G265" s="32">
        <f>IF(OR($A265="",$B265=""),"",'MPTO_working_2-way'!E264)</f>
        <v>2.1748040988547319</v>
      </c>
      <c r="H265" s="30">
        <f>IF(OR($A265="",$B265=""),"",'OddsRatio_working_2-way'!M264)</f>
        <v>1.8507699593953257</v>
      </c>
      <c r="I265" s="30">
        <f>IF(OR($A265="",$B265=""),"",'OddsRatio_working_2-way'!N264)</f>
        <v>2.1754058649540684</v>
      </c>
      <c r="J265" s="30">
        <f>IF('Log_working_2-way'!$D264="","",A265^('Log_working_2-way'!$D264))</f>
        <v>1.8473850029200891</v>
      </c>
      <c r="K265" s="32">
        <f>IF('Log_working_2-way'!$D264="","",B265^('Log_working_2-way'!$D264))</f>
        <v>2.1801011305976625</v>
      </c>
      <c r="L265" s="37">
        <f t="shared" si="53"/>
        <v>0.53805774278215213</v>
      </c>
      <c r="M265" s="37">
        <f t="shared" si="54"/>
        <v>0.46194225721784771</v>
      </c>
      <c r="N265" s="38">
        <v>361</v>
      </c>
      <c r="O265" s="38">
        <f t="shared" si="55"/>
        <v>155.88636363636365</v>
      </c>
      <c r="P265" s="38">
        <f t="shared" si="56"/>
        <v>184.90243902439025</v>
      </c>
      <c r="Q265" s="38">
        <f t="shared" si="57"/>
        <v>176.09756097560978</v>
      </c>
      <c r="R265" s="38">
        <f t="shared" si="58"/>
        <v>205.11363636363637</v>
      </c>
      <c r="S265" s="39">
        <f t="shared" si="59"/>
        <v>-20.211197339246127</v>
      </c>
      <c r="T265" s="39">
        <f t="shared" si="60"/>
        <v>-20.211197339246127</v>
      </c>
      <c r="U265" t="s">
        <v>269</v>
      </c>
      <c r="V265" t="s">
        <v>329</v>
      </c>
      <c r="W265" t="s">
        <v>307</v>
      </c>
      <c r="X265" s="48" t="s">
        <v>477</v>
      </c>
      <c r="Y265" s="41"/>
    </row>
    <row r="266" spans="1:25" ht="15" x14ac:dyDescent="0.25">
      <c r="A266">
        <v>2.35</v>
      </c>
      <c r="B266">
        <v>1.58</v>
      </c>
      <c r="C266" s="29">
        <f t="shared" si="52"/>
        <v>5.8443307298680303E-2</v>
      </c>
      <c r="D266" s="30">
        <f>IF(OR($A266="",$B266=""),"",A266*'MPTO_working_2-way'!$G265)</f>
        <v>2.4873417721518987</v>
      </c>
      <c r="E266" s="32">
        <f>IF(OR($A266="",$B266=""),"",B266*'MPTO_working_2-way'!$G265)</f>
        <v>1.672340425531915</v>
      </c>
      <c r="F266" s="30">
        <f>IF(OR($A266="",$B266=""),"",'MPTO_working_2-way'!D265)</f>
        <v>2.5232755691471289</v>
      </c>
      <c r="G266" s="32">
        <f>IF(OR($A266="",$B266=""),"",'MPTO_working_2-way'!E265)</f>
        <v>1.6564800356903859</v>
      </c>
      <c r="H266" s="30">
        <f>IF(OR($A266="",$B266=""),"",'OddsRatio_working_2-way'!M265)</f>
        <v>2.5256428831468232</v>
      </c>
      <c r="I266" s="30">
        <f>IF(OR($A266="",$B266=""),"",'OddsRatio_working_2-way'!N265)</f>
        <v>1.6554613868334498</v>
      </c>
      <c r="J266" s="30">
        <f>IF('Log_working_2-way'!$D265="","",A266^('Log_working_2-way'!$D265))</f>
        <v>2.5428605175877279</v>
      </c>
      <c r="K266" s="32">
        <f>IF('Log_working_2-way'!$D265="","",B266^('Log_working_2-way'!$D265))</f>
        <v>1.6481467304362736</v>
      </c>
      <c r="L266" s="37">
        <f t="shared" si="53"/>
        <v>0.4020356234096692</v>
      </c>
      <c r="M266" s="37">
        <f t="shared" si="54"/>
        <v>0.59796437659033075</v>
      </c>
      <c r="N266" s="38">
        <v>362</v>
      </c>
      <c r="O266" s="38">
        <f t="shared" si="55"/>
        <v>207.95744680851067</v>
      </c>
      <c r="P266" s="38">
        <f t="shared" si="56"/>
        <v>132.8860759493671</v>
      </c>
      <c r="Q266" s="38">
        <f t="shared" si="57"/>
        <v>229.11392405063287</v>
      </c>
      <c r="R266" s="38">
        <f t="shared" si="58"/>
        <v>154.04255319148936</v>
      </c>
      <c r="S266" s="39">
        <f t="shared" si="59"/>
        <v>-21.156477242122207</v>
      </c>
      <c r="T266" s="39">
        <f t="shared" si="60"/>
        <v>-21.156477242122264</v>
      </c>
      <c r="U266" t="s">
        <v>242</v>
      </c>
      <c r="V266" t="s">
        <v>457</v>
      </c>
      <c r="W266" t="s">
        <v>307</v>
      </c>
      <c r="X266" s="48" t="s">
        <v>477</v>
      </c>
      <c r="Y266" s="41"/>
    </row>
    <row r="267" spans="1:25" ht="15" x14ac:dyDescent="0.25">
      <c r="A267">
        <v>2.1800000000000002</v>
      </c>
      <c r="B267">
        <v>1.68</v>
      </c>
      <c r="C267" s="29">
        <f t="shared" si="52"/>
        <v>5.3953691568370488E-2</v>
      </c>
      <c r="D267" s="30">
        <f>IF(OR($A267="",$B267=""),"",A267*'MPTO_working_2-way'!$G266)</f>
        <v>2.2976190476190479</v>
      </c>
      <c r="E267" s="32">
        <f>IF(OR($A267="",$B267=""),"",B267*'MPTO_working_2-way'!$G266)</f>
        <v>1.7706422018348624</v>
      </c>
      <c r="F267" s="30">
        <f>IF(OR($A267="",$B267=""),"",'MPTO_working_2-way'!D266)</f>
        <v>2.3162155325069569</v>
      </c>
      <c r="G267" s="32">
        <f>IF(OR($A267="",$B267=""),"",'MPTO_working_2-way'!E266)</f>
        <v>1.7597539880837978</v>
      </c>
      <c r="H267" s="30">
        <f>IF(OR($A267="",$B267=""),"",'OddsRatio_working_2-way'!M266)</f>
        <v>2.3173056280328646</v>
      </c>
      <c r="I267" s="30">
        <f>IF(OR($A267="",$B267=""),"",'OddsRatio_working_2-way'!N266)</f>
        <v>1.7591252771714809</v>
      </c>
      <c r="J267" s="30">
        <f>IF('Log_working_2-way'!$D266="","",A267^('Log_working_2-way'!$D266))</f>
        <v>2.3260581240200584</v>
      </c>
      <c r="K267" s="32">
        <f>IF('Log_working_2-way'!$D266="","",B267^('Log_working_2-way'!$D266))</f>
        <v>1.7541147570259803</v>
      </c>
      <c r="L267" s="37">
        <f t="shared" si="53"/>
        <v>0.43523316062176159</v>
      </c>
      <c r="M267" s="37">
        <f t="shared" si="54"/>
        <v>0.56476683937823835</v>
      </c>
      <c r="N267" s="38">
        <v>363</v>
      </c>
      <c r="O267" s="38">
        <f t="shared" si="55"/>
        <v>196.48623853211009</v>
      </c>
      <c r="P267" s="38">
        <f t="shared" si="56"/>
        <v>146.92857142857144</v>
      </c>
      <c r="Q267" s="38">
        <f t="shared" si="57"/>
        <v>216.07142857142858</v>
      </c>
      <c r="R267" s="38">
        <f t="shared" si="58"/>
        <v>166.51376146788991</v>
      </c>
      <c r="S267" s="39">
        <f t="shared" si="59"/>
        <v>-19.585190039318491</v>
      </c>
      <c r="T267" s="39">
        <f t="shared" si="60"/>
        <v>-19.585190039318462</v>
      </c>
      <c r="U267" t="s">
        <v>268</v>
      </c>
      <c r="V267" t="s">
        <v>271</v>
      </c>
      <c r="W267" t="s">
        <v>307</v>
      </c>
      <c r="X267" s="48" t="s">
        <v>477</v>
      </c>
      <c r="Y267" s="41"/>
    </row>
    <row r="268" spans="1:25" ht="15" x14ac:dyDescent="0.25">
      <c r="A268">
        <v>1.53</v>
      </c>
      <c r="B268">
        <v>2.59</v>
      </c>
      <c r="C268" s="29">
        <f t="shared" si="52"/>
        <v>3.9695157342216181E-2</v>
      </c>
      <c r="D268" s="30">
        <f>IF(OR($A268="",$B268=""),"",A268*'MPTO_working_2-way'!$G267)</f>
        <v>1.5907335907335909</v>
      </c>
      <c r="E268" s="32">
        <f>IF(OR($A268="",$B268=""),"",B268*'MPTO_working_2-way'!$G267)</f>
        <v>2.6928104575163396</v>
      </c>
      <c r="F268" s="30">
        <f>IF(OR($A268="",$B268=""),"",'MPTO_working_2-way'!D267)</f>
        <v>1.5779162601787884</v>
      </c>
      <c r="G268" s="32">
        <f>IF(OR($A268="",$B268=""),"",'MPTO_working_2-way'!E267)</f>
        <v>2.7303544975367759</v>
      </c>
      <c r="H268" s="30">
        <f>IF(OR($A268="",$B268=""),"",'OddsRatio_working_2-way'!M267)</f>
        <v>1.577350269189626</v>
      </c>
      <c r="I268" s="30">
        <f>IF(OR($A268="",$B268=""),"",'OddsRatio_working_2-way'!N267)</f>
        <v>2.7320508075688767</v>
      </c>
      <c r="J268" s="30">
        <f>IF('Log_working_2-way'!$D267="","",A268^('Log_working_2-way'!$D267))</f>
        <v>1.5714897550150251</v>
      </c>
      <c r="K268" s="32">
        <f>IF('Log_working_2-way'!$D267="","",B268^('Log_working_2-way'!$D267))</f>
        <v>2.7498126453259264</v>
      </c>
      <c r="L268" s="37">
        <f t="shared" si="53"/>
        <v>0.62864077669902907</v>
      </c>
      <c r="M268" s="37">
        <f t="shared" si="54"/>
        <v>0.37135922330097093</v>
      </c>
      <c r="N268" s="38">
        <v>364</v>
      </c>
      <c r="O268" s="38">
        <f t="shared" si="55"/>
        <v>126.09150326797383</v>
      </c>
      <c r="P268" s="38">
        <f t="shared" si="56"/>
        <v>223.45945945945945</v>
      </c>
      <c r="Q268" s="38">
        <f t="shared" si="57"/>
        <v>140.54054054054055</v>
      </c>
      <c r="R268" s="38">
        <f t="shared" si="58"/>
        <v>237.90849673202615</v>
      </c>
      <c r="S268" s="39">
        <f t="shared" si="59"/>
        <v>-14.449037272566713</v>
      </c>
      <c r="T268" s="39">
        <f t="shared" si="60"/>
        <v>-14.449037272566699</v>
      </c>
      <c r="U268" t="s">
        <v>274</v>
      </c>
      <c r="V268" t="s">
        <v>285</v>
      </c>
      <c r="W268" t="s">
        <v>308</v>
      </c>
      <c r="X268" s="48" t="s">
        <v>477</v>
      </c>
      <c r="Y268" s="41"/>
    </row>
    <row r="269" spans="1:25" ht="15" x14ac:dyDescent="0.25">
      <c r="A269">
        <v>1.69</v>
      </c>
      <c r="B269">
        <v>2.2400000000000002</v>
      </c>
      <c r="C269" s="29">
        <f t="shared" si="52"/>
        <v>3.8144547759932479E-2</v>
      </c>
      <c r="D269" s="30">
        <f>IF(OR($A269="",$B269=""),"",A269*'MPTO_working_2-way'!$G268)</f>
        <v>1.7544642857142858</v>
      </c>
      <c r="E269" s="32">
        <f>IF(OR($A269="",$B269=""),"",B269*'MPTO_working_2-way'!$G268)</f>
        <v>2.3254437869822491</v>
      </c>
      <c r="F269" s="30">
        <f>IF(OR($A269="",$B269=""),"",'MPTO_working_2-way'!D268)</f>
        <v>1.7462865578005351</v>
      </c>
      <c r="G269" s="32">
        <f>IF(OR($A269="",$B269=""),"",'MPTO_working_2-way'!E268)</f>
        <v>2.3399678575843743</v>
      </c>
      <c r="H269" s="30">
        <f>IF(OR($A269="",$B269=""),"",'OddsRatio_working_2-way'!M268)</f>
        <v>1.7459568438611086</v>
      </c>
      <c r="I269" s="30">
        <f>IF(OR($A269="",$B269=""),"",'OddsRatio_working_2-way'!N268)</f>
        <v>2.3405601251996737</v>
      </c>
      <c r="J269" s="30">
        <f>IF('Log_working_2-way'!$D268="","",A269^('Log_working_2-way'!$D268))</f>
        <v>1.7422334757420166</v>
      </c>
      <c r="K269" s="32">
        <f>IF('Log_working_2-way'!$D268="","",B269^('Log_working_2-way'!$D268))</f>
        <v>2.347284961783934</v>
      </c>
      <c r="L269" s="37">
        <f t="shared" si="53"/>
        <v>0.56997455470737912</v>
      </c>
      <c r="M269" s="37">
        <f t="shared" si="54"/>
        <v>0.43002544529262077</v>
      </c>
      <c r="N269" s="38">
        <v>365</v>
      </c>
      <c r="O269" s="38">
        <f t="shared" si="55"/>
        <v>149.02366863905328</v>
      </c>
      <c r="P269" s="38">
        <f t="shared" si="56"/>
        <v>202.05357142857142</v>
      </c>
      <c r="Q269" s="38">
        <f t="shared" si="57"/>
        <v>162.94642857142856</v>
      </c>
      <c r="R269" s="38">
        <f t="shared" si="58"/>
        <v>215.97633136094674</v>
      </c>
      <c r="S269" s="39">
        <f t="shared" si="59"/>
        <v>-13.922759932375271</v>
      </c>
      <c r="T269" s="39">
        <f t="shared" si="60"/>
        <v>-13.922759932375328</v>
      </c>
      <c r="U269" t="s">
        <v>275</v>
      </c>
      <c r="V269" t="s">
        <v>273</v>
      </c>
      <c r="W269" t="s">
        <v>308</v>
      </c>
      <c r="X269" s="48" t="s">
        <v>477</v>
      </c>
      <c r="Y269" s="41"/>
    </row>
    <row r="270" spans="1:25" ht="15" x14ac:dyDescent="0.25">
      <c r="A270">
        <v>1.64</v>
      </c>
      <c r="B270">
        <v>2.34</v>
      </c>
      <c r="C270" s="29">
        <f t="shared" si="52"/>
        <v>3.7106524911402872E-2</v>
      </c>
      <c r="D270" s="30">
        <f>IF(OR($A270="",$B270=""),"",A270*'MPTO_working_2-way'!$G269)</f>
        <v>1.7008547008547006</v>
      </c>
      <c r="E270" s="32">
        <f>IF(OR($A270="",$B270=""),"",B270*'MPTO_working_2-way'!$G269)</f>
        <v>2.4268292682926824</v>
      </c>
      <c r="F270" s="30">
        <f>IF(OR($A270="",$B270=""),"",'MPTO_working_2-way'!D269)</f>
        <v>1.6914668547249645</v>
      </c>
      <c r="G270" s="32">
        <f>IF(OR($A270="",$B270=""),"",'MPTO_working_2-way'!E269)</f>
        <v>2.4462009178990307</v>
      </c>
      <c r="H270" s="30">
        <f>IF(OR($A270="",$B270=""),"",'OddsRatio_working_2-way'!M269)</f>
        <v>1.6910947404650878</v>
      </c>
      <c r="I270" s="30">
        <f>IF(OR($A270="",$B270=""),"",'OddsRatio_working_2-way'!N269)</f>
        <v>2.4469796128487777</v>
      </c>
      <c r="J270" s="30">
        <f>IF('Log_working_2-way'!$D269="","",A270^('Log_working_2-way'!$D269))</f>
        <v>1.6868213334902025</v>
      </c>
      <c r="K270" s="32">
        <f>IF('Log_working_2-way'!$D269="","",B270^('Log_working_2-way'!$D269))</f>
        <v>2.4559827297707368</v>
      </c>
      <c r="L270" s="37">
        <f t="shared" si="53"/>
        <v>0.58793969849246241</v>
      </c>
      <c r="M270" s="37">
        <f t="shared" si="54"/>
        <v>0.41206030150753775</v>
      </c>
      <c r="N270" s="38">
        <v>366</v>
      </c>
      <c r="O270" s="38">
        <f t="shared" si="55"/>
        <v>142.82926829268294</v>
      </c>
      <c r="P270" s="38">
        <f t="shared" si="56"/>
        <v>209.58974358974359</v>
      </c>
      <c r="Q270" s="38">
        <f t="shared" si="57"/>
        <v>156.41025641025644</v>
      </c>
      <c r="R270" s="38">
        <f t="shared" si="58"/>
        <v>223.17073170731706</v>
      </c>
      <c r="S270" s="39">
        <f t="shared" si="59"/>
        <v>-13.580988117573497</v>
      </c>
      <c r="T270" s="39">
        <f t="shared" si="60"/>
        <v>-13.580988117573469</v>
      </c>
      <c r="U270" t="s">
        <v>281</v>
      </c>
      <c r="V270" t="s">
        <v>323</v>
      </c>
      <c r="W270" t="s">
        <v>308</v>
      </c>
      <c r="X270" s="48" t="s">
        <v>477</v>
      </c>
      <c r="Y270" s="41"/>
    </row>
    <row r="271" spans="1:25" ht="15" x14ac:dyDescent="0.25">
      <c r="A271">
        <v>1.61</v>
      </c>
      <c r="B271">
        <v>2.4</v>
      </c>
      <c r="C271" s="29">
        <f t="shared" si="52"/>
        <v>3.7784679089026829E-2</v>
      </c>
      <c r="D271" s="30">
        <f>IF(OR($A271="",$B271=""),"",A271*'MPTO_working_2-way'!$G270)</f>
        <v>1.6708333333333334</v>
      </c>
      <c r="E271" s="32">
        <f>IF(OR($A271="",$B271=""),"",B271*'MPTO_working_2-way'!$G270)</f>
        <v>2.4906832298136643</v>
      </c>
      <c r="F271" s="30">
        <f>IF(OR($A271="",$B271=""),"",'MPTO_working_2-way'!D270)</f>
        <v>1.6605070906746886</v>
      </c>
      <c r="G271" s="32">
        <f>IF(OR($A271="",$B271=""),"",'MPTO_working_2-way'!E270)</f>
        <v>2.5139882888744305</v>
      </c>
      <c r="H271" s="30">
        <f>IF(OR($A271="",$B271=""),"",'OddsRatio_working_2-way'!M270)</f>
        <v>1.660086574408453</v>
      </c>
      <c r="I271" s="30">
        <f>IF(OR($A271="",$B271=""),"",'OddsRatio_working_2-way'!N270)</f>
        <v>2.5149527937243179</v>
      </c>
      <c r="J271" s="30">
        <f>IF('Log_working_2-way'!$D270="","",A271^('Log_working_2-way'!$D270))</f>
        <v>1.6553816409506441</v>
      </c>
      <c r="K271" s="32">
        <f>IF('Log_working_2-way'!$D270="","",B271^('Log_working_2-way'!$D270))</f>
        <v>2.5258285211487945</v>
      </c>
      <c r="L271" s="37">
        <f t="shared" si="53"/>
        <v>0.59850374064837908</v>
      </c>
      <c r="M271" s="37">
        <f t="shared" si="54"/>
        <v>0.40149625935162098</v>
      </c>
      <c r="N271" s="38">
        <v>367</v>
      </c>
      <c r="O271" s="38">
        <f t="shared" si="55"/>
        <v>139.04968944099377</v>
      </c>
      <c r="P271" s="38">
        <f t="shared" si="56"/>
        <v>214.08333333333331</v>
      </c>
      <c r="Q271" s="38">
        <f t="shared" si="57"/>
        <v>152.91666666666669</v>
      </c>
      <c r="R271" s="38">
        <f t="shared" si="58"/>
        <v>227.9503105590062</v>
      </c>
      <c r="S271" s="39">
        <f t="shared" si="59"/>
        <v>-13.866977225672912</v>
      </c>
      <c r="T271" s="39">
        <f t="shared" si="60"/>
        <v>-13.866977225672883</v>
      </c>
      <c r="U271" t="s">
        <v>458</v>
      </c>
      <c r="V271" t="s">
        <v>283</v>
      </c>
      <c r="W271" t="s">
        <v>308</v>
      </c>
      <c r="X271" s="48" t="s">
        <v>477</v>
      </c>
      <c r="Y271" s="41"/>
    </row>
    <row r="272" spans="1:25" ht="15" x14ac:dyDescent="0.25">
      <c r="A272">
        <v>2.1800000000000002</v>
      </c>
      <c r="B272">
        <v>1.74</v>
      </c>
      <c r="C272" s="29">
        <f t="shared" si="52"/>
        <v>3.3428240008436028E-2</v>
      </c>
      <c r="D272" s="30">
        <f>IF(OR($A272="",$B272=""),"",A272*'MPTO_working_2-way'!$G271)</f>
        <v>2.2528735632183907</v>
      </c>
      <c r="E272" s="32">
        <f>IF(OR($A272="",$B272=""),"",B272*'MPTO_working_2-way'!$G271)</f>
        <v>1.7981651376146788</v>
      </c>
      <c r="F272" s="30">
        <f>IF(OR($A272="",$B272=""),"",'MPTO_working_2-way'!D271)</f>
        <v>2.2624358821424311</v>
      </c>
      <c r="G272" s="32">
        <f>IF(OR($A272="",$B272=""),"",'MPTO_working_2-way'!E271)</f>
        <v>1.7921194368326561</v>
      </c>
      <c r="H272" s="30">
        <f>IF(OR($A272="",$B272=""),"",'OddsRatio_working_2-way'!M271)</f>
        <v>2.26277258229445</v>
      </c>
      <c r="I272" s="30">
        <f>IF(OR($A272="",$B272=""),"",'OddsRatio_working_2-way'!N271)</f>
        <v>1.7919082295744857</v>
      </c>
      <c r="J272" s="30">
        <f>IF('Log_working_2-way'!$D271="","",A272^('Log_working_2-way'!$D271))</f>
        <v>2.2671631499443738</v>
      </c>
      <c r="K272" s="32">
        <f>IF('Log_working_2-way'!$D271="","",B272^('Log_working_2-way'!$D271))</f>
        <v>1.7891643629660847</v>
      </c>
      <c r="L272" s="37">
        <f t="shared" si="53"/>
        <v>0.44387755102040816</v>
      </c>
      <c r="M272" s="37">
        <f t="shared" si="54"/>
        <v>0.55612244897959184</v>
      </c>
      <c r="N272" s="38">
        <v>368</v>
      </c>
      <c r="O272" s="38">
        <f t="shared" si="55"/>
        <v>199.1926605504587</v>
      </c>
      <c r="P272" s="38">
        <f t="shared" si="56"/>
        <v>156.5057471264368</v>
      </c>
      <c r="Q272" s="38">
        <f t="shared" si="57"/>
        <v>211.4942528735632</v>
      </c>
      <c r="R272" s="38">
        <f t="shared" si="58"/>
        <v>168.80733944954127</v>
      </c>
      <c r="S272" s="39">
        <f t="shared" si="59"/>
        <v>-12.301592323104501</v>
      </c>
      <c r="T272" s="39">
        <f t="shared" si="60"/>
        <v>-12.301592323104472</v>
      </c>
      <c r="U272" t="s">
        <v>331</v>
      </c>
      <c r="V272" t="s">
        <v>459</v>
      </c>
      <c r="W272" t="s">
        <v>339</v>
      </c>
      <c r="X272" s="48" t="s">
        <v>477</v>
      </c>
      <c r="Y272" s="41"/>
    </row>
    <row r="273" spans="1:25" s="35" customFormat="1" ht="15" x14ac:dyDescent="0.25">
      <c r="A273">
        <v>2.0099999999999998</v>
      </c>
      <c r="B273">
        <v>1.88</v>
      </c>
      <c r="C273" s="29">
        <f t="shared" si="52"/>
        <v>2.9427331427966497E-2</v>
      </c>
      <c r="D273" s="30">
        <f>IF(OR($A273="",$B273=""),"",A273*'MPTO_working_2-way'!$G272)</f>
        <v>2.0691489361702122</v>
      </c>
      <c r="E273" s="32">
        <f>IF(OR($A273="",$B273=""),"",B273*'MPTO_working_2-way'!$G272)</f>
        <v>1.9353233830845769</v>
      </c>
      <c r="F273" s="30">
        <f>IF(OR($A273="",$B273=""),"",'MPTO_working_2-way'!D272)</f>
        <v>2.0712563034422273</v>
      </c>
      <c r="G273" s="32">
        <f>IF(OR($A273="",$B273=""),"",'MPTO_working_2-way'!E272)</f>
        <v>1.9334834220221038</v>
      </c>
      <c r="H273" s="30">
        <f>IF(OR($A273="",$B273=""),"",'OddsRatio_working_2-way'!M272)</f>
        <v>2.0713203408538785</v>
      </c>
      <c r="I273" s="30">
        <f>IF(OR($A273="",$B273=""),"",'OddsRatio_working_2-way'!N272)</f>
        <v>1.9334276237142709</v>
      </c>
      <c r="J273" s="30">
        <f>IF('Log_working_2-way'!$D272="","",A273^('Log_working_2-way'!$D272))</f>
        <v>2.0722780043286777</v>
      </c>
      <c r="K273" s="32">
        <f>IF('Log_working_2-way'!$D272="","",B273^('Log_working_2-way'!$D272))</f>
        <v>1.9325939690668699</v>
      </c>
      <c r="L273" s="37">
        <f t="shared" si="53"/>
        <v>0.48329048843187672</v>
      </c>
      <c r="M273" s="37">
        <f t="shared" si="54"/>
        <v>0.5167095115681235</v>
      </c>
      <c r="N273" s="38">
        <v>369</v>
      </c>
      <c r="O273" s="38">
        <f t="shared" si="55"/>
        <v>185.41791044776119</v>
      </c>
      <c r="P273" s="38">
        <f t="shared" si="56"/>
        <v>172.72340425531911</v>
      </c>
      <c r="Q273" s="38">
        <f t="shared" si="57"/>
        <v>196.27659574468086</v>
      </c>
      <c r="R273" s="38">
        <f t="shared" si="58"/>
        <v>183.58208955223884</v>
      </c>
      <c r="S273" s="39">
        <f t="shared" si="59"/>
        <v>-10.858685296919674</v>
      </c>
      <c r="T273" s="39">
        <f t="shared" si="60"/>
        <v>-10.858685296919731</v>
      </c>
      <c r="U273" t="s">
        <v>460</v>
      </c>
      <c r="V273" t="s">
        <v>332</v>
      </c>
      <c r="W273" t="s">
        <v>339</v>
      </c>
      <c r="X273" s="48" t="s">
        <v>477</v>
      </c>
      <c r="Y273" s="41"/>
    </row>
    <row r="274" spans="1:25" ht="15" x14ac:dyDescent="0.25">
      <c r="A274">
        <v>1.96</v>
      </c>
      <c r="B274">
        <v>1.93</v>
      </c>
      <c r="C274" s="29">
        <f t="shared" si="52"/>
        <v>2.8338796658559762E-2</v>
      </c>
      <c r="D274" s="30">
        <f>IF(OR($A274="",$B274=""),"",A274*'MPTO_working_2-way'!$G273)</f>
        <v>2.0155440414507773</v>
      </c>
      <c r="E274" s="32">
        <f>IF(OR($A274="",$B274=""),"",B274*'MPTO_working_2-way'!$G273)</f>
        <v>1.9846938775510203</v>
      </c>
      <c r="F274" s="30">
        <f>IF(OR($A274="",$B274=""),"",'MPTO_working_2-way'!D273)</f>
        <v>2.0159880622468553</v>
      </c>
      <c r="G274" s="32">
        <f>IF(OR($A274="",$B274=""),"",'MPTO_working_2-way'!E273)</f>
        <v>1.9842635333613092</v>
      </c>
      <c r="H274" s="30">
        <f>IF(OR($A274="",$B274=""),"",'OddsRatio_working_2-way'!M273)</f>
        <v>2.0160010160015238</v>
      </c>
      <c r="I274" s="30">
        <f>IF(OR($A274="",$B274=""),"",'OddsRatio_working_2-way'!N273)</f>
        <v>1.9842509842514759</v>
      </c>
      <c r="J274" s="30">
        <f>IF('Log_working_2-way'!$D273="","",A274^('Log_working_2-way'!$D273))</f>
        <v>2.0162023284286739</v>
      </c>
      <c r="K274" s="32">
        <f>IF('Log_working_2-way'!$D273="","",B274^('Log_working_2-way'!$D273))</f>
        <v>1.9840560014719333</v>
      </c>
      <c r="L274" s="37">
        <f t="shared" si="53"/>
        <v>0.49614395886889456</v>
      </c>
      <c r="M274" s="37">
        <f t="shared" si="54"/>
        <v>0.50385604113110538</v>
      </c>
      <c r="N274" s="38">
        <v>370</v>
      </c>
      <c r="O274" s="38">
        <f t="shared" si="55"/>
        <v>181.22448979591834</v>
      </c>
      <c r="P274" s="38">
        <f t="shared" si="56"/>
        <v>178.29015544041454</v>
      </c>
      <c r="Q274" s="38">
        <f t="shared" si="57"/>
        <v>191.70984455958552</v>
      </c>
      <c r="R274" s="38">
        <f t="shared" si="58"/>
        <v>188.77551020408163</v>
      </c>
      <c r="S274" s="39">
        <f t="shared" si="59"/>
        <v>-10.485354763667175</v>
      </c>
      <c r="T274" s="39">
        <f t="shared" si="60"/>
        <v>-10.48535476366709</v>
      </c>
      <c r="U274" t="s">
        <v>461</v>
      </c>
      <c r="V274" t="s">
        <v>330</v>
      </c>
      <c r="W274" t="s">
        <v>339</v>
      </c>
      <c r="X274" s="48" t="s">
        <v>477</v>
      </c>
      <c r="Y274" s="41"/>
    </row>
    <row r="275" spans="1:25" ht="15" x14ac:dyDescent="0.25">
      <c r="A275">
        <v>2.1</v>
      </c>
      <c r="B275">
        <v>1.79</v>
      </c>
      <c r="C275" s="29">
        <f t="shared" si="52"/>
        <v>3.4849694067571102E-2</v>
      </c>
      <c r="D275" s="30">
        <f>IF(OR($A275="",$B275=""),"",A275*'MPTO_working_2-way'!$G274)</f>
        <v>2.1731843575418992</v>
      </c>
      <c r="E275" s="32">
        <f>IF(OR($A275="",$B275=""),"",B275*'MPTO_working_2-way'!$G274)</f>
        <v>1.8523809523809522</v>
      </c>
      <c r="F275" s="30">
        <f>IF(OR($A275="",$B275=""),"",'MPTO_working_2-way'!D274)</f>
        <v>2.1797622499275153</v>
      </c>
      <c r="G275" s="32">
        <f>IF(OR($A275="",$B275=""),"",'MPTO_working_2-way'!E274)</f>
        <v>1.8476284099287292</v>
      </c>
      <c r="H275" s="30">
        <f>IF(OR($A275="",$B275=""),"",'OddsRatio_working_2-way'!M274)</f>
        <v>2.1800021454603971</v>
      </c>
      <c r="I275" s="30">
        <f>IF(OR($A275="",$B275=""),"",'OddsRatio_working_2-way'!N274)</f>
        <v>1.8474560862851939</v>
      </c>
      <c r="J275" s="30">
        <f>IF('Log_working_2-way'!$D274="","",A275^('Log_working_2-way'!$D274))</f>
        <v>2.1830172065936067</v>
      </c>
      <c r="K275" s="32">
        <f>IF('Log_working_2-way'!$D274="","",B275^('Log_working_2-way'!$D274))</f>
        <v>1.8452962428833544</v>
      </c>
      <c r="L275" s="37">
        <f t="shared" si="53"/>
        <v>0.46015424164524427</v>
      </c>
      <c r="M275" s="37">
        <f t="shared" si="54"/>
        <v>0.53984575835475579</v>
      </c>
      <c r="N275" s="38">
        <v>371</v>
      </c>
      <c r="O275" s="38">
        <f t="shared" si="55"/>
        <v>194.33333333333334</v>
      </c>
      <c r="P275" s="38">
        <f t="shared" si="56"/>
        <v>163.73743016759778</v>
      </c>
      <c r="Q275" s="38">
        <f t="shared" si="57"/>
        <v>207.26256983240222</v>
      </c>
      <c r="R275" s="38">
        <f t="shared" si="58"/>
        <v>176.66666666666666</v>
      </c>
      <c r="S275" s="39">
        <f t="shared" si="59"/>
        <v>-12.929236499068878</v>
      </c>
      <c r="T275" s="39">
        <f t="shared" si="60"/>
        <v>-12.929236499068878</v>
      </c>
      <c r="U275" t="s">
        <v>333</v>
      </c>
      <c r="V275" t="s">
        <v>462</v>
      </c>
      <c r="W275" t="s">
        <v>339</v>
      </c>
      <c r="X275" s="48" t="s">
        <v>477</v>
      </c>
      <c r="Y275" s="41"/>
    </row>
    <row r="276" spans="1:25" ht="15" x14ac:dyDescent="0.25">
      <c r="A276">
        <v>1.52</v>
      </c>
      <c r="B276">
        <v>2.63</v>
      </c>
      <c r="C276" s="29">
        <f t="shared" si="52"/>
        <v>3.8122873724234729E-2</v>
      </c>
      <c r="D276" s="30">
        <f>IF(OR($A276="",$B276=""),"",A276*'MPTO_working_2-way'!$G275)</f>
        <v>1.5779467680608368</v>
      </c>
      <c r="E276" s="32">
        <f>IF(OR($A276="",$B276=""),"",B276*'MPTO_working_2-way'!$G275)</f>
        <v>2.7302631578947372</v>
      </c>
      <c r="F276" s="30">
        <f>IF(OR($A276="",$B276=""),"",'MPTO_working_2-way'!D275)</f>
        <v>1.5653535907275435</v>
      </c>
      <c r="G276" s="32">
        <f>IF(OR($A276="",$B276=""),"",'MPTO_working_2-way'!E275)</f>
        <v>2.7688045435655915</v>
      </c>
      <c r="H276" s="30">
        <f>IF(OR($A276="",$B276=""),"",'OddsRatio_working_2-way'!M275)</f>
        <v>1.5648171428949158</v>
      </c>
      <c r="I276" s="30">
        <f>IF(OR($A276="",$B276=""),"",'OddsRatio_working_2-way'!N275)</f>
        <v>2.7704845056129086</v>
      </c>
      <c r="J276" s="30">
        <f>IF('Log_working_2-way'!$D275="","",A276^('Log_working_2-way'!$D275))</f>
        <v>1.5590603951381059</v>
      </c>
      <c r="K276" s="32">
        <f>IF('Log_working_2-way'!$D275="","",B276^('Log_working_2-way'!$D275))</f>
        <v>2.7887155103386907</v>
      </c>
      <c r="L276" s="37">
        <f t="shared" si="53"/>
        <v>0.63373493975903605</v>
      </c>
      <c r="M276" s="37">
        <f t="shared" si="54"/>
        <v>0.36626506024096384</v>
      </c>
      <c r="N276" s="38">
        <v>372</v>
      </c>
      <c r="O276" s="38">
        <f t="shared" si="55"/>
        <v>127.26315789473689</v>
      </c>
      <c r="P276" s="38">
        <f t="shared" si="56"/>
        <v>230.55513307984793</v>
      </c>
      <c r="Q276" s="38">
        <f t="shared" si="57"/>
        <v>141.44486692015209</v>
      </c>
      <c r="R276" s="38">
        <f t="shared" si="58"/>
        <v>244.73684210526318</v>
      </c>
      <c r="S276" s="39">
        <f t="shared" si="59"/>
        <v>-14.181709025415202</v>
      </c>
      <c r="T276" s="39">
        <f t="shared" si="60"/>
        <v>-14.181709025415245</v>
      </c>
      <c r="U276" t="s">
        <v>463</v>
      </c>
      <c r="V276" t="s">
        <v>464</v>
      </c>
      <c r="W276" t="s">
        <v>481</v>
      </c>
      <c r="X276" s="48" t="s">
        <v>477</v>
      </c>
      <c r="Y276" s="41"/>
    </row>
    <row r="277" spans="1:25" ht="15" x14ac:dyDescent="0.25">
      <c r="A277">
        <v>1.8</v>
      </c>
      <c r="B277">
        <v>2.09</v>
      </c>
      <c r="C277" s="29">
        <f t="shared" si="52"/>
        <v>3.4024455077086735E-2</v>
      </c>
      <c r="D277" s="30">
        <f>IF(OR($A277="",$B277=""),"",A277*'MPTO_working_2-way'!$G276)</f>
        <v>1.8612440191387563</v>
      </c>
      <c r="E277" s="32">
        <f>IF(OR($A277="",$B277=""),"",B277*'MPTO_working_2-way'!$G276)</f>
        <v>2.161111111111111</v>
      </c>
      <c r="F277" s="30">
        <f>IF(OR($A277="",$B277=""),"",'MPTO_working_2-way'!D276)</f>
        <v>1.8568608094768018</v>
      </c>
      <c r="G277" s="32">
        <f>IF(OR($A277="",$B277=""),"",'MPTO_working_2-way'!E276)</f>
        <v>2.1670506912442398</v>
      </c>
      <c r="H277" s="30">
        <f>IF(OR($A277="",$B277=""),"",'OddsRatio_working_2-way'!M276)</f>
        <v>1.8567058737562385</v>
      </c>
      <c r="I277" s="30">
        <f>IF(OR($A277="",$B277=""),"",'OddsRatio_working_2-way'!N276)</f>
        <v>2.1672617529928755</v>
      </c>
      <c r="J277" s="30">
        <f>IF('Log_working_2-way'!$D276="","",A277^('Log_working_2-way'!$D276))</f>
        <v>1.8547149010332622</v>
      </c>
      <c r="K277" s="32">
        <f>IF('Log_working_2-way'!$D276="","",B277^('Log_working_2-way'!$D276))</f>
        <v>2.1699807722915003</v>
      </c>
      <c r="L277" s="37">
        <f t="shared" si="53"/>
        <v>0.53727506426735205</v>
      </c>
      <c r="M277" s="37">
        <f t="shared" si="54"/>
        <v>0.46272493573264784</v>
      </c>
      <c r="N277" s="38">
        <v>373</v>
      </c>
      <c r="O277" s="38">
        <f t="shared" si="55"/>
        <v>165.77777777777777</v>
      </c>
      <c r="P277" s="38">
        <f t="shared" si="56"/>
        <v>194.53110047846889</v>
      </c>
      <c r="Q277" s="38">
        <f t="shared" si="57"/>
        <v>178.46889952153111</v>
      </c>
      <c r="R277" s="38">
        <f t="shared" si="58"/>
        <v>207.22222222222223</v>
      </c>
      <c r="S277" s="39">
        <f t="shared" si="59"/>
        <v>-12.691121743753342</v>
      </c>
      <c r="T277" s="39">
        <f t="shared" si="60"/>
        <v>-12.691121743753342</v>
      </c>
      <c r="U277" t="s">
        <v>465</v>
      </c>
      <c r="V277" t="s">
        <v>466</v>
      </c>
      <c r="W277" t="s">
        <v>481</v>
      </c>
      <c r="X277" s="48" t="s">
        <v>477</v>
      </c>
      <c r="Y277" s="41"/>
    </row>
    <row r="278" spans="1:25" ht="15" x14ac:dyDescent="0.25">
      <c r="A278">
        <v>1.71</v>
      </c>
      <c r="B278">
        <v>2.23</v>
      </c>
      <c r="C278" s="29">
        <f t="shared" si="52"/>
        <v>3.3225814910969431E-2</v>
      </c>
      <c r="D278" s="30">
        <f>IF(OR($A278="",$B278=""),"",A278*'MPTO_working_2-way'!$G277)</f>
        <v>1.7668161434977576</v>
      </c>
      <c r="E278" s="32">
        <f>IF(OR($A278="",$B278=""),"",B278*'MPTO_working_2-way'!$G277)</f>
        <v>2.3040935672514617</v>
      </c>
      <c r="F278" s="30">
        <f>IF(OR($A278="",$B278=""),"",'MPTO_working_2-way'!D277)</f>
        <v>1.7599981538319522</v>
      </c>
      <c r="G278" s="32">
        <f>IF(OR($A278="",$B278=""),"",'MPTO_working_2-way'!E277)</f>
        <v>2.315792669966295</v>
      </c>
      <c r="H278" s="30">
        <f>IF(OR($A278="",$B278=""),"",'OddsRatio_working_2-way'!M277)</f>
        <v>1.7597603387632996</v>
      </c>
      <c r="I278" s="30">
        <f>IF(OR($A278="",$B278=""),"",'OddsRatio_working_2-way'!N277)</f>
        <v>2.3162045305336028</v>
      </c>
      <c r="J278" s="30">
        <f>IF('Log_working_2-way'!$D277="","",A278^('Log_working_2-way'!$D277))</f>
        <v>1.7566662454529891</v>
      </c>
      <c r="K278" s="32">
        <f>IF('Log_working_2-way'!$D277="","",B278^('Log_working_2-way'!$D277))</f>
        <v>2.3215866387713424</v>
      </c>
      <c r="L278" s="37">
        <f t="shared" si="53"/>
        <v>0.56598984771573613</v>
      </c>
      <c r="M278" s="37">
        <f t="shared" si="54"/>
        <v>0.43401015228426398</v>
      </c>
      <c r="N278" s="38">
        <v>374</v>
      </c>
      <c r="O278" s="38">
        <f t="shared" si="55"/>
        <v>155.28654970760232</v>
      </c>
      <c r="P278" s="38">
        <f t="shared" si="56"/>
        <v>206.28699551569505</v>
      </c>
      <c r="Q278" s="38">
        <f t="shared" si="57"/>
        <v>167.71300448430495</v>
      </c>
      <c r="R278" s="38">
        <f t="shared" si="58"/>
        <v>218.71345029239765</v>
      </c>
      <c r="S278" s="39">
        <f t="shared" si="59"/>
        <v>-12.426454776702627</v>
      </c>
      <c r="T278" s="39">
        <f t="shared" si="60"/>
        <v>-12.426454776702599</v>
      </c>
      <c r="U278" t="s">
        <v>467</v>
      </c>
      <c r="V278" t="s">
        <v>468</v>
      </c>
      <c r="W278" t="s">
        <v>481</v>
      </c>
      <c r="X278" s="48" t="s">
        <v>477</v>
      </c>
      <c r="Y278" s="41"/>
    </row>
    <row r="279" spans="1:25" ht="15" x14ac:dyDescent="0.25">
      <c r="A279">
        <v>1.56</v>
      </c>
      <c r="B279">
        <v>2.54</v>
      </c>
      <c r="C279" s="29">
        <f t="shared" si="52"/>
        <v>3.4726428427215739E-2</v>
      </c>
      <c r="D279" s="30">
        <f>IF(OR($A279="",$B279=""),"",A279*'MPTO_working_2-way'!$G278)</f>
        <v>1.6141732283464567</v>
      </c>
      <c r="E279" s="32">
        <f>IF(OR($A279="",$B279=""),"",B279*'MPTO_working_2-way'!$G278)</f>
        <v>2.6282051282051282</v>
      </c>
      <c r="F279" s="30">
        <f>IF(OR($A279="",$B279=""),"",'MPTO_working_2-way'!D278)</f>
        <v>1.6034315312398835</v>
      </c>
      <c r="G279" s="32">
        <f>IF(OR($A279="",$B279=""),"",'MPTO_working_2-way'!E278)</f>
        <v>2.6571888412017164</v>
      </c>
      <c r="H279" s="30">
        <f>IF(OR($A279="",$B279=""),"",'OddsRatio_working_2-way'!M278)</f>
        <v>1.6030226891555273</v>
      </c>
      <c r="I279" s="30">
        <f>IF(OR($A279="",$B279=""),"",'OddsRatio_working_2-way'!N278)</f>
        <v>2.6583123951776999</v>
      </c>
      <c r="J279" s="30">
        <f>IF('Log_working_2-way'!$D278="","",A279^('Log_working_2-way'!$D278))</f>
        <v>1.5981286036134053</v>
      </c>
      <c r="K279" s="32">
        <f>IF('Log_working_2-way'!$D278="","",B279^('Log_working_2-way'!$D278))</f>
        <v>2.6718812542297234</v>
      </c>
      <c r="L279" s="37">
        <f t="shared" si="53"/>
        <v>0.61951219512195121</v>
      </c>
      <c r="M279" s="37">
        <f t="shared" si="54"/>
        <v>0.38048780487804879</v>
      </c>
      <c r="N279" s="38">
        <v>375</v>
      </c>
      <c r="O279" s="38">
        <f t="shared" si="55"/>
        <v>134.61538461538461</v>
      </c>
      <c r="P279" s="38">
        <f t="shared" si="56"/>
        <v>227.36220472440942</v>
      </c>
      <c r="Q279" s="38">
        <f t="shared" si="57"/>
        <v>147.63779527559055</v>
      </c>
      <c r="R279" s="38">
        <f t="shared" si="58"/>
        <v>240.38461538461536</v>
      </c>
      <c r="S279" s="39">
        <f t="shared" si="59"/>
        <v>-13.022410660205935</v>
      </c>
      <c r="T279" s="39">
        <f t="shared" si="60"/>
        <v>-13.022410660205935</v>
      </c>
      <c r="U279" t="s">
        <v>469</v>
      </c>
      <c r="V279" t="s">
        <v>470</v>
      </c>
      <c r="W279" t="s">
        <v>481</v>
      </c>
      <c r="X279" s="48" t="s">
        <v>477</v>
      </c>
      <c r="Y279" s="41"/>
    </row>
    <row r="280" spans="1:25" ht="15" x14ac:dyDescent="0.25">
      <c r="A280">
        <v>2.16</v>
      </c>
      <c r="B280">
        <v>1.75</v>
      </c>
      <c r="C280" s="29">
        <f t="shared" si="52"/>
        <v>3.4391534391534417E-2</v>
      </c>
      <c r="D280" s="30">
        <f>IF(OR($A280="",$B280=""),"",A280*'MPTO_working_2-way'!$G279)</f>
        <v>2.2342857142857144</v>
      </c>
      <c r="E280" s="32">
        <f>IF(OR($A280="",$B280=""),"",B280*'MPTO_working_2-way'!$G279)</f>
        <v>1.8101851851851851</v>
      </c>
      <c r="F280" s="30">
        <f>IF(OR($A280="",$B280=""),"",'MPTO_working_2-way'!D279)</f>
        <v>2.2433234421364987</v>
      </c>
      <c r="G280" s="32">
        <f>IF(OR($A280="",$B280=""),"",'MPTO_working_2-way'!E279)</f>
        <v>1.8042959427207637</v>
      </c>
      <c r="H280" s="30">
        <f>IF(OR($A280="",$B280=""),"",'OddsRatio_working_2-way'!M279)</f>
        <v>2.2436505404118421</v>
      </c>
      <c r="I280" s="30">
        <f>IF(OR($A280="",$B280=""),"",'OddsRatio_working_2-way'!N279)</f>
        <v>1.8040844011283466</v>
      </c>
      <c r="J280" s="30">
        <f>IF('Log_working_2-way'!$D279="","",A280^('Log_working_2-way'!$D279))</f>
        <v>2.2478012615174499</v>
      </c>
      <c r="K280" s="32">
        <f>IF('Log_working_2-way'!$D279="","",B280^('Log_working_2-way'!$D279))</f>
        <v>1.8014096722292445</v>
      </c>
      <c r="L280" s="37">
        <f t="shared" si="53"/>
        <v>0.4475703324808184</v>
      </c>
      <c r="M280" s="37">
        <f t="shared" si="54"/>
        <v>0.55242966751918166</v>
      </c>
      <c r="N280" s="38">
        <v>376</v>
      </c>
      <c r="O280" s="38">
        <f t="shared" si="55"/>
        <v>201.92592592592595</v>
      </c>
      <c r="P280" s="38">
        <f t="shared" si="56"/>
        <v>161.14285714285714</v>
      </c>
      <c r="Q280" s="38">
        <f t="shared" si="57"/>
        <v>214.85714285714283</v>
      </c>
      <c r="R280" s="38">
        <f t="shared" si="58"/>
        <v>174.07407407407405</v>
      </c>
      <c r="S280" s="39">
        <f t="shared" si="59"/>
        <v>-12.931216931216881</v>
      </c>
      <c r="T280" s="39">
        <f t="shared" si="60"/>
        <v>-12.931216931216909</v>
      </c>
      <c r="U280" t="s">
        <v>122</v>
      </c>
      <c r="V280" t="s">
        <v>101</v>
      </c>
      <c r="W280" t="s">
        <v>127</v>
      </c>
      <c r="X280" s="48" t="s">
        <v>477</v>
      </c>
      <c r="Y280" s="41"/>
    </row>
    <row r="281" spans="1:25" ht="15" x14ac:dyDescent="0.25">
      <c r="A281">
        <v>1.75</v>
      </c>
      <c r="B281">
        <v>2.14</v>
      </c>
      <c r="C281" s="29">
        <f t="shared" si="52"/>
        <v>3.8718291054739673E-2</v>
      </c>
      <c r="D281" s="30">
        <f>IF(OR($A281="",$B281=""),"",A281*'MPTO_working_2-way'!$G280)</f>
        <v>1.8177570093457944</v>
      </c>
      <c r="E281" s="32">
        <f>IF(OR($A281="",$B281=""),"",B281*'MPTO_working_2-way'!$G280)</f>
        <v>2.2228571428571429</v>
      </c>
      <c r="F281" s="30">
        <f>IF(OR($A281="",$B281=""),"",'MPTO_working_2-way'!D280)</f>
        <v>1.81136638452237</v>
      </c>
      <c r="G281" s="32">
        <f>IF(OR($A281="",$B281=""),"",'MPTO_working_2-way'!E280)</f>
        <v>2.2324888226527575</v>
      </c>
      <c r="H281" s="30">
        <f>IF(OR($A281="",$B281=""),"",'OddsRatio_working_2-way'!M280)</f>
        <v>1.8111071056538131</v>
      </c>
      <c r="I281" s="30">
        <f>IF(OR($A281="",$B281=""),"",'OddsRatio_working_2-way'!N280)</f>
        <v>2.2328828005937953</v>
      </c>
      <c r="J281" s="30">
        <f>IF('Log_working_2-way'!$D280="","",A281^('Log_working_2-way'!$D280))</f>
        <v>1.8081956651086979</v>
      </c>
      <c r="K281" s="32">
        <f>IF('Log_working_2-way'!$D280="","",B281^('Log_working_2-way'!$D280))</f>
        <v>2.2373241322265098</v>
      </c>
      <c r="L281" s="37">
        <f t="shared" si="53"/>
        <v>0.55012853470437018</v>
      </c>
      <c r="M281" s="37">
        <f t="shared" si="54"/>
        <v>0.44987146529562982</v>
      </c>
      <c r="N281" s="38">
        <v>377</v>
      </c>
      <c r="O281" s="38">
        <f t="shared" si="55"/>
        <v>161.57142857142856</v>
      </c>
      <c r="P281" s="38">
        <f t="shared" si="56"/>
        <v>200.83177570093463</v>
      </c>
      <c r="Q281" s="38">
        <f t="shared" si="57"/>
        <v>176.16822429906543</v>
      </c>
      <c r="R281" s="38">
        <f t="shared" si="58"/>
        <v>215.42857142857142</v>
      </c>
      <c r="S281" s="39">
        <f t="shared" si="59"/>
        <v>-14.596795727636874</v>
      </c>
      <c r="T281" s="39">
        <f t="shared" si="60"/>
        <v>-14.596795727636788</v>
      </c>
      <c r="U281" t="s">
        <v>104</v>
      </c>
      <c r="V281" t="s">
        <v>117</v>
      </c>
      <c r="W281" t="s">
        <v>127</v>
      </c>
      <c r="X281" s="48" t="s">
        <v>477</v>
      </c>
      <c r="Y281" s="41"/>
    </row>
    <row r="282" spans="1:25" ht="15" x14ac:dyDescent="0.25">
      <c r="A282">
        <v>2.1</v>
      </c>
      <c r="B282">
        <v>1.79</v>
      </c>
      <c r="C282" s="29">
        <f t="shared" si="52"/>
        <v>3.4849694067571102E-2</v>
      </c>
      <c r="D282" s="30">
        <f>IF(OR($A282="",$B282=""),"",A282*'MPTO_working_2-way'!$G281)</f>
        <v>2.1731843575418992</v>
      </c>
      <c r="E282" s="32">
        <f>IF(OR($A282="",$B282=""),"",B282*'MPTO_working_2-way'!$G281)</f>
        <v>1.8523809523809522</v>
      </c>
      <c r="F282" s="30">
        <f>IF(OR($A282="",$B282=""),"",'MPTO_working_2-way'!D281)</f>
        <v>2.1797622499275153</v>
      </c>
      <c r="G282" s="32">
        <f>IF(OR($A282="",$B282=""),"",'MPTO_working_2-way'!E281)</f>
        <v>1.8476284099287292</v>
      </c>
      <c r="H282" s="30">
        <f>IF(OR($A282="",$B282=""),"",'OddsRatio_working_2-way'!M281)</f>
        <v>2.1800021454603971</v>
      </c>
      <c r="I282" s="30">
        <f>IF(OR($A282="",$B282=""),"",'OddsRatio_working_2-way'!N281)</f>
        <v>1.8474560862851939</v>
      </c>
      <c r="J282" s="30">
        <f>IF('Log_working_2-way'!$D281="","",A282^('Log_working_2-way'!$D281))</f>
        <v>2.1830172065936067</v>
      </c>
      <c r="K282" s="32">
        <f>IF('Log_working_2-way'!$D281="","",B282^('Log_working_2-way'!$D281))</f>
        <v>1.8452962428833544</v>
      </c>
      <c r="L282" s="37">
        <f t="shared" si="53"/>
        <v>0.46015424164524427</v>
      </c>
      <c r="M282" s="37">
        <f t="shared" si="54"/>
        <v>0.53984575835475579</v>
      </c>
      <c r="N282" s="38">
        <v>378</v>
      </c>
      <c r="O282" s="38">
        <f t="shared" si="55"/>
        <v>198.00000000000003</v>
      </c>
      <c r="P282" s="38">
        <f t="shared" si="56"/>
        <v>166.82681564245809</v>
      </c>
      <c r="Q282" s="38">
        <f t="shared" si="57"/>
        <v>211.17318435754188</v>
      </c>
      <c r="R282" s="38">
        <f t="shared" si="58"/>
        <v>180</v>
      </c>
      <c r="S282" s="39">
        <f t="shared" si="59"/>
        <v>-13.173184357541857</v>
      </c>
      <c r="T282" s="39">
        <f t="shared" si="60"/>
        <v>-13.173184357541913</v>
      </c>
      <c r="U282" t="s">
        <v>113</v>
      </c>
      <c r="V282" t="s">
        <v>121</v>
      </c>
      <c r="W282" t="s">
        <v>127</v>
      </c>
      <c r="X282" s="48" t="s">
        <v>477</v>
      </c>
      <c r="Y282" s="41"/>
    </row>
    <row r="283" spans="1:25" ht="15" x14ac:dyDescent="0.25">
      <c r="A283">
        <v>1.6</v>
      </c>
      <c r="B283">
        <v>2.4300000000000002</v>
      </c>
      <c r="C283" s="29">
        <f t="shared" si="52"/>
        <v>3.652263374485587E-2</v>
      </c>
      <c r="D283" s="30">
        <f>IF(OR($A283="",$B283=""),"",A283*'MPTO_working_2-way'!$G282)</f>
        <v>1.6584362139917694</v>
      </c>
      <c r="E283" s="32">
        <f>IF(OR($A283="",$B283=""),"",B283*'MPTO_working_2-way'!$G282)</f>
        <v>2.5187499999999998</v>
      </c>
      <c r="F283" s="30">
        <f>IF(OR($A283="",$B283=""),"",'MPTO_working_2-way'!D282)</f>
        <v>1.6481559983043661</v>
      </c>
      <c r="G283" s="32">
        <f>IF(OR($A283="",$B283=""),"",'MPTO_working_2-way'!E282)</f>
        <v>2.5428384565075208</v>
      </c>
      <c r="H283" s="30">
        <f>IF(OR($A283="",$B283=""),"",'OddsRatio_working_2-way'!M282)</f>
        <v>1.6477502756312954</v>
      </c>
      <c r="I283" s="30">
        <f>IF(OR($A283="",$B283=""),"",'OddsRatio_working_2-way'!N282)</f>
        <v>2.5438048235879216</v>
      </c>
      <c r="J283" s="30">
        <f>IF('Log_working_2-way'!$D282="","",A283^('Log_working_2-way'!$D282))</f>
        <v>1.6430684026793276</v>
      </c>
      <c r="K283" s="32">
        <f>IF('Log_working_2-way'!$D282="","",B283^('Log_working_2-way'!$D282))</f>
        <v>2.5550445268860318</v>
      </c>
      <c r="L283" s="37">
        <f t="shared" si="53"/>
        <v>0.60297766749379655</v>
      </c>
      <c r="M283" s="37">
        <f t="shared" si="54"/>
        <v>0.3970223325062035</v>
      </c>
      <c r="N283" s="38">
        <v>379</v>
      </c>
      <c r="O283" s="38">
        <f t="shared" si="55"/>
        <v>142.125</v>
      </c>
      <c r="P283" s="38">
        <f t="shared" si="56"/>
        <v>223.03292181069958</v>
      </c>
      <c r="Q283" s="38">
        <f t="shared" si="57"/>
        <v>155.96707818930039</v>
      </c>
      <c r="R283" s="38">
        <f t="shared" si="58"/>
        <v>236.875</v>
      </c>
      <c r="S283" s="39">
        <f t="shared" si="59"/>
        <v>-13.842078189300395</v>
      </c>
      <c r="T283" s="39">
        <f t="shared" si="60"/>
        <v>-13.842078189300423</v>
      </c>
      <c r="U283" t="s">
        <v>114</v>
      </c>
      <c r="V283" t="s">
        <v>125</v>
      </c>
      <c r="W283" t="s">
        <v>127</v>
      </c>
      <c r="X283" s="48" t="s">
        <v>477</v>
      </c>
      <c r="Y283" s="41"/>
    </row>
    <row r="284" spans="1:25" ht="15" x14ac:dyDescent="0.25">
      <c r="A284">
        <v>1.92</v>
      </c>
      <c r="B284">
        <v>1.95</v>
      </c>
      <c r="C284" s="29">
        <f t="shared" si="52"/>
        <v>3.3653846153846256E-2</v>
      </c>
      <c r="D284" s="30">
        <f>IF(OR($A284="",$B284=""),"",A284*'MPTO_working_2-way'!$G283)</f>
        <v>1.9846153846153847</v>
      </c>
      <c r="E284" s="32">
        <f>IF(OR($A284="",$B284=""),"",B284*'MPTO_working_2-way'!$G283)</f>
        <v>2.015625</v>
      </c>
      <c r="F284" s="30">
        <f>IF(OR($A284="",$B284=""),"",'MPTO_working_2-way'!D283)</f>
        <v>1.9841017488076311</v>
      </c>
      <c r="G284" s="32">
        <f>IF(OR($A284="",$B284=""),"",'MPTO_working_2-way'!E283)</f>
        <v>2.0161550888529889</v>
      </c>
      <c r="H284" s="30">
        <f>IF(OR($A284="",$B284=""),"",'OddsRatio_working_2-way'!M283)</f>
        <v>1.9840838646332837</v>
      </c>
      <c r="I284" s="30">
        <f>IF(OR($A284="",$B284=""),"",'OddsRatio_working_2-way'!N283)</f>
        <v>2.0161735558713256</v>
      </c>
      <c r="J284" s="30">
        <f>IF('Log_working_2-way'!$D283="","",A284^('Log_working_2-way'!$D283))</f>
        <v>1.9838501055423525</v>
      </c>
      <c r="K284" s="32">
        <f>IF('Log_working_2-way'!$D283="","",B284^('Log_working_2-way'!$D283))</f>
        <v>2.0164149948926431</v>
      </c>
      <c r="L284" s="37">
        <f t="shared" si="53"/>
        <v>0.50387596899224807</v>
      </c>
      <c r="M284" s="37">
        <f t="shared" si="54"/>
        <v>0.49612403100775193</v>
      </c>
      <c r="N284" s="38">
        <v>380</v>
      </c>
      <c r="O284" s="38">
        <f t="shared" si="55"/>
        <v>182.08333333333337</v>
      </c>
      <c r="P284" s="38">
        <f t="shared" si="56"/>
        <v>185.12820512820514</v>
      </c>
      <c r="Q284" s="38">
        <f t="shared" si="57"/>
        <v>194.87179487179489</v>
      </c>
      <c r="R284" s="38">
        <f t="shared" si="58"/>
        <v>197.91666666666669</v>
      </c>
      <c r="S284" s="39">
        <f t="shared" si="59"/>
        <v>-12.788461538461519</v>
      </c>
      <c r="T284" s="39">
        <f t="shared" si="60"/>
        <v>-12.788461538461547</v>
      </c>
      <c r="U284" t="s">
        <v>167</v>
      </c>
      <c r="V284" t="s">
        <v>189</v>
      </c>
      <c r="W284" t="s">
        <v>206</v>
      </c>
      <c r="X284" s="48" t="s">
        <v>477</v>
      </c>
      <c r="Y284" s="41"/>
    </row>
    <row r="285" spans="1:25" ht="15" x14ac:dyDescent="0.25">
      <c r="A285">
        <v>1.86</v>
      </c>
      <c r="B285">
        <v>2.0299999999999998</v>
      </c>
      <c r="C285" s="29">
        <f t="shared" si="52"/>
        <v>3.0245246040574214E-2</v>
      </c>
      <c r="D285" s="30">
        <f>IF(OR($A285="",$B285=""),"",A285*'MPTO_working_2-way'!$G284)</f>
        <v>1.9162561576354682</v>
      </c>
      <c r="E285" s="32">
        <f>IF(OR($A285="",$B285=""),"",B285*'MPTO_working_2-way'!$G284)</f>
        <v>2.0913978494623655</v>
      </c>
      <c r="F285" s="30">
        <f>IF(OR($A285="",$B285=""),"",'MPTO_working_2-way'!D284)</f>
        <v>1.9138324294186226</v>
      </c>
      <c r="G285" s="32">
        <f>IF(OR($A285="",$B285=""),"",'MPTO_working_2-way'!E284)</f>
        <v>2.0942925287037548</v>
      </c>
      <c r="H285" s="30">
        <f>IF(OR($A285="",$B285=""),"",'OddsRatio_working_2-way'!M284)</f>
        <v>1.9137567818137824</v>
      </c>
      <c r="I285" s="30">
        <f>IF(OR($A285="",$B285=""),"",'OddsRatio_working_2-way'!N284)</f>
        <v>2.0943831224048783</v>
      </c>
      <c r="J285" s="30">
        <f>IF('Log_working_2-way'!$D284="","",A285^('Log_working_2-way'!$D284))</f>
        <v>1.9126582447390832</v>
      </c>
      <c r="K285" s="32">
        <f>IF('Log_working_2-way'!$D284="","",B285^('Log_working_2-way'!$D284))</f>
        <v>2.0957003958101184</v>
      </c>
      <c r="L285" s="37">
        <f t="shared" si="53"/>
        <v>0.52185089974293053</v>
      </c>
      <c r="M285" s="37">
        <f t="shared" si="54"/>
        <v>0.47814910025706941</v>
      </c>
      <c r="N285" s="38">
        <v>381</v>
      </c>
      <c r="O285" s="38">
        <f t="shared" si="55"/>
        <v>176.16129032258067</v>
      </c>
      <c r="P285" s="38">
        <f t="shared" si="56"/>
        <v>193.3152709359606</v>
      </c>
      <c r="Q285" s="38">
        <f t="shared" si="57"/>
        <v>187.68472906403943</v>
      </c>
      <c r="R285" s="38">
        <f t="shared" si="58"/>
        <v>204.83870967741933</v>
      </c>
      <c r="S285" s="39">
        <f t="shared" si="59"/>
        <v>-11.523438741458762</v>
      </c>
      <c r="T285" s="39">
        <f t="shared" si="60"/>
        <v>-11.523438741458733</v>
      </c>
      <c r="U285" t="s">
        <v>292</v>
      </c>
      <c r="V285" t="s">
        <v>245</v>
      </c>
      <c r="W285" t="s">
        <v>305</v>
      </c>
      <c r="X285" s="48" t="s">
        <v>477</v>
      </c>
      <c r="Y285" s="41"/>
    </row>
    <row r="286" spans="1:25" ht="15" x14ac:dyDescent="0.25">
      <c r="A286">
        <v>2.12</v>
      </c>
      <c r="B286">
        <v>1.78</v>
      </c>
      <c r="C286" s="29">
        <f t="shared" si="52"/>
        <v>3.3495866016535869E-2</v>
      </c>
      <c r="D286" s="30">
        <f>IF(OR($A286="",$B286=""),"",A286*'MPTO_working_2-way'!$G285)</f>
        <v>2.191011235955056</v>
      </c>
      <c r="E286" s="32">
        <f>IF(OR($A286="",$B286=""),"",B286*'MPTO_working_2-way'!$G285)</f>
        <v>1.8396226415094339</v>
      </c>
      <c r="F286" s="30">
        <f>IF(OR($A286="",$B286=""),"",'MPTO_working_2-way'!D285)</f>
        <v>2.1980428704566637</v>
      </c>
      <c r="G286" s="32">
        <f>IF(OR($A286="",$B286=""),"",'MPTO_working_2-way'!E285)</f>
        <v>1.8346946713341112</v>
      </c>
      <c r="H286" s="30">
        <f>IF(OR($A286="",$B286=""),"",'OddsRatio_working_2-way'!M285)</f>
        <v>2.1982893790305562</v>
      </c>
      <c r="I286" s="30">
        <f>IF(OR($A286="",$B286=""),"",'OddsRatio_working_2-way'!N285)</f>
        <v>1.83452296039628</v>
      </c>
      <c r="J286" s="30">
        <f>IF('Log_working_2-way'!$D285="","",A286^('Log_working_2-way'!$D285))</f>
        <v>2.2015102621380289</v>
      </c>
      <c r="K286" s="32">
        <f>IF('Log_working_2-way'!$D285="","",B286^('Log_working_2-way'!$D285))</f>
        <v>1.8322858584832242</v>
      </c>
      <c r="L286" s="37">
        <f t="shared" si="53"/>
        <v>0.45641025641025645</v>
      </c>
      <c r="M286" s="37">
        <f t="shared" si="54"/>
        <v>0.54358974358974366</v>
      </c>
      <c r="N286" s="38">
        <v>382</v>
      </c>
      <c r="O286" s="38">
        <f t="shared" si="55"/>
        <v>201.81132075471697</v>
      </c>
      <c r="P286" s="38">
        <f t="shared" si="56"/>
        <v>167.39325842696633</v>
      </c>
      <c r="Q286" s="38">
        <f t="shared" si="57"/>
        <v>214.60674157303373</v>
      </c>
      <c r="R286" s="38">
        <f t="shared" si="58"/>
        <v>180.188679245283</v>
      </c>
      <c r="S286" s="39">
        <f t="shared" si="59"/>
        <v>-12.795420818316757</v>
      </c>
      <c r="T286" s="39">
        <f t="shared" si="60"/>
        <v>-12.795420818316671</v>
      </c>
      <c r="U286" t="s">
        <v>250</v>
      </c>
      <c r="V286" t="s">
        <v>247</v>
      </c>
      <c r="W286" t="s">
        <v>305</v>
      </c>
      <c r="X286" s="48" t="s">
        <v>477</v>
      </c>
      <c r="Y286" s="41"/>
    </row>
    <row r="287" spans="1:25" ht="15" x14ac:dyDescent="0.25">
      <c r="A287">
        <v>1.92</v>
      </c>
      <c r="B287">
        <v>1.97</v>
      </c>
      <c r="C287" s="29">
        <f t="shared" si="52"/>
        <v>2.844754653130277E-2</v>
      </c>
      <c r="D287" s="30">
        <f>IF(OR($A287="",$B287=""),"",A287*'MPTO_working_2-way'!$G286)</f>
        <v>1.9746192893401013</v>
      </c>
      <c r="E287" s="32">
        <f>IF(OR($A287="",$B287=""),"",B287*'MPTO_working_2-way'!$G286)</f>
        <v>2.0260416666666665</v>
      </c>
      <c r="F287" s="30">
        <f>IF(OR($A287="",$B287=""),"",'MPTO_working_2-way'!D286)</f>
        <v>1.9739066903246005</v>
      </c>
      <c r="G287" s="32">
        <f>IF(OR($A287="",$B287=""),"",'MPTO_working_2-way'!E286)</f>
        <v>2.0267924123888115</v>
      </c>
      <c r="H287" s="30">
        <f>IF(OR($A287="",$B287=""),"",'OddsRatio_working_2-way'!M286)</f>
        <v>1.9738858291644976</v>
      </c>
      <c r="I287" s="30">
        <f>IF(OR($A287="",$B287=""),"",'OddsRatio_working_2-way'!N286)</f>
        <v>2.0268144068364817</v>
      </c>
      <c r="J287" s="30">
        <f>IF('Log_working_2-way'!$D286="","",A287^('Log_working_2-way'!$D286))</f>
        <v>1.9735629954505829</v>
      </c>
      <c r="K287" s="32">
        <f>IF('Log_working_2-way'!$D286="","",B287^('Log_working_2-way'!$D286))</f>
        <v>2.0271548987306875</v>
      </c>
      <c r="L287" s="37">
        <f t="shared" si="53"/>
        <v>0.50642673521850901</v>
      </c>
      <c r="M287" s="37">
        <f t="shared" si="54"/>
        <v>0.49357326478149105</v>
      </c>
      <c r="N287" s="38">
        <v>383</v>
      </c>
      <c r="O287" s="38">
        <f t="shared" si="55"/>
        <v>183.52083333333334</v>
      </c>
      <c r="P287" s="38">
        <f t="shared" si="56"/>
        <v>188.58375634517765</v>
      </c>
      <c r="Q287" s="38">
        <f t="shared" si="57"/>
        <v>194.41624365482232</v>
      </c>
      <c r="R287" s="38">
        <f t="shared" si="58"/>
        <v>199.47916666666669</v>
      </c>
      <c r="S287" s="39">
        <f t="shared" si="59"/>
        <v>-10.895410321488981</v>
      </c>
      <c r="T287" s="39">
        <f t="shared" si="60"/>
        <v>-10.895410321489038</v>
      </c>
      <c r="U287" t="s">
        <v>248</v>
      </c>
      <c r="V287" t="s">
        <v>249</v>
      </c>
      <c r="W287" t="s">
        <v>305</v>
      </c>
      <c r="X287" s="48" t="s">
        <v>477</v>
      </c>
      <c r="Y287" s="41"/>
    </row>
    <row r="288" spans="1:25" ht="15" x14ac:dyDescent="0.25">
      <c r="A288">
        <v>2.34</v>
      </c>
      <c r="B288">
        <v>1.61</v>
      </c>
      <c r="C288" s="29">
        <f t="shared" si="52"/>
        <v>4.8468439772787697E-2</v>
      </c>
      <c r="D288" s="30">
        <f>IF(OR($A288="",$B288=""),"",A288*'MPTO_working_2-way'!$G287)</f>
        <v>2.4534161490683233</v>
      </c>
      <c r="E288" s="32">
        <f>IF(OR($A288="",$B288=""),"",B288*'MPTO_working_2-way'!$G287)</f>
        <v>1.6880341880341883</v>
      </c>
      <c r="F288" s="30">
        <f>IF(OR($A288="",$B288=""),"",'MPTO_working_2-way'!D287)</f>
        <v>2.4806742608810168</v>
      </c>
      <c r="G288" s="32">
        <f>IF(OR($A288="",$B288=""),"",'MPTO_working_2-way'!E287)</f>
        <v>1.6753679903944503</v>
      </c>
      <c r="H288" s="30">
        <f>IF(OR($A288="",$B288=""),"",'OddsRatio_working_2-way'!M287)</f>
        <v>2.4821340396453389</v>
      </c>
      <c r="I288" s="30">
        <f>IF(OR($A288="",$B288=""),"",'OddsRatio_working_2-way'!N287)</f>
        <v>1.6747028090922811</v>
      </c>
      <c r="J288" s="30">
        <f>IF('Log_working_2-way'!$D287="","",A288^('Log_working_2-way'!$D287))</f>
        <v>2.4949997661274943</v>
      </c>
      <c r="K288" s="32">
        <f>IF('Log_working_2-way'!$D287="","",B288^('Log_working_2-way'!$D287))</f>
        <v>1.6688964257091188</v>
      </c>
      <c r="L288" s="37">
        <f t="shared" si="53"/>
        <v>0.40759493670886071</v>
      </c>
      <c r="M288" s="37">
        <f t="shared" si="54"/>
        <v>0.59240506329113918</v>
      </c>
      <c r="N288" s="38">
        <v>384</v>
      </c>
      <c r="O288" s="38">
        <f t="shared" si="55"/>
        <v>219.89743589743588</v>
      </c>
      <c r="P288" s="38">
        <f t="shared" si="56"/>
        <v>145.49068322981367</v>
      </c>
      <c r="Q288" s="38">
        <f t="shared" si="57"/>
        <v>238.50931677018633</v>
      </c>
      <c r="R288" s="38">
        <f t="shared" si="58"/>
        <v>164.10256410256412</v>
      </c>
      <c r="S288" s="39">
        <f t="shared" si="59"/>
        <v>-18.611880872750447</v>
      </c>
      <c r="T288" s="39">
        <f t="shared" si="60"/>
        <v>-18.611880872750447</v>
      </c>
      <c r="U288" t="s">
        <v>471</v>
      </c>
      <c r="V288" t="s">
        <v>229</v>
      </c>
      <c r="W288" t="s">
        <v>306</v>
      </c>
      <c r="X288" s="48" t="s">
        <v>478</v>
      </c>
      <c r="Y288" s="41"/>
    </row>
    <row r="289" spans="1:25" s="35" customFormat="1" ht="15" x14ac:dyDescent="0.25">
      <c r="A289">
        <v>1.98</v>
      </c>
      <c r="B289">
        <v>1.89</v>
      </c>
      <c r="C289" s="29">
        <f t="shared" si="52"/>
        <v>3.4151034151034265E-2</v>
      </c>
      <c r="D289" s="30">
        <f>IF(OR($A289="",$B289=""),"",A289*'MPTO_working_2-way'!$G288)</f>
        <v>2.0476190476190479</v>
      </c>
      <c r="E289" s="32">
        <f>IF(OR($A289="",$B289=""),"",B289*'MPTO_working_2-way'!$G288)</f>
        <v>1.9545454545454546</v>
      </c>
      <c r="F289" s="30">
        <f>IF(OR($A289="",$B289=""),"",'MPTO_working_2-way'!D288)</f>
        <v>2.0492853622474128</v>
      </c>
      <c r="G289" s="32">
        <f>IF(OR($A289="",$B289=""),"",'MPTO_working_2-way'!E288)</f>
        <v>1.9530295913574449</v>
      </c>
      <c r="H289" s="30">
        <f>IF(OR($A289="",$B289=""),"",'OddsRatio_working_2-way'!M288)</f>
        <v>2.0493443645942064</v>
      </c>
      <c r="I289" s="30">
        <f>IF(OR($A289="",$B289=""),"",'OddsRatio_working_2-way'!N288)</f>
        <v>1.9529760045804527</v>
      </c>
      <c r="J289" s="30">
        <f>IF('Log_working_2-way'!$D288="","",A289^('Log_working_2-way'!$D288))</f>
        <v>2.0501043431252364</v>
      </c>
      <c r="K289" s="32">
        <f>IF('Log_working_2-way'!$D288="","",B289^('Log_working_2-way'!$D288))</f>
        <v>1.9522863194945297</v>
      </c>
      <c r="L289" s="37">
        <f t="shared" si="53"/>
        <v>0.48837209302325574</v>
      </c>
      <c r="M289" s="37">
        <f t="shared" si="54"/>
        <v>0.51162790697674421</v>
      </c>
      <c r="N289" s="38">
        <v>385</v>
      </c>
      <c r="O289" s="38">
        <f t="shared" si="55"/>
        <v>190.55555555555554</v>
      </c>
      <c r="P289" s="38">
        <f t="shared" si="56"/>
        <v>181.2962962962963</v>
      </c>
      <c r="Q289" s="38">
        <f t="shared" si="57"/>
        <v>203.70370370370372</v>
      </c>
      <c r="R289" s="38">
        <f t="shared" si="58"/>
        <v>194.44444444444446</v>
      </c>
      <c r="S289" s="39">
        <f t="shared" si="59"/>
        <v>-13.148148148148181</v>
      </c>
      <c r="T289" s="39">
        <f t="shared" si="60"/>
        <v>-13.148148148148152</v>
      </c>
      <c r="U289" t="s">
        <v>324</v>
      </c>
      <c r="V289" t="s">
        <v>277</v>
      </c>
      <c r="W289" t="s">
        <v>308</v>
      </c>
      <c r="X289" s="48" t="s">
        <v>478</v>
      </c>
      <c r="Y289" s="41"/>
    </row>
    <row r="290" spans="1:25" ht="15" x14ac:dyDescent="0.25">
      <c r="A290">
        <v>1.6</v>
      </c>
      <c r="B290">
        <v>2.42</v>
      </c>
      <c r="C290" s="29">
        <f t="shared" si="52"/>
        <v>3.8223140495867725E-2</v>
      </c>
      <c r="D290" s="30">
        <f>IF(OR($A290="",$B290=""),"",A290*'MPTO_working_2-way'!$G289)</f>
        <v>1.6611570247933884</v>
      </c>
      <c r="E290" s="32">
        <f>IF(OR($A290="",$B290=""),"",B290*'MPTO_working_2-way'!$G289)</f>
        <v>2.5124999999999997</v>
      </c>
      <c r="F290" s="30">
        <f>IF(OR($A290="",$B290=""),"",'MPTO_working_2-way'!D289)</f>
        <v>1.6504688832054561</v>
      </c>
      <c r="G290" s="32">
        <f>IF(OR($A290="",$B290=""),"",'MPTO_working_2-way'!E289)</f>
        <v>2.5373525557011791</v>
      </c>
      <c r="H290" s="30">
        <f>IF(OR($A290="",$B290=""),"",'OddsRatio_working_2-way'!M289)</f>
        <v>1.6500270850261594</v>
      </c>
      <c r="I290" s="30">
        <f>IF(OR($A290="",$B290=""),"",'OddsRatio_working_2-way'!N289)</f>
        <v>2.5383974345619098</v>
      </c>
      <c r="J290" s="30">
        <f>IF('Log_working_2-way'!$D289="","",A290^('Log_working_2-way'!$D289))</f>
        <v>1.6451549975466908</v>
      </c>
      <c r="K290" s="32">
        <f>IF('Log_working_2-way'!$D289="","",B290^('Log_working_2-way'!$D289))</f>
        <v>2.5500151185411704</v>
      </c>
      <c r="L290" s="37">
        <f t="shared" si="53"/>
        <v>0.60199004975124382</v>
      </c>
      <c r="M290" s="37">
        <f t="shared" si="54"/>
        <v>0.39800995024875624</v>
      </c>
      <c r="N290" s="38">
        <v>386</v>
      </c>
      <c r="O290" s="38">
        <f t="shared" si="55"/>
        <v>144.75</v>
      </c>
      <c r="P290" s="38">
        <f t="shared" si="56"/>
        <v>226.49586776859505</v>
      </c>
      <c r="Q290" s="38">
        <f t="shared" si="57"/>
        <v>159.50413223140495</v>
      </c>
      <c r="R290" s="38">
        <f t="shared" si="58"/>
        <v>241.25</v>
      </c>
      <c r="S290" s="39">
        <f t="shared" si="59"/>
        <v>-14.754132231404952</v>
      </c>
      <c r="T290" s="39">
        <f t="shared" si="60"/>
        <v>-14.754132231404952</v>
      </c>
      <c r="U290" t="s">
        <v>276</v>
      </c>
      <c r="V290" t="s">
        <v>280</v>
      </c>
      <c r="W290" t="s">
        <v>308</v>
      </c>
      <c r="X290" s="48" t="s">
        <v>478</v>
      </c>
      <c r="Y290" s="41"/>
    </row>
    <row r="291" spans="1:25" ht="15" x14ac:dyDescent="0.25">
      <c r="A291">
        <v>1.78</v>
      </c>
      <c r="B291">
        <v>2.11</v>
      </c>
      <c r="C291" s="29">
        <f t="shared" si="52"/>
        <v>3.5731402098088338E-2</v>
      </c>
      <c r="D291" s="30">
        <f>IF(OR($A291="",$B291=""),"",A291*'MPTO_working_2-way'!$G290)</f>
        <v>1.8436018957345972</v>
      </c>
      <c r="E291" s="32">
        <f>IF(OR($A291="",$B291=""),"",B291*'MPTO_working_2-way'!$G290)</f>
        <v>2.1853932584269664</v>
      </c>
      <c r="F291" s="30">
        <f>IF(OR($A291="",$B291=""),"",'MPTO_working_2-way'!D290)</f>
        <v>1.8384649273092173</v>
      </c>
      <c r="G291" s="32">
        <f>IF(OR($A291="",$B291=""),"",'MPTO_working_2-way'!E290)</f>
        <v>2.1926557300484557</v>
      </c>
      <c r="H291" s="30">
        <f>IF(OR($A291="",$B291=""),"",'OddsRatio_working_2-way'!M290)</f>
        <v>1.838273644284909</v>
      </c>
      <c r="I291" s="30">
        <f>IF(OR($A291="",$B291=""),"",'OddsRatio_working_2-way'!N290)</f>
        <v>2.192927878405448</v>
      </c>
      <c r="J291" s="30">
        <f>IF('Log_working_2-way'!$D290="","",A291^('Log_working_2-way'!$D290))</f>
        <v>1.8359377980310738</v>
      </c>
      <c r="K291" s="32">
        <f>IF('Log_working_2-way'!$D290="","",B291^('Log_working_2-way'!$D290))</f>
        <v>2.1962612557480616</v>
      </c>
      <c r="L291" s="37">
        <f t="shared" si="53"/>
        <v>0.54241645244215941</v>
      </c>
      <c r="M291" s="37">
        <f t="shared" si="54"/>
        <v>0.45758354755784059</v>
      </c>
      <c r="N291" s="38">
        <v>387</v>
      </c>
      <c r="O291" s="38">
        <f t="shared" si="55"/>
        <v>169.58426966292137</v>
      </c>
      <c r="P291" s="38">
        <f t="shared" si="56"/>
        <v>203.58767772511845</v>
      </c>
      <c r="Q291" s="38">
        <f t="shared" si="57"/>
        <v>183.41232227488152</v>
      </c>
      <c r="R291" s="38">
        <f t="shared" si="58"/>
        <v>217.41573033707866</v>
      </c>
      <c r="S291" s="39">
        <f t="shared" si="59"/>
        <v>-13.828052611960146</v>
      </c>
      <c r="T291" s="39">
        <f t="shared" si="60"/>
        <v>-13.828052611960203</v>
      </c>
      <c r="U291" t="s">
        <v>472</v>
      </c>
      <c r="V291" t="s">
        <v>279</v>
      </c>
      <c r="W291" t="s">
        <v>308</v>
      </c>
      <c r="X291" s="48" t="s">
        <v>478</v>
      </c>
      <c r="Y291" s="41"/>
    </row>
    <row r="292" spans="1:25" ht="15" x14ac:dyDescent="0.25">
      <c r="A292">
        <v>2.2200000000000002</v>
      </c>
      <c r="B292">
        <v>1.7</v>
      </c>
      <c r="C292" s="29">
        <f t="shared" si="52"/>
        <v>3.868574456809748E-2</v>
      </c>
      <c r="D292" s="30">
        <f>IF(OR($A292="",$B292=""),"",A292*'MPTO_working_2-way'!$G291)</f>
        <v>2.3058823529411767</v>
      </c>
      <c r="E292" s="32">
        <f>IF(OR($A292="",$B292=""),"",B292*'MPTO_working_2-way'!$G291)</f>
        <v>1.7657657657657657</v>
      </c>
      <c r="F292" s="30">
        <f>IF(OR($A292="",$B292=""),"",'MPTO_working_2-way'!D291)</f>
        <v>2.3196066379840201</v>
      </c>
      <c r="G292" s="32">
        <f>IF(OR($A292="",$B292=""),"",'MPTO_working_2-way'!E291)</f>
        <v>1.7578015836050302</v>
      </c>
      <c r="H292" s="30">
        <f>IF(OR($A292="",$B292=""),"",'OddsRatio_working_2-way'!M291)</f>
        <v>2.3201731488169055</v>
      </c>
      <c r="I292" s="30">
        <f>IF(OR($A292="",$B292=""),"",'OddsRatio_working_2-way'!N291)</f>
        <v>1.7574763968621581</v>
      </c>
      <c r="J292" s="30">
        <f>IF('Log_working_2-way'!$D291="","",A292^('Log_working_2-way'!$D291))</f>
        <v>2.3265255894258647</v>
      </c>
      <c r="K292" s="32">
        <f>IF('Log_working_2-way'!$D291="","",B292^('Log_working_2-way'!$D291))</f>
        <v>1.7538490082446418</v>
      </c>
      <c r="L292" s="37">
        <f t="shared" si="53"/>
        <v>0.43367346938775503</v>
      </c>
      <c r="M292" s="37">
        <f t="shared" si="54"/>
        <v>0.56632653061224492</v>
      </c>
      <c r="N292" s="38">
        <v>388</v>
      </c>
      <c r="O292" s="38">
        <f t="shared" si="55"/>
        <v>213.22522522522527</v>
      </c>
      <c r="P292" s="38">
        <f t="shared" si="56"/>
        <v>159.76470588235296</v>
      </c>
      <c r="Q292" s="38">
        <f t="shared" si="57"/>
        <v>228.23529411764707</v>
      </c>
      <c r="R292" s="38">
        <f t="shared" si="58"/>
        <v>174.77477477477476</v>
      </c>
      <c r="S292" s="39">
        <f t="shared" si="59"/>
        <v>-15.010068892421799</v>
      </c>
      <c r="T292" s="39">
        <f t="shared" si="60"/>
        <v>-15.010068892421799</v>
      </c>
      <c r="U292" t="s">
        <v>118</v>
      </c>
      <c r="V292" t="s">
        <v>115</v>
      </c>
      <c r="W292" t="s">
        <v>127</v>
      </c>
      <c r="X292" s="48" t="s">
        <v>478</v>
      </c>
      <c r="Y292" s="41"/>
    </row>
    <row r="293" spans="1:25" ht="15" x14ac:dyDescent="0.25">
      <c r="A293">
        <v>1.65</v>
      </c>
      <c r="B293">
        <v>2.33</v>
      </c>
      <c r="C293" s="29">
        <f t="shared" si="52"/>
        <v>3.5245155416829377E-2</v>
      </c>
      <c r="D293" s="30">
        <f>IF(OR($A293="",$B293=""),"",A293*'MPTO_working_2-way'!$G292)</f>
        <v>1.7081545064377683</v>
      </c>
      <c r="E293" s="32">
        <f>IF(OR($A293="",$B293=""),"",B293*'MPTO_working_2-way'!$G292)</f>
        <v>2.4121212121212126</v>
      </c>
      <c r="F293" s="30">
        <f>IF(OR($A293="",$B293=""),"",'MPTO_working_2-way'!D292)</f>
        <v>1.6994142999226434</v>
      </c>
      <c r="G293" s="32">
        <f>IF(OR($A293="",$B293=""),"",'MPTO_working_2-way'!E292)</f>
        <v>2.4297677358192451</v>
      </c>
      <c r="H293" s="30">
        <f>IF(OR($A293="",$B293=""),"",'OddsRatio_working_2-way'!M292)</f>
        <v>1.6990864070422753</v>
      </c>
      <c r="I293" s="30">
        <f>IF(OR($A293="",$B293=""),"",'OddsRatio_working_2-way'!N292)</f>
        <v>2.4304383405634256</v>
      </c>
      <c r="J293" s="30">
        <f>IF('Log_working_2-way'!$D292="","",A293^('Log_working_2-way'!$D292))</f>
        <v>1.6951127521022427</v>
      </c>
      <c r="K293" s="32">
        <f>IF('Log_working_2-way'!$D292="","",B293^('Log_working_2-way'!$D292))</f>
        <v>2.4386155296037653</v>
      </c>
      <c r="L293" s="37">
        <f t="shared" si="53"/>
        <v>0.58542713567839189</v>
      </c>
      <c r="M293" s="37">
        <f t="shared" si="54"/>
        <v>0.41457286432160795</v>
      </c>
      <c r="N293" s="38">
        <v>389</v>
      </c>
      <c r="O293" s="38">
        <f t="shared" si="55"/>
        <v>153.24242424242419</v>
      </c>
      <c r="P293" s="38">
        <f t="shared" si="56"/>
        <v>222.04721030042919</v>
      </c>
      <c r="Q293" s="38">
        <f t="shared" si="57"/>
        <v>166.95278969957081</v>
      </c>
      <c r="R293" s="38">
        <f t="shared" si="58"/>
        <v>235.75757575757575</v>
      </c>
      <c r="S293" s="39">
        <f t="shared" si="59"/>
        <v>-13.710365457146622</v>
      </c>
      <c r="T293" s="39">
        <f t="shared" si="60"/>
        <v>-13.710365457146565</v>
      </c>
      <c r="U293" t="s">
        <v>473</v>
      </c>
      <c r="V293" t="s">
        <v>474</v>
      </c>
      <c r="W293" t="s">
        <v>482</v>
      </c>
      <c r="X293" s="48" t="s">
        <v>478</v>
      </c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6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6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6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6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6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6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6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6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6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6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6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6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6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6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6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6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6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6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6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6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6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6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6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6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6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6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6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6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6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6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6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6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6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6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6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6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6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6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6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6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6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6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6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6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6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6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6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6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6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6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6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6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6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6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6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6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6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6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6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6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6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6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6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6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6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6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6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6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6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6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6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6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6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6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6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6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6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6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6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6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6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6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6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6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6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6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6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6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6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6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6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6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6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6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6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6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6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33" activePane="bottomLeft" state="frozen"/>
      <selection pane="bottomLeft" activeCell="D135" sqref="D135:D29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1.37</v>
      </c>
      <c r="B3">
        <v>6.03</v>
      </c>
      <c r="C3">
        <v>7.56</v>
      </c>
      <c r="D3" s="20">
        <f>IF(OR($A3="",$B3="",$C3=""),"",(1/A3)+(1/B3)+(1/C3)-1)</f>
        <v>2.8039618844717396E-2</v>
      </c>
      <c r="E3" s="17">
        <f>IF(OR($A3="",$B3="",$C3=""),"",A3*'MPTO_working_3-way'!$I2)</f>
        <v>1.408414277817263</v>
      </c>
      <c r="F3" s="21">
        <f>IF(OR($A3="",$B3="",$C3=""),"",B3*'MPTO_working_3-way'!$I2)</f>
        <v>6.1990789016336461</v>
      </c>
      <c r="G3" s="22">
        <f>IF(OR($A3="",$B3="",$C3=""),"",C3*'MPTO_working_3-way'!$I2)</f>
        <v>7.7719795184660629</v>
      </c>
      <c r="H3" s="17">
        <f>IF(OR($A3="",$B3="",$C3=""),"",'MPTO_working_3-way'!E2)</f>
        <v>1.3877700615637973</v>
      </c>
      <c r="I3" s="21">
        <f>IF(OR($A3="",$B3="",$C3=""),"",'MPTO_working_3-way'!F2)</f>
        <v>6.3901463062461312</v>
      </c>
      <c r="J3" s="22">
        <f>IF(OR($A3="",$B3="",$C3=""),"",'MPTO_working_3-way'!G2)</f>
        <v>8.1348039407234651</v>
      </c>
      <c r="K3" s="17">
        <f>IF(OR($A3="",$B3="",$C3=""),"",'OddsRatio_working_3-way'!H2)</f>
        <v>1.3939219325894692</v>
      </c>
      <c r="L3" s="21">
        <f>IF(OR($A3="",$B3="",$C3=""),"",'OddsRatio_working_3-way'!I2)</f>
        <v>6.3552089754730527</v>
      </c>
      <c r="M3" s="22">
        <f>IF(OR($A3="",$B3="",$C3=""),"",'OddsRatio_working_3-way'!J2)</f>
        <v>7.9841293994240994</v>
      </c>
      <c r="N3" s="23">
        <f>(1/E3)* 100</f>
        <v>71.001836302723603</v>
      </c>
      <c r="O3" s="24">
        <f>(1/F3)* 100</f>
        <v>16.131428811729908</v>
      </c>
      <c r="P3" s="24">
        <f>(1/G3)* 100</f>
        <v>12.866734885546476</v>
      </c>
      <c r="Q3" t="s">
        <v>208</v>
      </c>
      <c r="R3" t="s">
        <v>209</v>
      </c>
      <c r="S3" s="48" t="s">
        <v>299</v>
      </c>
      <c r="T3" s="35">
        <v>100</v>
      </c>
      <c r="U3" s="35">
        <f>(1/A4)*((T3*A4)-T3)</f>
        <v>81.684981684981679</v>
      </c>
      <c r="V3" s="35">
        <f>(1/B4)*((T3*B4)-T3)</f>
        <v>77.578475336322867</v>
      </c>
      <c r="W3" s="35">
        <f>(1/C4)*((T3*C4)-T3)</f>
        <v>38.271604938271601</v>
      </c>
      <c r="X3" s="35">
        <f>((1/B4)+(1/C4))*T3</f>
        <v>84.149919725405525</v>
      </c>
      <c r="Y3" s="35">
        <f>((1/A4)+(1/C4))*T3</f>
        <v>80.043413376746713</v>
      </c>
      <c r="Z3" s="35">
        <f>((1/A4)+(1/B4))*T3</f>
        <v>40.736542978695446</v>
      </c>
      <c r="AA3" s="35">
        <f t="shared" ref="AA3" si="0">U3-X3</f>
        <v>-2.4649380404238457</v>
      </c>
      <c r="AB3" s="35">
        <f t="shared" ref="AB3" si="1">V3-Y3</f>
        <v>-2.4649380404238457</v>
      </c>
      <c r="AC3" s="35">
        <f t="shared" ref="AC3" si="2">W3-Z3</f>
        <v>-2.4649380404238457</v>
      </c>
      <c r="AD3" s="27"/>
      <c r="AE3" s="27"/>
      <c r="AF3">
        <v>1.32</v>
      </c>
      <c r="AG3">
        <v>3.32</v>
      </c>
      <c r="AH3" s="41"/>
      <c r="AI3" s="27"/>
      <c r="AJ3" t="s">
        <v>303</v>
      </c>
    </row>
    <row r="4" spans="1:36" ht="15" x14ac:dyDescent="0.25">
      <c r="A4">
        <v>5.46</v>
      </c>
      <c r="B4">
        <v>4.46</v>
      </c>
      <c r="C4">
        <v>1.62</v>
      </c>
      <c r="D4" s="20">
        <f t="shared" ref="D4:D67" si="3">IF(OR($A4="",$B4="",$C4=""),"",(1/A4)+(1/B4)+(1/C4)-1)</f>
        <v>2.4649380404238475E-2</v>
      </c>
      <c r="E4" s="17">
        <f>IF(OR($A4="",$B4="",$C4=""),"",A4*'MPTO_working_3-way'!$I3)</f>
        <v>5.5945856170071417</v>
      </c>
      <c r="F4" s="21">
        <f>IF(OR($A4="",$B4="",$C4=""),"",B4*'MPTO_working_3-way'!$I3)</f>
        <v>4.5699362366029037</v>
      </c>
      <c r="G4" s="22">
        <f>IF(OR($A4="",$B4="",$C4=""),"",C4*'MPTO_working_3-way'!$I3)</f>
        <v>1.6599319962548664</v>
      </c>
      <c r="H4" s="17">
        <f>IF(OR($A4="",$B4="",$C4=""),"",'MPTO_working_3-way'!E3)</f>
        <v>5.7164506806486663</v>
      </c>
      <c r="I4" s="21">
        <f>IF(OR($A4="",$B4="",$C4=""),"",'MPTO_working_3-way'!F3)</f>
        <v>4.6296556392488082</v>
      </c>
      <c r="J4" s="22">
        <f>IF(OR($A4="",$B4="",$C4=""),"",'MPTO_working_3-way'!G3)</f>
        <v>1.641854171543031</v>
      </c>
      <c r="K4" s="17">
        <f>IF(OR($A4="",$B4="",$C4=""),"",'OddsRatio_working_3-way'!H3)</f>
        <v>5.6618902855765034</v>
      </c>
      <c r="L4" s="21">
        <f>IF(OR($A4="",$B4="",$C4=""),"",'OddsRatio_working_3-way'!I3)</f>
        <v>4.6166234054023985</v>
      </c>
      <c r="M4" s="22">
        <f>IF(OR($A4="",$B4="",$C4=""),"",'OddsRatio_working_3-way'!J3)</f>
        <v>1.6480654657079441</v>
      </c>
      <c r="N4" s="23">
        <f t="shared" ref="N4" si="4">(1/E4)* 100</f>
        <v>17.874424818168325</v>
      </c>
      <c r="O4" s="24">
        <f t="shared" ref="O4" si="5">(1/F4)* 100</f>
        <v>21.882143387264357</v>
      </c>
      <c r="P4" s="24">
        <f t="shared" ref="P4" si="6">(1/G4)* 100</f>
        <v>60.2434317945673</v>
      </c>
      <c r="Q4" t="s">
        <v>210</v>
      </c>
      <c r="R4" t="s">
        <v>211</v>
      </c>
      <c r="S4" s="48" t="s">
        <v>299</v>
      </c>
      <c r="T4" s="35">
        <v>100</v>
      </c>
      <c r="U4" s="35">
        <f t="shared" ref="U4" si="7">(1/A5)*((T4*A5)-T4)</f>
        <v>88.776655443322113</v>
      </c>
      <c r="V4" s="35">
        <f t="shared" ref="V4" si="8">(1/B5)*((T4*B5)-T4)</f>
        <v>78.260869565217391</v>
      </c>
      <c r="W4" s="35">
        <f t="shared" ref="W4" si="9">(1/C5)*((T4*C5)-T4)</f>
        <v>29.577464788732396</v>
      </c>
      <c r="X4" s="35">
        <f t="shared" ref="X4" si="10">((1/B5)+(1/C5))*T4</f>
        <v>92.16166564605021</v>
      </c>
      <c r="Y4" s="35">
        <f t="shared" ref="Y4" si="11">((1/A5)+(1/C5))*T4</f>
        <v>81.645879767945502</v>
      </c>
      <c r="Z4" s="35">
        <f t="shared" ref="Z4" si="12">((1/A5)+(1/B5))*T4</f>
        <v>32.962474991460496</v>
      </c>
      <c r="AA4" s="35">
        <f t="shared" ref="AA4" si="13">U4-X4</f>
        <v>-3.3850102027280968</v>
      </c>
      <c r="AB4" s="35">
        <f t="shared" ref="AB4" si="14">V4-Y4</f>
        <v>-3.385010202728111</v>
      </c>
      <c r="AC4" s="35">
        <f t="shared" ref="AC4" si="15">W4-Z4</f>
        <v>-3.3850102027281004</v>
      </c>
      <c r="AD4" s="4"/>
      <c r="AE4" s="4"/>
      <c r="AF4">
        <v>1.6</v>
      </c>
      <c r="AG4">
        <v>2.4900000000000002</v>
      </c>
      <c r="AH4" s="4"/>
      <c r="AI4" s="4"/>
      <c r="AJ4" t="s">
        <v>304</v>
      </c>
    </row>
    <row r="5" spans="1:36" s="12" customFormat="1" ht="15" x14ac:dyDescent="0.25">
      <c r="A5">
        <v>8.91</v>
      </c>
      <c r="B5">
        <v>4.5999999999999996</v>
      </c>
      <c r="C5">
        <v>1.42</v>
      </c>
      <c r="D5" s="20">
        <f t="shared" si="3"/>
        <v>3.3850102027281004E-2</v>
      </c>
      <c r="E5" s="17">
        <f>IF(OR($A5="",$B5="",$C5=""),"",A5*'MPTO_working_3-way'!$I4)</f>
        <v>9.2116044090630744</v>
      </c>
      <c r="F5" s="21">
        <f>IF(OR($A5="",$B5="",$C5=""),"",B5*'MPTO_working_3-way'!$I4)</f>
        <v>4.7557104693254919</v>
      </c>
      <c r="G5" s="22">
        <f>IF(OR($A5="",$B5="",$C5=""),"",C5*'MPTO_working_3-way'!$I4)</f>
        <v>1.468067144878739</v>
      </c>
      <c r="H5" s="17">
        <f>IF(OR($A5="",$B5="",$C5=""),"",'MPTO_working_3-way'!E4)</f>
        <v>9.9058863310397403</v>
      </c>
      <c r="I5" s="21">
        <f>IF(OR($A5="",$B5="",$C5=""),"",'MPTO_working_3-way'!F4)</f>
        <v>4.8518267395680379</v>
      </c>
      <c r="J5" s="22">
        <f>IF(OR($A5="",$B5="",$C5=""),"",'MPTO_working_3-way'!G4)</f>
        <v>1.4431222555111285</v>
      </c>
      <c r="K5" s="17">
        <f>IF(OR($A5="",$B5="",$C5=""),"",'OddsRatio_working_3-way'!H4)</f>
        <v>9.494392939739134</v>
      </c>
      <c r="L5" s="21">
        <f>IF(OR($A5="",$B5="",$C5=""),"",'OddsRatio_working_3-way'!I4)</f>
        <v>4.8659689738382905</v>
      </c>
      <c r="M5" s="22">
        <f>IF(OR($A5="",$B5="",$C5=""),"",'OddsRatio_working_3-way'!J4)</f>
        <v>1.4510297136144672</v>
      </c>
      <c r="N5" s="23">
        <f t="shared" ref="N5:N68" si="16">(1/E5)* 100</f>
        <v>10.855872175927619</v>
      </c>
      <c r="O5" s="24">
        <f t="shared" ref="O5:O68" si="17">(1/F5)* 100</f>
        <v>21.027352410329371</v>
      </c>
      <c r="P5" s="24">
        <f t="shared" ref="P5:P68" si="18">(1/G5)* 100</f>
        <v>68.116775413743014</v>
      </c>
      <c r="Q5" t="s">
        <v>122</v>
      </c>
      <c r="R5" t="s">
        <v>117</v>
      </c>
      <c r="S5" s="48" t="s">
        <v>299</v>
      </c>
      <c r="T5" s="35">
        <v>100</v>
      </c>
      <c r="U5" s="35">
        <f t="shared" ref="U5:U68" si="19">(1/A6)*((T5*A6)-T5)</f>
        <v>67.320261437908499</v>
      </c>
      <c r="V5" s="35">
        <f t="shared" ref="V5:V68" si="20">(1/B6)*((T5*B6)-T5)</f>
        <v>68.253968253968253</v>
      </c>
      <c r="W5" s="35">
        <f t="shared" ref="W5:W68" si="21">(1/C6)*((T5*C6)-T5)</f>
        <v>58.15899581589958</v>
      </c>
      <c r="X5" s="35">
        <f t="shared" ref="X5:X68" si="22">((1/B6)+(1/C6))*T5</f>
        <v>73.58703593013216</v>
      </c>
      <c r="Y5" s="35">
        <f t="shared" ref="Y5:Y68" si="23">((1/A6)+(1/C6))*T5</f>
        <v>74.520742746191914</v>
      </c>
      <c r="Z5" s="35">
        <f t="shared" ref="Z5:Z68" si="24">((1/A6)+(1/B6))*T5</f>
        <v>64.425770308123248</v>
      </c>
      <c r="AA5" s="35">
        <f t="shared" ref="AA5:AA68" si="25">U5-X5</f>
        <v>-6.2667744922236608</v>
      </c>
      <c r="AB5" s="35">
        <f t="shared" ref="AB5:AB68" si="26">V5-Y5</f>
        <v>-6.2667744922236608</v>
      </c>
      <c r="AC5" s="35">
        <f t="shared" ref="AC5:AC68" si="27">W5-Z5</f>
        <v>-6.2667744922236679</v>
      </c>
      <c r="AD5" s="27"/>
      <c r="AE5" s="27"/>
      <c r="AF5">
        <v>1.9</v>
      </c>
      <c r="AG5">
        <v>1.98</v>
      </c>
      <c r="AH5" s="36"/>
      <c r="AI5" s="27"/>
      <c r="AJ5" t="s">
        <v>127</v>
      </c>
    </row>
    <row r="6" spans="1:36" s="12" customFormat="1" ht="15" x14ac:dyDescent="0.25">
      <c r="A6">
        <v>3.06</v>
      </c>
      <c r="B6">
        <v>3.15</v>
      </c>
      <c r="C6">
        <v>2.39</v>
      </c>
      <c r="D6" s="20">
        <f t="shared" si="3"/>
        <v>6.266774492223659E-2</v>
      </c>
      <c r="E6" s="17">
        <f>IF(OR($A6="",$B6="",$C6=""),"",A6*'MPTO_working_3-way'!$I5)</f>
        <v>3.251763299462044</v>
      </c>
      <c r="F6" s="21">
        <f>IF(OR($A6="",$B6="",$C6=""),"",B6*'MPTO_working_3-way'!$I5)</f>
        <v>3.3474033965050451</v>
      </c>
      <c r="G6" s="22">
        <f>IF(OR($A6="",$B6="",$C6=""),"",C6*'MPTO_working_3-way'!$I5)</f>
        <v>2.5397759103641455</v>
      </c>
      <c r="H6" s="17">
        <f>IF(OR($A6="",$B6="",$C6=""),"",'MPTO_working_3-way'!E5)</f>
        <v>3.2689552124439674</v>
      </c>
      <c r="I6" s="21">
        <f>IF(OR($A6="",$B6="",$C6=""),"",'MPTO_working_3-way'!F5)</f>
        <v>3.3718730652193951</v>
      </c>
      <c r="J6" s="22">
        <f>IF(OR($A6="",$B6="",$C6=""),"",'MPTO_working_3-way'!G5)</f>
        <v>2.5155916778866469</v>
      </c>
      <c r="K6" s="17">
        <f>IF(OR($A6="",$B6="",$C6=""),"",'OddsRatio_working_3-way'!H5)</f>
        <v>3.2618015065765547</v>
      </c>
      <c r="L6" s="21">
        <f>IF(OR($A6="",$B6="",$C6=""),"",'OddsRatio_working_3-way'!I5)</f>
        <v>3.3606180772522292</v>
      </c>
      <c r="M6" s="22">
        <f>IF(OR($A6="",$B6="",$C6=""),"",'OddsRatio_working_3-way'!J5)</f>
        <v>2.526167035990976</v>
      </c>
      <c r="N6" s="23">
        <f t="shared" si="16"/>
        <v>30.752545862284475</v>
      </c>
      <c r="O6" s="24">
        <f t="shared" si="17"/>
        <v>29.873901694790639</v>
      </c>
      <c r="P6" s="24">
        <f t="shared" si="18"/>
        <v>39.373552442924897</v>
      </c>
      <c r="Q6" t="s">
        <v>153</v>
      </c>
      <c r="R6" t="s">
        <v>155</v>
      </c>
      <c r="S6" s="48" t="s">
        <v>299</v>
      </c>
      <c r="T6" s="35">
        <v>100</v>
      </c>
      <c r="U6" s="35">
        <f t="shared" si="19"/>
        <v>71.098265895953759</v>
      </c>
      <c r="V6" s="35">
        <f t="shared" si="20"/>
        <v>67.320261437908499</v>
      </c>
      <c r="W6" s="35">
        <f t="shared" si="21"/>
        <v>58.847736625514408</v>
      </c>
      <c r="X6" s="35">
        <f t="shared" si="22"/>
        <v>73.8320019365771</v>
      </c>
      <c r="Y6" s="35">
        <f t="shared" si="23"/>
        <v>70.053997478531841</v>
      </c>
      <c r="Z6" s="35">
        <f t="shared" si="24"/>
        <v>61.581472666137749</v>
      </c>
      <c r="AA6" s="35">
        <f t="shared" si="25"/>
        <v>-2.7337360406233415</v>
      </c>
      <c r="AB6" s="35">
        <f t="shared" si="26"/>
        <v>-2.7337360406233415</v>
      </c>
      <c r="AC6" s="35">
        <f t="shared" si="27"/>
        <v>-2.7337360406233415</v>
      </c>
      <c r="AD6" s="27"/>
      <c r="AE6" s="27"/>
      <c r="AF6">
        <v>1.97</v>
      </c>
      <c r="AG6">
        <v>1.85</v>
      </c>
      <c r="AH6" s="36"/>
      <c r="AI6" s="27"/>
      <c r="AJ6" t="s">
        <v>205</v>
      </c>
    </row>
    <row r="7" spans="1:36" s="12" customFormat="1" ht="15" x14ac:dyDescent="0.25">
      <c r="A7">
        <v>3.46</v>
      </c>
      <c r="B7">
        <v>3.06</v>
      </c>
      <c r="C7">
        <v>2.4300000000000002</v>
      </c>
      <c r="D7" s="20">
        <f t="shared" si="3"/>
        <v>2.7337360406233469E-2</v>
      </c>
      <c r="E7" s="17">
        <f>IF(OR($A7="",$B7="",$C7=""),"",A7*'MPTO_working_3-way'!$I6)</f>
        <v>3.5545872670055676</v>
      </c>
      <c r="F7" s="21">
        <f>IF(OR($A7="",$B7="",$C7=""),"",B7*'MPTO_working_3-way'!$I6)</f>
        <v>3.1436523228430744</v>
      </c>
      <c r="G7" s="22">
        <f>IF(OR($A7="",$B7="",$C7=""),"",C7*'MPTO_working_3-way'!$I6)</f>
        <v>2.4964297857871474</v>
      </c>
      <c r="H7" s="17">
        <f>IF(OR($A7="",$B7="",$C7=""),"",'MPTO_working_3-way'!E6)</f>
        <v>3.5726421523946321</v>
      </c>
      <c r="I7" s="21">
        <f>IF(OR($A7="",$B7="",$C7=""),"",'MPTO_working_3-way'!F6)</f>
        <v>3.1477728365190503</v>
      </c>
      <c r="J7" s="22">
        <f>IF(OR($A7="",$B7="",$C7=""),"",'MPTO_working_3-way'!G6)</f>
        <v>2.4850265947890673</v>
      </c>
      <c r="K7" s="17">
        <f>IF(OR($A7="",$B7="",$C7=""),"",'OddsRatio_working_3-way'!H6)</f>
        <v>3.5634963302739662</v>
      </c>
      <c r="L7" s="21">
        <f>IF(OR($A7="",$B7="",$C7=""),"",'OddsRatio_working_3-way'!I6)</f>
        <v>3.146667658684704</v>
      </c>
      <c r="M7" s="22">
        <f>IF(OR($A7="",$B7="",$C7=""),"",'OddsRatio_working_3-way'!J6)</f>
        <v>2.4901625009316151</v>
      </c>
      <c r="N7" s="23">
        <f t="shared" si="16"/>
        <v>28.132661400163446</v>
      </c>
      <c r="O7" s="24">
        <f t="shared" si="17"/>
        <v>31.81013347861618</v>
      </c>
      <c r="P7" s="24">
        <f t="shared" si="18"/>
        <v>40.057205121220377</v>
      </c>
      <c r="Q7" t="s">
        <v>202</v>
      </c>
      <c r="R7" t="s">
        <v>187</v>
      </c>
      <c r="S7" s="48" t="s">
        <v>299</v>
      </c>
      <c r="T7" s="35">
        <v>100</v>
      </c>
      <c r="U7" s="35">
        <f t="shared" si="19"/>
        <v>24.81203007518797</v>
      </c>
      <c r="V7" s="35">
        <f t="shared" si="20"/>
        <v>81.851179673321241</v>
      </c>
      <c r="W7" s="35">
        <f t="shared" si="21"/>
        <v>89.949748743718587</v>
      </c>
      <c r="X7" s="35">
        <f t="shared" si="22"/>
        <v>28.199071582960173</v>
      </c>
      <c r="Y7" s="35">
        <f t="shared" si="23"/>
        <v>85.238221181093436</v>
      </c>
      <c r="Z7" s="35">
        <f t="shared" si="24"/>
        <v>93.336790251490797</v>
      </c>
      <c r="AA7" s="35">
        <f t="shared" si="25"/>
        <v>-3.3870415077722029</v>
      </c>
      <c r="AB7" s="35">
        <f t="shared" si="26"/>
        <v>-3.3870415077721958</v>
      </c>
      <c r="AC7" s="35">
        <f t="shared" si="27"/>
        <v>-3.38704150777221</v>
      </c>
      <c r="AD7" s="27"/>
      <c r="AE7" s="27"/>
      <c r="AF7">
        <v>2.44</v>
      </c>
      <c r="AG7">
        <v>1.6</v>
      </c>
      <c r="AH7" s="36"/>
      <c r="AI7" s="27"/>
      <c r="AJ7" t="s">
        <v>207</v>
      </c>
    </row>
    <row r="8" spans="1:36" ht="15" x14ac:dyDescent="0.25">
      <c r="A8">
        <v>1.33</v>
      </c>
      <c r="B8">
        <v>5.51</v>
      </c>
      <c r="C8">
        <v>9.9499999999999993</v>
      </c>
      <c r="D8" s="20">
        <f t="shared" si="3"/>
        <v>3.3870415077722038E-2</v>
      </c>
      <c r="E8" s="17">
        <f>IF(OR($A8="",$B8="",$C8=""),"",A8*'MPTO_working_3-way'!$I7)</f>
        <v>1.3750476520533703</v>
      </c>
      <c r="F8" s="21">
        <f>IF(OR($A8="",$B8="",$C8=""),"",B8*'MPTO_working_3-way'!$I7)</f>
        <v>5.6966259870782485</v>
      </c>
      <c r="G8" s="22">
        <f>IF(OR($A8="",$B8="",$C8=""),"",C8*'MPTO_working_3-way'!$I7)</f>
        <v>10.287010630023333</v>
      </c>
      <c r="H8" s="17">
        <f>IF(OR($A8="",$B8="",$C8=""),"",'MPTO_working_3-way'!E7)</f>
        <v>1.3502755815242218</v>
      </c>
      <c r="I8" s="21">
        <f>IF(OR($A8="",$B8="",$C8=""),"",'MPTO_working_3-way'!F7)</f>
        <v>5.875507459754072</v>
      </c>
      <c r="J8" s="22">
        <f>IF(OR($A8="",$B8="",$C8=""),"",'MPTO_working_3-way'!G7)</f>
        <v>11.209207342897338</v>
      </c>
      <c r="K8" s="17">
        <f>IF(OR($A8="",$B8="",$C8=""),"",'OddsRatio_working_3-way'!H7)</f>
        <v>1.3575358368724382</v>
      </c>
      <c r="L8" s="21">
        <f>IF(OR($A8="",$B8="",$C8=""),"",'OddsRatio_working_3-way'!I7)</f>
        <v>5.8863231039233224</v>
      </c>
      <c r="M8" s="22">
        <f>IF(OR($A8="",$B8="",$C8=""),"",'OddsRatio_working_3-way'!J7)</f>
        <v>10.69680527275249</v>
      </c>
      <c r="N8" s="23">
        <f t="shared" si="16"/>
        <v>72.724752375431606</v>
      </c>
      <c r="O8" s="24">
        <f t="shared" si="17"/>
        <v>17.554250573380042</v>
      </c>
      <c r="P8" s="24">
        <f t="shared" si="18"/>
        <v>9.7209970511883466</v>
      </c>
      <c r="Q8" t="s">
        <v>212</v>
      </c>
      <c r="R8" t="s">
        <v>213</v>
      </c>
      <c r="S8" s="48" t="s">
        <v>299</v>
      </c>
      <c r="T8" s="35">
        <v>100</v>
      </c>
      <c r="U8" s="35">
        <f t="shared" si="19"/>
        <v>39.024390243902438</v>
      </c>
      <c r="V8" s="35">
        <f t="shared" si="20"/>
        <v>76.24703087885986</v>
      </c>
      <c r="W8" s="35">
        <f t="shared" si="21"/>
        <v>82.174688057040996</v>
      </c>
      <c r="X8" s="35">
        <f t="shared" si="22"/>
        <v>41.578281064099144</v>
      </c>
      <c r="Y8" s="35">
        <f t="shared" si="23"/>
        <v>78.800921699056559</v>
      </c>
      <c r="Z8" s="35">
        <f t="shared" si="24"/>
        <v>84.728578877237709</v>
      </c>
      <c r="AA8" s="35">
        <f t="shared" si="25"/>
        <v>-2.5538908201967061</v>
      </c>
      <c r="AB8" s="35">
        <f t="shared" si="26"/>
        <v>-2.553890820196699</v>
      </c>
      <c r="AC8" s="35">
        <f t="shared" si="27"/>
        <v>-2.5538908201967132</v>
      </c>
      <c r="AF8">
        <v>1.7</v>
      </c>
      <c r="AG8">
        <v>2.2400000000000002</v>
      </c>
      <c r="AJ8" t="s">
        <v>305</v>
      </c>
    </row>
    <row r="9" spans="1:36" ht="15" x14ac:dyDescent="0.25">
      <c r="A9">
        <v>1.64</v>
      </c>
      <c r="B9">
        <v>4.21</v>
      </c>
      <c r="C9">
        <v>5.61</v>
      </c>
      <c r="D9" s="20">
        <f t="shared" si="3"/>
        <v>2.5538908201967025E-2</v>
      </c>
      <c r="E9" s="17">
        <f>IF(OR($A9="",$B9="",$C9=""),"",A9*'MPTO_working_3-way'!$I8)</f>
        <v>1.6818838094512258</v>
      </c>
      <c r="F9" s="21">
        <f>IF(OR($A9="",$B9="",$C9=""),"",B9*'MPTO_working_3-way'!$I8)</f>
        <v>4.3175188035302812</v>
      </c>
      <c r="G9" s="22">
        <f>IF(OR($A9="",$B9="",$C9=""),"",C9*'MPTO_working_3-way'!$I8)</f>
        <v>5.7532732750130355</v>
      </c>
      <c r="H9" s="17">
        <f>IF(OR($A9="",$B9="",$C9=""),"",'MPTO_working_3-way'!E8)</f>
        <v>1.6632206725751593</v>
      </c>
      <c r="I9" s="21">
        <f>IF(OR($A9="",$B9="",$C9=""),"",'MPTO_working_3-way'!F8)</f>
        <v>4.36649338132775</v>
      </c>
      <c r="J9" s="22">
        <f>IF(OR($A9="",$B9="",$C9=""),"",'MPTO_working_3-way'!G8)</f>
        <v>5.8913580542348853</v>
      </c>
      <c r="K9" s="17">
        <f>IF(OR($A9="",$B9="",$C9=""),"",'OddsRatio_working_3-way'!H8)</f>
        <v>1.6697330152629972</v>
      </c>
      <c r="L9" s="21">
        <f>IF(OR($A9="",$B9="",$C9=""),"",'OddsRatio_working_3-way'!I8)</f>
        <v>4.3591296546784699</v>
      </c>
      <c r="M9" s="22">
        <f>IF(OR($A9="",$B9="",$C9=""),"",'OddsRatio_working_3-way'!J8)</f>
        <v>5.8241706255662766</v>
      </c>
      <c r="N9" s="23">
        <f t="shared" si="16"/>
        <v>59.457139332727472</v>
      </c>
      <c r="O9" s="24">
        <f t="shared" si="17"/>
        <v>23.161450951466282</v>
      </c>
      <c r="P9" s="24">
        <f t="shared" si="18"/>
        <v>17.381409715806246</v>
      </c>
      <c r="Q9" t="s">
        <v>214</v>
      </c>
      <c r="R9" t="s">
        <v>215</v>
      </c>
      <c r="S9" s="48" t="s">
        <v>300</v>
      </c>
      <c r="T9" s="35">
        <v>100</v>
      </c>
      <c r="U9" s="35">
        <f t="shared" si="19"/>
        <v>73.753280839895012</v>
      </c>
      <c r="V9" s="35">
        <f t="shared" si="20"/>
        <v>72.972972972972968</v>
      </c>
      <c r="W9" s="35">
        <f t="shared" si="21"/>
        <v>50.980392156862742</v>
      </c>
      <c r="X9" s="35">
        <f t="shared" si="22"/>
        <v>76.046634870164269</v>
      </c>
      <c r="Y9" s="35">
        <f t="shared" si="23"/>
        <v>75.266327003242239</v>
      </c>
      <c r="Z9" s="35">
        <f t="shared" si="24"/>
        <v>53.273746187132012</v>
      </c>
      <c r="AA9" s="35">
        <f t="shared" si="25"/>
        <v>-2.2933540302692563</v>
      </c>
      <c r="AB9" s="35">
        <f t="shared" si="26"/>
        <v>-2.2933540302692705</v>
      </c>
      <c r="AC9" s="35">
        <f t="shared" si="27"/>
        <v>-2.2933540302692705</v>
      </c>
      <c r="AF9">
        <v>2.0299999999999998</v>
      </c>
      <c r="AG9">
        <v>1.88</v>
      </c>
      <c r="AJ9" t="s">
        <v>303</v>
      </c>
    </row>
    <row r="10" spans="1:36" ht="15" x14ac:dyDescent="0.25">
      <c r="A10">
        <v>3.81</v>
      </c>
      <c r="B10">
        <v>3.7</v>
      </c>
      <c r="C10">
        <v>2.04</v>
      </c>
      <c r="D10" s="20">
        <f t="shared" si="3"/>
        <v>2.2933540302692679E-2</v>
      </c>
      <c r="E10" s="17">
        <f>IF(OR($A10="",$B10="",$C10=""),"",A10*'MPTO_working_3-way'!$I9)</f>
        <v>3.8973767885532591</v>
      </c>
      <c r="F10" s="21">
        <f>IF(OR($A10="",$B10="",$C10=""),"",B10*'MPTO_working_3-way'!$I9)</f>
        <v>3.7848540991199631</v>
      </c>
      <c r="G10" s="22">
        <f>IF(OR($A10="",$B10="",$C10=""),"",C10*'MPTO_working_3-way'!$I9)</f>
        <v>2.0867844222174932</v>
      </c>
      <c r="H10" s="17">
        <f>IF(OR($A10="",$B10="",$C10=""),"",'MPTO_working_3-way'!E9)</f>
        <v>3.9242975044213004</v>
      </c>
      <c r="I10" s="21">
        <f>IF(OR($A10="",$B10="",$C10=""),"",'MPTO_working_3-way'!F9)</f>
        <v>3.8076996409164581</v>
      </c>
      <c r="J10" s="22">
        <f>IF(OR($A10="",$B10="",$C10=""),"",'MPTO_working_3-way'!G9)</f>
        <v>2.0723173905900056</v>
      </c>
      <c r="K10" s="17">
        <f>IF(OR($A10="",$B10="",$C10=""),"",'OddsRatio_working_3-way'!H9)</f>
        <v>3.9129619189158507</v>
      </c>
      <c r="L10" s="21">
        <f>IF(OR($A10="",$B10="",$C10=""),"",'OddsRatio_working_3-way'!I9)</f>
        <v>3.7989313811646972</v>
      </c>
      <c r="M10" s="22">
        <f>IF(OR($A10="",$B10="",$C10=""),"",'OddsRatio_working_3-way'!J9)</f>
        <v>2.0781069023745502</v>
      </c>
      <c r="N10" s="23">
        <f t="shared" si="16"/>
        <v>25.658283872809974</v>
      </c>
      <c r="O10" s="24">
        <f t="shared" si="17"/>
        <v>26.421097717677295</v>
      </c>
      <c r="P10" s="24">
        <f t="shared" si="18"/>
        <v>47.920618409512734</v>
      </c>
      <c r="Q10" t="s">
        <v>216</v>
      </c>
      <c r="R10" t="s">
        <v>217</v>
      </c>
      <c r="S10" s="48" t="s">
        <v>300</v>
      </c>
      <c r="T10" s="35">
        <v>100</v>
      </c>
      <c r="U10" s="35">
        <f t="shared" si="19"/>
        <v>37.106918238993707</v>
      </c>
      <c r="V10" s="35">
        <f t="shared" si="20"/>
        <v>77.827050997782706</v>
      </c>
      <c r="W10" s="35">
        <f t="shared" si="21"/>
        <v>82.486865148861654</v>
      </c>
      <c r="X10" s="35">
        <f t="shared" si="22"/>
        <v>39.686083853355647</v>
      </c>
      <c r="Y10" s="35">
        <f t="shared" si="23"/>
        <v>80.406216612144647</v>
      </c>
      <c r="Z10" s="35">
        <f t="shared" si="24"/>
        <v>85.066030763223594</v>
      </c>
      <c r="AA10" s="35">
        <f t="shared" si="25"/>
        <v>-2.5791656143619406</v>
      </c>
      <c r="AB10" s="35">
        <f t="shared" si="26"/>
        <v>-2.5791656143619406</v>
      </c>
      <c r="AC10" s="35">
        <f t="shared" si="27"/>
        <v>-2.5791656143619406</v>
      </c>
      <c r="AF10">
        <v>1.89</v>
      </c>
      <c r="AG10">
        <v>2.02</v>
      </c>
      <c r="AJ10" t="s">
        <v>303</v>
      </c>
    </row>
    <row r="11" spans="1:36" ht="15" x14ac:dyDescent="0.25">
      <c r="A11">
        <v>1.59</v>
      </c>
      <c r="B11">
        <v>4.51</v>
      </c>
      <c r="C11">
        <v>5.71</v>
      </c>
      <c r="D11" s="20">
        <f t="shared" si="3"/>
        <v>2.5791656143619335E-2</v>
      </c>
      <c r="E11" s="17">
        <f>IF(OR($A11="",$B11="",$C11=""),"",A11*'MPTO_working_3-way'!$I10)</f>
        <v>1.6310087332683547</v>
      </c>
      <c r="F11" s="21">
        <f>IF(OR($A11="",$B11="",$C11=""),"",B11*'MPTO_working_3-way'!$I10)</f>
        <v>4.6263203692077228</v>
      </c>
      <c r="G11" s="22">
        <f>IF(OR($A11="",$B11="",$C11=""),"",C11*'MPTO_working_3-way'!$I10)</f>
        <v>5.8572703565800666</v>
      </c>
      <c r="H11" s="17">
        <f>IF(OR($A11="",$B11="",$C11=""),"",'MPTO_working_3-way'!E10)</f>
        <v>1.6120358493888713</v>
      </c>
      <c r="I11" s="21">
        <f>IF(OR($A11="",$B11="",$C11=""),"",'MPTO_working_3-way'!F10)</f>
        <v>4.6919220344469048</v>
      </c>
      <c r="J11" s="22">
        <f>IF(OR($A11="",$B11="",$C11=""),"",'MPTO_working_3-way'!G10)</f>
        <v>6.0047751245940253</v>
      </c>
      <c r="K11" s="17">
        <f>IF(OR($A11="",$B11="",$C11=""),"",'OddsRatio_working_3-way'!H10)</f>
        <v>1.6184685574954645</v>
      </c>
      <c r="L11" s="21">
        <f>IF(OR($A11="",$B11="",$C11=""),"",'OddsRatio_working_3-way'!I10)</f>
        <v>4.6793637912018307</v>
      </c>
      <c r="M11" s="22">
        <f>IF(OR($A11="",$B11="",$C11=""),"",'OddsRatio_working_3-way'!J10)</f>
        <v>5.9372659420400629</v>
      </c>
      <c r="N11" s="23">
        <f t="shared" si="16"/>
        <v>61.311750182729831</v>
      </c>
      <c r="O11" s="24">
        <f t="shared" si="17"/>
        <v>21.615450729609854</v>
      </c>
      <c r="P11" s="24">
        <f t="shared" si="18"/>
        <v>17.072799087660322</v>
      </c>
      <c r="Q11" t="s">
        <v>218</v>
      </c>
      <c r="R11" t="s">
        <v>219</v>
      </c>
      <c r="S11" s="48" t="s">
        <v>300</v>
      </c>
      <c r="T11" s="35">
        <v>100</v>
      </c>
      <c r="U11" s="35">
        <f t="shared" si="19"/>
        <v>46.236559139784944</v>
      </c>
      <c r="V11" s="35">
        <f t="shared" si="20"/>
        <v>73.958333333333343</v>
      </c>
      <c r="W11" s="35">
        <f t="shared" si="21"/>
        <v>77.32426303854875</v>
      </c>
      <c r="X11" s="35">
        <f t="shared" si="22"/>
        <v>48.717403628117914</v>
      </c>
      <c r="Y11" s="35">
        <f t="shared" si="23"/>
        <v>76.439177821666291</v>
      </c>
      <c r="Z11" s="35">
        <f t="shared" si="24"/>
        <v>79.805107526881727</v>
      </c>
      <c r="AA11" s="35">
        <f t="shared" si="25"/>
        <v>-2.4808444883329699</v>
      </c>
      <c r="AB11" s="35">
        <f t="shared" si="26"/>
        <v>-2.4808444883329486</v>
      </c>
      <c r="AC11" s="35">
        <f t="shared" si="27"/>
        <v>-2.480844488332977</v>
      </c>
      <c r="AF11">
        <v>1.61</v>
      </c>
      <c r="AG11">
        <v>2.4500000000000002</v>
      </c>
      <c r="AJ11" t="s">
        <v>303</v>
      </c>
    </row>
    <row r="12" spans="1:36" ht="15" x14ac:dyDescent="0.25">
      <c r="A12">
        <v>1.86</v>
      </c>
      <c r="B12">
        <v>3.84</v>
      </c>
      <c r="C12">
        <v>4.41</v>
      </c>
      <c r="D12" s="20">
        <f t="shared" si="3"/>
        <v>2.4808444883329672E-2</v>
      </c>
      <c r="E12" s="17">
        <f>IF(OR($A12="",$B12="",$C12=""),"",A12*'MPTO_working_3-way'!$I11)</f>
        <v>1.9061437074829932</v>
      </c>
      <c r="F12" s="21">
        <f>IF(OR($A12="",$B12="",$C12=""),"",B12*'MPTO_working_3-way'!$I11)</f>
        <v>3.935264428351986</v>
      </c>
      <c r="G12" s="22">
        <f>IF(OR($A12="",$B12="",$C12=""),"",C12*'MPTO_working_3-way'!$I11)</f>
        <v>4.519405241935484</v>
      </c>
      <c r="H12" s="17">
        <f>IF(OR($A12="",$B12="",$C12=""),"",'MPTO_working_3-way'!E11)</f>
        <v>1.8890560160749166</v>
      </c>
      <c r="I12" s="21">
        <f>IF(OR($A12="",$B12="",$C12=""),"",'MPTO_working_3-way'!F11)</f>
        <v>3.9659375925444666</v>
      </c>
      <c r="J12" s="22">
        <f>IF(OR($A12="",$B12="",$C12=""),"",'MPTO_working_3-way'!G11)</f>
        <v>4.5769127488692121</v>
      </c>
      <c r="K12" s="17">
        <f>IF(OR($A12="",$B12="",$C12=""),"",'OddsRatio_working_3-way'!H11)</f>
        <v>1.8955155376823496</v>
      </c>
      <c r="L12" s="21">
        <f>IF(OR($A12="",$B12="",$C12=""),"",'OddsRatio_working_3-way'!I11)</f>
        <v>3.9572838686254341</v>
      </c>
      <c r="M12" s="22">
        <f>IF(OR($A12="",$B12="",$C12=""),"",'OddsRatio_working_3-way'!J11)</f>
        <v>4.5508232366242014</v>
      </c>
      <c r="N12" s="23">
        <f t="shared" si="16"/>
        <v>52.461941671778291</v>
      </c>
      <c r="O12" s="24">
        <f t="shared" si="17"/>
        <v>25.41125299726761</v>
      </c>
      <c r="P12" s="24">
        <f t="shared" si="18"/>
        <v>22.126805330954106</v>
      </c>
      <c r="Q12" t="s">
        <v>220</v>
      </c>
      <c r="R12" t="s">
        <v>221</v>
      </c>
      <c r="S12" s="48" t="s">
        <v>300</v>
      </c>
      <c r="T12" s="35">
        <v>100</v>
      </c>
      <c r="U12" s="35">
        <f t="shared" si="19"/>
        <v>44.751381215469614</v>
      </c>
      <c r="V12" s="35">
        <f t="shared" si="20"/>
        <v>74.489795918367349</v>
      </c>
      <c r="W12" s="35">
        <f t="shared" si="21"/>
        <v>78.540772532188839</v>
      </c>
      <c r="X12" s="35">
        <f t="shared" si="22"/>
        <v>46.969431549443811</v>
      </c>
      <c r="Y12" s="35">
        <f t="shared" si="23"/>
        <v>76.707846252341554</v>
      </c>
      <c r="Z12" s="35">
        <f t="shared" si="24"/>
        <v>80.758822866163044</v>
      </c>
      <c r="AA12" s="35">
        <f t="shared" si="25"/>
        <v>-2.2180503339741975</v>
      </c>
      <c r="AB12" s="35">
        <f t="shared" si="26"/>
        <v>-2.2180503339742046</v>
      </c>
      <c r="AC12" s="35">
        <f t="shared" si="27"/>
        <v>-2.2180503339742046</v>
      </c>
      <c r="AF12">
        <v>1.78</v>
      </c>
      <c r="AG12">
        <v>2.14</v>
      </c>
      <c r="AJ12" t="s">
        <v>303</v>
      </c>
    </row>
    <row r="13" spans="1:36" ht="15" x14ac:dyDescent="0.25">
      <c r="A13">
        <v>1.81</v>
      </c>
      <c r="B13">
        <v>3.92</v>
      </c>
      <c r="C13">
        <v>4.66</v>
      </c>
      <c r="D13" s="20">
        <f t="shared" si="3"/>
        <v>2.2180503339741975E-2</v>
      </c>
      <c r="E13" s="17">
        <f>IF(OR($A13="",$B13="",$C13=""),"",A13*'MPTO_working_3-way'!$I12)</f>
        <v>1.850146711044933</v>
      </c>
      <c r="F13" s="21">
        <f>IF(OR($A13="",$B13="",$C13=""),"",B13*'MPTO_working_3-way'!$I12)</f>
        <v>4.0069475730917885</v>
      </c>
      <c r="G13" s="22">
        <f>IF(OR($A13="",$B13="",$C13=""),"",C13*'MPTO_working_3-way'!$I12)</f>
        <v>4.7633611455631977</v>
      </c>
      <c r="H13" s="17">
        <f>IF(OR($A13="",$B13="",$C13=""),"",'MPTO_working_3-way'!E12)</f>
        <v>1.8345503881096019</v>
      </c>
      <c r="I13" s="21">
        <f>IF(OR($A13="",$B13="",$C13=""),"",'MPTO_working_3-way'!F12)</f>
        <v>4.0370025240093454</v>
      </c>
      <c r="J13" s="22">
        <f>IF(OR($A13="",$B13="",$C13=""),"",'MPTO_working_3-way'!G12)</f>
        <v>4.8262833934533242</v>
      </c>
      <c r="K13" s="17">
        <f>IF(OR($A13="",$B13="",$C13=""),"",'OddsRatio_working_3-way'!H12)</f>
        <v>1.8403610257426339</v>
      </c>
      <c r="L13" s="21">
        <f>IF(OR($A13="",$B13="",$C13=""),"",'OddsRatio_working_3-way'!I12)</f>
        <v>4.0294496236648047</v>
      </c>
      <c r="M13" s="22">
        <f>IF(OR($A13="",$B13="",$C13=""),"",'OddsRatio_working_3-way'!J12)</f>
        <v>4.7971868570593106</v>
      </c>
      <c r="N13" s="23">
        <f t="shared" si="16"/>
        <v>54.049767730863685</v>
      </c>
      <c r="O13" s="24">
        <f t="shared" si="17"/>
        <v>24.95665295736308</v>
      </c>
      <c r="P13" s="24">
        <f t="shared" si="18"/>
        <v>20.993579311773232</v>
      </c>
      <c r="Q13" t="s">
        <v>222</v>
      </c>
      <c r="R13" t="s">
        <v>223</v>
      </c>
      <c r="S13" s="48" t="s">
        <v>300</v>
      </c>
      <c r="T13" s="35">
        <v>100</v>
      </c>
      <c r="U13" s="35">
        <f t="shared" si="19"/>
        <v>72.752043596730246</v>
      </c>
      <c r="V13" s="35">
        <f t="shared" si="20"/>
        <v>75.247524752475243</v>
      </c>
      <c r="W13" s="35">
        <f t="shared" si="21"/>
        <v>49.748743718592962</v>
      </c>
      <c r="X13" s="35">
        <f t="shared" si="22"/>
        <v>75.00373152893178</v>
      </c>
      <c r="Y13" s="35">
        <f t="shared" si="23"/>
        <v>77.499212684676792</v>
      </c>
      <c r="Z13" s="35">
        <f t="shared" si="24"/>
        <v>52.000431650794511</v>
      </c>
      <c r="AA13" s="35">
        <f t="shared" si="25"/>
        <v>-2.2516879322015342</v>
      </c>
      <c r="AB13" s="35">
        <f t="shared" si="26"/>
        <v>-2.2516879322015484</v>
      </c>
      <c r="AC13" s="35">
        <f t="shared" si="27"/>
        <v>-2.2516879322015484</v>
      </c>
      <c r="AF13">
        <v>1.76</v>
      </c>
      <c r="AG13">
        <v>2.17</v>
      </c>
      <c r="AJ13" t="s">
        <v>303</v>
      </c>
    </row>
    <row r="14" spans="1:36" ht="15" x14ac:dyDescent="0.25">
      <c r="A14">
        <v>3.67</v>
      </c>
      <c r="B14">
        <v>4.04</v>
      </c>
      <c r="C14">
        <v>1.99</v>
      </c>
      <c r="D14" s="20">
        <f t="shared" si="3"/>
        <v>2.2516879322015404E-2</v>
      </c>
      <c r="E14" s="17">
        <f>IF(OR($A14="",$B14="",$C14=""),"",A14*'MPTO_working_3-way'!$I13)</f>
        <v>3.7526369471117964</v>
      </c>
      <c r="F14" s="21">
        <f>IF(OR($A14="",$B14="",$C14=""),"",B14*'MPTO_working_3-way'!$I13)</f>
        <v>4.1309681924609425</v>
      </c>
      <c r="G14" s="22">
        <f>IF(OR($A14="",$B14="",$C14=""),"",C14*'MPTO_working_3-way'!$I13)</f>
        <v>2.0348085898508108</v>
      </c>
      <c r="H14" s="17">
        <f>IF(OR($A14="",$B14="",$C14=""),"",'MPTO_working_3-way'!E13)</f>
        <v>3.7739560693688934</v>
      </c>
      <c r="I14" s="21">
        <f>IF(OR($A14="",$B14="",$C14=""),"",'MPTO_working_3-way'!F13)</f>
        <v>4.1663346439147775</v>
      </c>
      <c r="J14" s="22">
        <f>IF(OR($A14="",$B14="",$C14=""),"",'MPTO_working_3-way'!G13)</f>
        <v>2.0201737117592025</v>
      </c>
      <c r="K14" s="17">
        <f>IF(OR($A14="",$B14="",$C14=""),"",'OddsRatio_working_3-way'!H13)</f>
        <v>3.7669694065884074</v>
      </c>
      <c r="L14" s="21">
        <f>IF(OR($A14="",$B14="",$C14=""),"",'OddsRatio_working_3-way'!I13)</f>
        <v>4.1504071146175123</v>
      </c>
      <c r="M14" s="22">
        <f>IF(OR($A14="",$B14="",$C14=""),"",'OddsRatio_working_3-way'!J13)</f>
        <v>2.0259549485103086</v>
      </c>
      <c r="N14" s="23">
        <f t="shared" si="16"/>
        <v>26.647928219372417</v>
      </c>
      <c r="O14" s="24">
        <f t="shared" si="17"/>
        <v>24.207400139875439</v>
      </c>
      <c r="P14" s="24">
        <f t="shared" si="18"/>
        <v>49.144671640752144</v>
      </c>
      <c r="Q14" t="s">
        <v>224</v>
      </c>
      <c r="R14" t="s">
        <v>225</v>
      </c>
      <c r="S14" s="48" t="s">
        <v>300</v>
      </c>
      <c r="T14" s="35">
        <v>100</v>
      </c>
      <c r="U14" s="35">
        <f t="shared" si="19"/>
        <v>65.635738831615114</v>
      </c>
      <c r="V14" s="35">
        <f t="shared" si="20"/>
        <v>70.930232558139537</v>
      </c>
      <c r="W14" s="35">
        <f t="shared" si="21"/>
        <v>60.15936254980079</v>
      </c>
      <c r="X14" s="35">
        <f t="shared" si="22"/>
        <v>68.910404892059674</v>
      </c>
      <c r="Y14" s="35">
        <f t="shared" si="23"/>
        <v>74.204898618584082</v>
      </c>
      <c r="Z14" s="35">
        <f t="shared" si="24"/>
        <v>63.434028610245342</v>
      </c>
      <c r="AA14" s="35">
        <f t="shared" si="25"/>
        <v>-3.2746660604445594</v>
      </c>
      <c r="AB14" s="35">
        <f t="shared" si="26"/>
        <v>-3.2746660604445452</v>
      </c>
      <c r="AC14" s="35">
        <f t="shared" si="27"/>
        <v>-3.2746660604445523</v>
      </c>
      <c r="AF14">
        <v>1.5</v>
      </c>
      <c r="AG14">
        <v>2.74</v>
      </c>
      <c r="AJ14" t="s">
        <v>303</v>
      </c>
    </row>
    <row r="15" spans="1:36" ht="15" x14ac:dyDescent="0.25">
      <c r="A15">
        <v>2.91</v>
      </c>
      <c r="B15">
        <v>3.44</v>
      </c>
      <c r="C15">
        <v>2.5099999999999998</v>
      </c>
      <c r="D15" s="20">
        <f t="shared" si="3"/>
        <v>3.2746660604445532E-2</v>
      </c>
      <c r="E15" s="17">
        <f>IF(OR($A15="",$B15="",$C15=""),"",A15*'MPTO_working_3-way'!$I14)</f>
        <v>3.0052927823589366</v>
      </c>
      <c r="F15" s="21">
        <f>IF(OR($A15="",$B15="",$C15=""),"",B15*'MPTO_working_3-way'!$I14)</f>
        <v>3.5526485124792924</v>
      </c>
      <c r="G15" s="22">
        <f>IF(OR($A15="",$B15="",$C15=""),"",C15*'MPTO_working_3-way'!$I14)</f>
        <v>2.5921941181171579</v>
      </c>
      <c r="H15" s="17">
        <f>IF(OR($A15="",$B15="",$C15=""),"",'MPTO_working_3-way'!E14)</f>
        <v>3.0054664191214786</v>
      </c>
      <c r="I15" s="21">
        <f>IF(OR($A15="",$B15="",$C15=""),"",'MPTO_working_3-way'!F14)</f>
        <v>3.5742098059774188</v>
      </c>
      <c r="J15" s="22">
        <f>IF(OR($A15="",$B15="",$C15=""),"",'MPTO_working_3-way'!G14)</f>
        <v>2.5807062926135913</v>
      </c>
      <c r="K15" s="17">
        <f>IF(OR($A15="",$B15="",$C15=""),"",'OddsRatio_working_3-way'!H14)</f>
        <v>3.0062187448232711</v>
      </c>
      <c r="L15" s="21">
        <f>IF(OR($A15="",$B15="",$C15=""),"",'OddsRatio_working_3-way'!I14)</f>
        <v>3.5629181871040738</v>
      </c>
      <c r="M15" s="22">
        <f>IF(OR($A15="",$B15="",$C15=""),"",'OddsRatio_working_3-way'!J14)</f>
        <v>2.5860682223471931</v>
      </c>
      <c r="N15" s="23">
        <f t="shared" si="16"/>
        <v>33.274628211600486</v>
      </c>
      <c r="O15" s="24">
        <f t="shared" si="17"/>
        <v>28.148013981324837</v>
      </c>
      <c r="P15" s="24">
        <f t="shared" si="18"/>
        <v>38.577357807074677</v>
      </c>
      <c r="Q15" t="s">
        <v>108</v>
      </c>
      <c r="R15" t="s">
        <v>93</v>
      </c>
      <c r="S15" s="48" t="s">
        <v>300</v>
      </c>
      <c r="T15" s="35">
        <v>100</v>
      </c>
      <c r="U15" s="35">
        <f t="shared" si="19"/>
        <v>64.412811387900362</v>
      </c>
      <c r="V15" s="35">
        <f t="shared" si="20"/>
        <v>72.451790633608823</v>
      </c>
      <c r="W15" s="35">
        <f t="shared" si="21"/>
        <v>58.677685950413228</v>
      </c>
      <c r="X15" s="35">
        <f t="shared" si="22"/>
        <v>68.870523415977971</v>
      </c>
      <c r="Y15" s="35">
        <f t="shared" si="23"/>
        <v>76.909502661686417</v>
      </c>
      <c r="Z15" s="35">
        <f t="shared" si="24"/>
        <v>63.135397978490836</v>
      </c>
      <c r="AA15" s="35">
        <f t="shared" si="25"/>
        <v>-4.4577120280776086</v>
      </c>
      <c r="AB15" s="35">
        <f t="shared" si="26"/>
        <v>-4.4577120280775944</v>
      </c>
      <c r="AC15" s="35">
        <f t="shared" si="27"/>
        <v>-4.4577120280776086</v>
      </c>
      <c r="AF15">
        <v>2.0099999999999998</v>
      </c>
      <c r="AG15">
        <v>1.86</v>
      </c>
      <c r="AJ15" t="s">
        <v>94</v>
      </c>
    </row>
    <row r="16" spans="1:36" ht="15" x14ac:dyDescent="0.25">
      <c r="A16">
        <v>2.81</v>
      </c>
      <c r="B16">
        <v>3.63</v>
      </c>
      <c r="C16">
        <v>2.42</v>
      </c>
      <c r="D16" s="20">
        <f t="shared" si="3"/>
        <v>4.4577120280776095E-2</v>
      </c>
      <c r="E16" s="17">
        <f>IF(OR($A16="",$B16="",$C16=""),"",A16*'MPTO_working_3-way'!$I15)</f>
        <v>2.9352617079889809</v>
      </c>
      <c r="F16" s="21">
        <f>IF(OR($A16="",$B16="",$C16=""),"",B16*'MPTO_working_3-way'!$I15)</f>
        <v>3.7918149466192173</v>
      </c>
      <c r="G16" s="22">
        <f>IF(OR($A16="",$B16="",$C16=""),"",C16*'MPTO_working_3-way'!$I15)</f>
        <v>2.527876631079478</v>
      </c>
      <c r="H16" s="17">
        <f>IF(OR($A16="",$B16="",$C16=""),"",'MPTO_working_3-way'!E15)</f>
        <v>2.9324408498078638</v>
      </c>
      <c r="I16" s="21">
        <f>IF(OR($A16="",$B16="",$C16=""),"",'MPTO_working_3-way'!F15)</f>
        <v>3.8369591112560033</v>
      </c>
      <c r="J16" s="22">
        <f>IF(OR($A16="",$B16="",$C16=""),"",'MPTO_working_3-way'!G15)</f>
        <v>2.5102663593184746</v>
      </c>
      <c r="K16" s="17">
        <f>IF(OR($A16="",$B16="",$C16=""),"",'OddsRatio_working_3-way'!H15)</f>
        <v>2.9355904022444728</v>
      </c>
      <c r="L16" s="21">
        <f>IF(OR($A16="",$B16="",$C16=""),"",'OddsRatio_working_3-way'!I15)</f>
        <v>3.8124877115485987</v>
      </c>
      <c r="M16" s="22">
        <f>IF(OR($A16="",$B16="",$C16=""),"",'OddsRatio_working_3-way'!J15)</f>
        <v>2.5185294868437293</v>
      </c>
      <c r="N16" s="23">
        <f t="shared" si="16"/>
        <v>34.0685124354763</v>
      </c>
      <c r="O16" s="24">
        <f t="shared" si="17"/>
        <v>26.372595025809474</v>
      </c>
      <c r="P16" s="24">
        <f t="shared" si="18"/>
        <v>39.558892538714218</v>
      </c>
      <c r="Q16" t="s">
        <v>69</v>
      </c>
      <c r="R16" t="s">
        <v>73</v>
      </c>
      <c r="S16" s="48" t="s">
        <v>300</v>
      </c>
      <c r="T16" s="35">
        <v>100</v>
      </c>
      <c r="U16" s="35">
        <f t="shared" si="19"/>
        <v>62.406015037593981</v>
      </c>
      <c r="V16" s="35">
        <f t="shared" si="20"/>
        <v>69.230769230769241</v>
      </c>
      <c r="W16" s="35">
        <f t="shared" si="21"/>
        <v>64.02877697841727</v>
      </c>
      <c r="X16" s="35">
        <f t="shared" si="22"/>
        <v>66.740453790813504</v>
      </c>
      <c r="Y16" s="35">
        <f t="shared" si="23"/>
        <v>73.565207983988756</v>
      </c>
      <c r="Z16" s="35">
        <f t="shared" si="24"/>
        <v>68.363215731636785</v>
      </c>
      <c r="AA16" s="35">
        <f t="shared" si="25"/>
        <v>-4.3344387532195228</v>
      </c>
      <c r="AB16" s="35">
        <f t="shared" si="26"/>
        <v>-4.3344387532195157</v>
      </c>
      <c r="AC16" s="35">
        <f t="shared" si="27"/>
        <v>-4.3344387532195157</v>
      </c>
      <c r="AF16">
        <v>1.84</v>
      </c>
      <c r="AG16">
        <v>2</v>
      </c>
      <c r="AJ16" t="s">
        <v>94</v>
      </c>
    </row>
    <row r="17" spans="1:36" ht="15" x14ac:dyDescent="0.25">
      <c r="A17">
        <v>2.66</v>
      </c>
      <c r="B17">
        <v>3.25</v>
      </c>
      <c r="C17">
        <v>2.78</v>
      </c>
      <c r="D17" s="20">
        <f t="shared" si="3"/>
        <v>4.3344387532195272E-2</v>
      </c>
      <c r="E17" s="17">
        <f>IF(OR($A17="",$B17="",$C17=""),"",A17*'MPTO_working_3-way'!$I16)</f>
        <v>2.7752960708356396</v>
      </c>
      <c r="F17" s="21">
        <f>IF(OR($A17="",$B17="",$C17=""),"",B17*'MPTO_working_3-way'!$I16)</f>
        <v>3.3908692594796346</v>
      </c>
      <c r="G17" s="22">
        <f>IF(OR($A17="",$B17="",$C17=""),"",C17*'MPTO_working_3-way'!$I16)</f>
        <v>2.9004973973395027</v>
      </c>
      <c r="H17" s="17">
        <f>IF(OR($A17="",$B17="",$C17=""),"",'MPTO_working_3-way'!E16)</f>
        <v>2.7663150867311512</v>
      </c>
      <c r="I17" s="21">
        <f>IF(OR($A17="",$B17="",$C17=""),"",'MPTO_working_3-way'!F16)</f>
        <v>3.4101273725683101</v>
      </c>
      <c r="J17" s="22">
        <f>IF(OR($A17="",$B17="",$C17=""),"",'MPTO_working_3-way'!G16)</f>
        <v>2.8963335515982216</v>
      </c>
      <c r="K17" s="17">
        <f>IF(OR($A17="",$B17="",$C17=""),"",'OddsRatio_working_3-way'!H16)</f>
        <v>2.7707408097177244</v>
      </c>
      <c r="L17" s="21">
        <f>IF(OR($A17="",$B17="",$C17=""),"",'OddsRatio_working_3-way'!I16)</f>
        <v>3.4001004950993243</v>
      </c>
      <c r="M17" s="22">
        <f>IF(OR($A17="",$B17="",$C17=""),"",'OddsRatio_working_3-way'!J16)</f>
        <v>2.8987461694563539</v>
      </c>
      <c r="N17" s="23">
        <f t="shared" si="16"/>
        <v>36.032191682486001</v>
      </c>
      <c r="O17" s="24">
        <f t="shared" si="17"/>
        <v>29.490963038588543</v>
      </c>
      <c r="P17" s="24">
        <f t="shared" si="18"/>
        <v>34.476845278925452</v>
      </c>
      <c r="Q17" t="s">
        <v>70</v>
      </c>
      <c r="R17" t="s">
        <v>128</v>
      </c>
      <c r="S17" s="48" t="s">
        <v>300</v>
      </c>
      <c r="T17" s="35">
        <v>100</v>
      </c>
      <c r="U17" s="35">
        <f t="shared" si="19"/>
        <v>65.986394557823132</v>
      </c>
      <c r="V17" s="35">
        <f t="shared" si="20"/>
        <v>70.930232558139537</v>
      </c>
      <c r="W17" s="35">
        <f t="shared" si="21"/>
        <v>58.677685950413228</v>
      </c>
      <c r="X17" s="35">
        <f t="shared" si="22"/>
        <v>70.392081491447243</v>
      </c>
      <c r="Y17" s="35">
        <f t="shared" si="23"/>
        <v>75.335919491763647</v>
      </c>
      <c r="Z17" s="35">
        <f t="shared" si="24"/>
        <v>63.083372884037338</v>
      </c>
      <c r="AA17" s="35">
        <f t="shared" si="25"/>
        <v>-4.4056869336241107</v>
      </c>
      <c r="AB17" s="35">
        <f t="shared" si="26"/>
        <v>-4.4056869336241107</v>
      </c>
      <c r="AC17" s="35">
        <f t="shared" si="27"/>
        <v>-4.4056869336241107</v>
      </c>
      <c r="AF17">
        <v>2.2200000000000002</v>
      </c>
      <c r="AG17">
        <v>1.68</v>
      </c>
      <c r="AJ17" t="s">
        <v>94</v>
      </c>
    </row>
    <row r="18" spans="1:36" ht="15" x14ac:dyDescent="0.25">
      <c r="A18">
        <v>2.94</v>
      </c>
      <c r="B18">
        <v>3.44</v>
      </c>
      <c r="C18">
        <v>2.42</v>
      </c>
      <c r="D18" s="20">
        <f t="shared" si="3"/>
        <v>4.4056869336241089E-2</v>
      </c>
      <c r="E18" s="17">
        <f>IF(OR($A18="",$B18="",$C18=""),"",A18*'MPTO_working_3-way'!$I17)</f>
        <v>3.0695271958485488</v>
      </c>
      <c r="F18" s="21">
        <f>IF(OR($A18="",$B18="",$C18=""),"",B18*'MPTO_working_3-way'!$I17)</f>
        <v>3.5915556305166692</v>
      </c>
      <c r="G18" s="22">
        <f>IF(OR($A18="",$B18="",$C18=""),"",C18*'MPTO_working_3-way'!$I17)</f>
        <v>2.5266176237937032</v>
      </c>
      <c r="H18" s="17">
        <f>IF(OR($A18="",$B18="",$C18=""),"",'MPTO_working_3-way'!E17)</f>
        <v>3.072664540574634</v>
      </c>
      <c r="I18" s="21">
        <f>IF(OR($A18="",$B18="",$C18=""),"",'MPTO_working_3-way'!F17)</f>
        <v>3.6230302092478319</v>
      </c>
      <c r="J18" s="22">
        <f>IF(OR($A18="",$B18="",$C18=""),"",'MPTO_working_3-way'!G17)</f>
        <v>2.5091740586044011</v>
      </c>
      <c r="K18" s="17">
        <f>IF(OR($A18="",$B18="",$C18=""),"",'OddsRatio_working_3-way'!H17)</f>
        <v>3.072607869493782</v>
      </c>
      <c r="L18" s="21">
        <f>IF(OR($A18="",$B18="",$C18=""),"",'OddsRatio_working_3-way'!I17)</f>
        <v>3.6067851554457886</v>
      </c>
      <c r="M18" s="22">
        <f>IF(OR($A18="",$B18="",$C18=""),"",'OddsRatio_working_3-way'!J17)</f>
        <v>2.5170634921036963</v>
      </c>
      <c r="N18" s="23">
        <f t="shared" si="16"/>
        <v>32.578307217882688</v>
      </c>
      <c r="O18" s="24">
        <f t="shared" si="17"/>
        <v>27.843088145516028</v>
      </c>
      <c r="P18" s="24">
        <f t="shared" si="18"/>
        <v>39.578604636601291</v>
      </c>
      <c r="Q18" t="s">
        <v>138</v>
      </c>
      <c r="R18" t="s">
        <v>71</v>
      </c>
      <c r="S18" s="48" t="s">
        <v>300</v>
      </c>
      <c r="T18" s="35">
        <v>100</v>
      </c>
      <c r="U18" s="35">
        <f t="shared" si="19"/>
        <v>76.019184652278184</v>
      </c>
      <c r="V18" s="35">
        <f t="shared" si="20"/>
        <v>71.751412429378533</v>
      </c>
      <c r="W18" s="35">
        <f t="shared" si="21"/>
        <v>47.643979057591622</v>
      </c>
      <c r="X18" s="35">
        <f t="shared" si="22"/>
        <v>80.604608513029845</v>
      </c>
      <c r="Y18" s="35">
        <f t="shared" si="23"/>
        <v>76.336836290130194</v>
      </c>
      <c r="Z18" s="35">
        <f t="shared" si="24"/>
        <v>52.22940291834329</v>
      </c>
      <c r="AA18" s="35">
        <f t="shared" si="25"/>
        <v>-4.5854238607516606</v>
      </c>
      <c r="AB18" s="35">
        <f t="shared" si="26"/>
        <v>-4.5854238607516606</v>
      </c>
      <c r="AC18" s="35">
        <f t="shared" si="27"/>
        <v>-4.5854238607516677</v>
      </c>
      <c r="AF18">
        <v>2.06</v>
      </c>
      <c r="AG18">
        <v>1.78</v>
      </c>
      <c r="AJ18" t="s">
        <v>94</v>
      </c>
    </row>
    <row r="19" spans="1:36" ht="15" x14ac:dyDescent="0.25">
      <c r="A19">
        <v>4.17</v>
      </c>
      <c r="B19">
        <v>3.54</v>
      </c>
      <c r="C19">
        <v>1.91</v>
      </c>
      <c r="D19" s="20">
        <f t="shared" si="3"/>
        <v>4.5854238607516695E-2</v>
      </c>
      <c r="E19" s="17">
        <f>IF(OR($A19="",$B19="",$C19=""),"",A19*'MPTO_working_3-way'!$I18)</f>
        <v>4.3612121749933443</v>
      </c>
      <c r="F19" s="21">
        <f>IF(OR($A19="",$B19="",$C19=""),"",B19*'MPTO_working_3-way'!$I18)</f>
        <v>3.7023240046706092</v>
      </c>
      <c r="G19" s="22">
        <f>IF(OR($A19="",$B19="",$C19=""),"",C19*'MPTO_working_3-way'!$I18)</f>
        <v>1.9975815957403569</v>
      </c>
      <c r="H19" s="17">
        <f>IF(OR($A19="",$B19="",$C19=""),"",'MPTO_working_3-way'!E18)</f>
        <v>4.4538786050777466</v>
      </c>
      <c r="I19" s="21">
        <f>IF(OR($A19="",$B19="",$C19=""),"",'MPTO_working_3-way'!F18)</f>
        <v>3.742499149825333</v>
      </c>
      <c r="J19" s="22">
        <f>IF(OR($A19="",$B19="",$C19=""),"",'MPTO_working_3-way'!G18)</f>
        <v>1.9674370933858334</v>
      </c>
      <c r="K19" s="17">
        <f>IF(OR($A19="",$B19="",$C19=""),"",'OddsRatio_working_3-way'!H18)</f>
        <v>4.4101139156736533</v>
      </c>
      <c r="L19" s="21">
        <f>IF(OR($A19="",$B19="",$C19=""),"",'OddsRatio_working_3-way'!I18)</f>
        <v>3.7323941153978164</v>
      </c>
      <c r="M19" s="22">
        <f>IF(OR($A19="",$B19="",$C19=""),"",'OddsRatio_working_3-way'!J18)</f>
        <v>1.978928600398431</v>
      </c>
      <c r="N19" s="23">
        <f t="shared" si="16"/>
        <v>22.92940494236619</v>
      </c>
      <c r="O19" s="24">
        <f t="shared" si="17"/>
        <v>27.010061754143223</v>
      </c>
      <c r="P19" s="24">
        <f t="shared" si="18"/>
        <v>50.060533303490587</v>
      </c>
      <c r="Q19" t="s">
        <v>129</v>
      </c>
      <c r="R19" t="s">
        <v>107</v>
      </c>
      <c r="S19" s="48" t="s">
        <v>300</v>
      </c>
      <c r="T19" s="35">
        <v>100</v>
      </c>
      <c r="U19" s="35">
        <f t="shared" si="19"/>
        <v>69.512195121951223</v>
      </c>
      <c r="V19" s="35">
        <f t="shared" si="20"/>
        <v>72.602739726027394</v>
      </c>
      <c r="W19" s="35">
        <f t="shared" si="21"/>
        <v>53.488372093023258</v>
      </c>
      <c r="X19" s="35">
        <f t="shared" si="22"/>
        <v>73.908888180949333</v>
      </c>
      <c r="Y19" s="35">
        <f t="shared" si="23"/>
        <v>76.999432785025519</v>
      </c>
      <c r="Z19" s="35">
        <f t="shared" si="24"/>
        <v>57.885065152021383</v>
      </c>
      <c r="AA19" s="35">
        <f t="shared" si="25"/>
        <v>-4.3966930589981104</v>
      </c>
      <c r="AB19" s="35">
        <f t="shared" si="26"/>
        <v>-4.3966930589981246</v>
      </c>
      <c r="AC19" s="35">
        <f t="shared" si="27"/>
        <v>-4.3966930589981246</v>
      </c>
      <c r="AF19">
        <v>1.94</v>
      </c>
      <c r="AG19">
        <v>1.89</v>
      </c>
      <c r="AJ19" t="s">
        <v>94</v>
      </c>
    </row>
    <row r="20" spans="1:36" ht="15" x14ac:dyDescent="0.25">
      <c r="A20">
        <v>3.28</v>
      </c>
      <c r="B20">
        <v>3.65</v>
      </c>
      <c r="C20">
        <v>2.15</v>
      </c>
      <c r="D20" s="20">
        <f t="shared" si="3"/>
        <v>4.3966930589981246E-2</v>
      </c>
      <c r="E20" s="17">
        <f>IF(OR($A20="",$B20="",$C20=""),"",A20*'MPTO_working_3-way'!$I19)</f>
        <v>3.4242115323351383</v>
      </c>
      <c r="F20" s="21">
        <f>IF(OR($A20="",$B20="",$C20=""),"",B20*'MPTO_working_3-way'!$I19)</f>
        <v>3.8104792966534315</v>
      </c>
      <c r="G20" s="22">
        <f>IF(OR($A20="",$B20="",$C20=""),"",C20*'MPTO_working_3-way'!$I19)</f>
        <v>2.2445289007684597</v>
      </c>
      <c r="H20" s="17">
        <f>IF(OR($A20="",$B20="",$C20=""),"",'MPTO_working_3-way'!E19)</f>
        <v>3.445633355346529</v>
      </c>
      <c r="I20" s="21">
        <f>IF(OR($A20="",$B20="",$C20=""),"",'MPTO_working_3-way'!F19)</f>
        <v>3.8562846141937541</v>
      </c>
      <c r="J20" s="22">
        <f>IF(OR($A20="",$B20="",$C20=""),"",'MPTO_working_3-way'!G19)</f>
        <v>2.2199498049407347</v>
      </c>
      <c r="K20" s="17">
        <f>IF(OR($A20="",$B20="",$C20=""),"",'OddsRatio_working_3-way'!H19)</f>
        <v>3.4387835048610729</v>
      </c>
      <c r="L20" s="21">
        <f>IF(OR($A20="",$B20="",$C20=""),"",'OddsRatio_working_3-way'!I19)</f>
        <v>3.8345510034569488</v>
      </c>
      <c r="M20" s="22">
        <f>IF(OR($A20="",$B20="",$C20=""),"",'OddsRatio_working_3-way'!J19)</f>
        <v>2.2300881713115057</v>
      </c>
      <c r="N20" s="23">
        <f t="shared" si="16"/>
        <v>29.203803286009343</v>
      </c>
      <c r="O20" s="24">
        <f t="shared" si="17"/>
        <v>26.243417747427571</v>
      </c>
      <c r="P20" s="24">
        <f t="shared" si="18"/>
        <v>44.552778966563089</v>
      </c>
      <c r="Q20" t="s">
        <v>72</v>
      </c>
      <c r="R20" t="s">
        <v>109</v>
      </c>
      <c r="S20" s="48" t="s">
        <v>300</v>
      </c>
      <c r="T20" s="35">
        <v>100</v>
      </c>
      <c r="U20" s="35">
        <f t="shared" si="19"/>
        <v>63.63636363636364</v>
      </c>
      <c r="V20" s="35">
        <f t="shared" si="20"/>
        <v>69.325153374233125</v>
      </c>
      <c r="W20" s="35">
        <f t="shared" si="21"/>
        <v>62.686567164179095</v>
      </c>
      <c r="X20" s="35">
        <f t="shared" si="22"/>
        <v>67.988279461587766</v>
      </c>
      <c r="Y20" s="35">
        <f t="shared" si="23"/>
        <v>73.67706919945725</v>
      </c>
      <c r="Z20" s="35">
        <f t="shared" si="24"/>
        <v>67.038482989403235</v>
      </c>
      <c r="AA20" s="35">
        <f t="shared" si="25"/>
        <v>-4.3519158252241255</v>
      </c>
      <c r="AB20" s="35">
        <f t="shared" si="26"/>
        <v>-4.3519158252241255</v>
      </c>
      <c r="AC20" s="35">
        <f t="shared" si="27"/>
        <v>-4.3519158252241397</v>
      </c>
      <c r="AF20">
        <v>1.9</v>
      </c>
      <c r="AG20">
        <v>1.93</v>
      </c>
      <c r="AJ20" t="s">
        <v>94</v>
      </c>
    </row>
    <row r="21" spans="1:36" ht="15" x14ac:dyDescent="0.25">
      <c r="A21">
        <v>2.75</v>
      </c>
      <c r="B21">
        <v>3.26</v>
      </c>
      <c r="C21">
        <v>2.68</v>
      </c>
      <c r="D21" s="20">
        <f t="shared" si="3"/>
        <v>4.3519158252241397E-2</v>
      </c>
      <c r="E21" s="17">
        <f>IF(OR($A21="",$B21="",$C21=""),"",A21*'MPTO_working_3-way'!$I20)</f>
        <v>2.8696776851936638</v>
      </c>
      <c r="F21" s="21">
        <f>IF(OR($A21="",$B21="",$C21=""),"",B21*'MPTO_working_3-way'!$I20)</f>
        <v>3.4018724559023066</v>
      </c>
      <c r="G21" s="22">
        <f>IF(OR($A21="",$B21="",$C21=""),"",C21*'MPTO_working_3-way'!$I20)</f>
        <v>2.7966313441160069</v>
      </c>
      <c r="H21" s="17">
        <f>IF(OR($A21="",$B21="",$C21=""),"",'MPTO_working_3-way'!E20)</f>
        <v>2.8642627797558498</v>
      </c>
      <c r="I21" s="21">
        <f>IF(OR($A21="",$B21="",$C21=""),"",'MPTO_working_3-way'!F20)</f>
        <v>3.4218207022274547</v>
      </c>
      <c r="J21" s="22">
        <f>IF(OR($A21="",$B21="",$C21=""),"",'MPTO_working_3-way'!G20)</f>
        <v>2.7884051467345472</v>
      </c>
      <c r="K21" s="17">
        <f>IF(OR($A21="",$B21="",$C21=""),"",'OddsRatio_working_3-way'!H20)</f>
        <v>2.8672322026282679</v>
      </c>
      <c r="L21" s="21">
        <f>IF(OR($A21="",$B21="",$C21=""),"",'OddsRatio_working_3-way'!I20)</f>
        <v>3.4113970159656484</v>
      </c>
      <c r="M21" s="22">
        <f>IF(OR($A21="",$B21="",$C21=""),"",'OddsRatio_working_3-way'!J20)</f>
        <v>2.7925429145231373</v>
      </c>
      <c r="N21" s="23">
        <f t="shared" si="16"/>
        <v>34.84711907401941</v>
      </c>
      <c r="O21" s="24">
        <f t="shared" si="17"/>
        <v>29.395575905997973</v>
      </c>
      <c r="P21" s="24">
        <f t="shared" si="18"/>
        <v>35.757305019982603</v>
      </c>
      <c r="Q21" t="s">
        <v>133</v>
      </c>
      <c r="R21" t="s">
        <v>130</v>
      </c>
      <c r="S21" s="48" t="s">
        <v>300</v>
      </c>
      <c r="T21" s="35">
        <v>100</v>
      </c>
      <c r="U21" s="35">
        <f t="shared" si="19"/>
        <v>67.532467532467535</v>
      </c>
      <c r="V21" s="35">
        <f t="shared" si="20"/>
        <v>71.014492753623188</v>
      </c>
      <c r="W21" s="35">
        <f t="shared" si="21"/>
        <v>57.081545064377686</v>
      </c>
      <c r="X21" s="35">
        <f t="shared" si="22"/>
        <v>71.90396218199912</v>
      </c>
      <c r="Y21" s="35">
        <f t="shared" si="23"/>
        <v>75.385987403154786</v>
      </c>
      <c r="Z21" s="35">
        <f t="shared" si="24"/>
        <v>61.453039713909277</v>
      </c>
      <c r="AA21" s="35">
        <f t="shared" si="25"/>
        <v>-4.3714946495315843</v>
      </c>
      <c r="AB21" s="35">
        <f t="shared" si="26"/>
        <v>-4.3714946495315985</v>
      </c>
      <c r="AC21" s="35">
        <f t="shared" si="27"/>
        <v>-4.3714946495315914</v>
      </c>
      <c r="AF21">
        <v>2.17</v>
      </c>
      <c r="AG21">
        <v>1.7</v>
      </c>
      <c r="AJ21" t="s">
        <v>95</v>
      </c>
    </row>
    <row r="22" spans="1:36" ht="15" x14ac:dyDescent="0.25">
      <c r="A22">
        <v>3.08</v>
      </c>
      <c r="B22">
        <v>3.45</v>
      </c>
      <c r="C22">
        <v>2.33</v>
      </c>
      <c r="D22" s="20">
        <f t="shared" si="3"/>
        <v>4.3714946495315932E-2</v>
      </c>
      <c r="E22" s="17">
        <f>IF(OR($A22="",$B22="",$C22=""),"",A22*'MPTO_working_3-way'!$I21)</f>
        <v>3.2146420352055731</v>
      </c>
      <c r="F22" s="21">
        <f>IF(OR($A22="",$B22="",$C22=""),"",B22*'MPTO_working_3-way'!$I21)</f>
        <v>3.6008165654088402</v>
      </c>
      <c r="G22" s="22">
        <f>IF(OR($A22="",$B22="",$C22=""),"",C22*'MPTO_working_3-way'!$I21)</f>
        <v>2.4318558253340861</v>
      </c>
      <c r="H22" s="17">
        <f>IF(OR($A22="",$B22="",$C22=""),"",'MPTO_working_3-way'!E21)</f>
        <v>3.2247279793758397</v>
      </c>
      <c r="I22" s="21">
        <f>IF(OR($A22="",$B22="",$C22=""),"",'MPTO_working_3-way'!F21)</f>
        <v>3.6326197444304467</v>
      </c>
      <c r="J22" s="22">
        <f>IF(OR($A22="",$B22="",$C22=""),"",'MPTO_working_3-way'!G21)</f>
        <v>2.4118882908252064</v>
      </c>
      <c r="K22" s="17">
        <f>IF(OR($A22="",$B22="",$C22=""),"",'OddsRatio_working_3-way'!H21)</f>
        <v>3.2216802408445369</v>
      </c>
      <c r="L22" s="21">
        <f>IF(OR($A22="",$B22="",$C22=""),"",'OddsRatio_working_3-way'!I21)</f>
        <v>3.6168829759947667</v>
      </c>
      <c r="M22" s="22">
        <f>IF(OR($A22="",$B22="",$C22=""),"",'OddsRatio_working_3-way'!J21)</f>
        <v>2.4205936155400165</v>
      </c>
      <c r="N22" s="23">
        <f t="shared" si="16"/>
        <v>31.107662658808323</v>
      </c>
      <c r="O22" s="24">
        <f t="shared" si="17"/>
        <v>27.771478547573807</v>
      </c>
      <c r="P22" s="24">
        <f t="shared" si="18"/>
        <v>41.12085879361787</v>
      </c>
      <c r="Q22" t="s">
        <v>111</v>
      </c>
      <c r="R22" t="s">
        <v>74</v>
      </c>
      <c r="S22" s="48" t="s">
        <v>300</v>
      </c>
      <c r="T22" s="35">
        <v>100</v>
      </c>
      <c r="U22" s="35">
        <f t="shared" si="19"/>
        <v>50.495049504950494</v>
      </c>
      <c r="V22" s="35">
        <f t="shared" si="20"/>
        <v>71.751412429378533</v>
      </c>
      <c r="W22" s="35">
        <f t="shared" si="21"/>
        <v>73.190348525469176</v>
      </c>
      <c r="X22" s="35">
        <f t="shared" si="22"/>
        <v>55.058239045152305</v>
      </c>
      <c r="Y22" s="35">
        <f t="shared" si="23"/>
        <v>76.314601969580337</v>
      </c>
      <c r="Z22" s="35">
        <f t="shared" si="24"/>
        <v>77.75353806567098</v>
      </c>
      <c r="AA22" s="35">
        <f t="shared" si="25"/>
        <v>-4.5631895402018117</v>
      </c>
      <c r="AB22" s="35">
        <f t="shared" si="26"/>
        <v>-4.5631895402018046</v>
      </c>
      <c r="AC22" s="35">
        <f t="shared" si="27"/>
        <v>-4.5631895402018046</v>
      </c>
      <c r="AF22">
        <v>2.0499999999999998</v>
      </c>
      <c r="AG22">
        <v>1.8</v>
      </c>
      <c r="AJ22" t="s">
        <v>95</v>
      </c>
    </row>
    <row r="23" spans="1:36" ht="15" x14ac:dyDescent="0.25">
      <c r="A23">
        <v>2.02</v>
      </c>
      <c r="B23">
        <v>3.54</v>
      </c>
      <c r="C23">
        <v>3.73</v>
      </c>
      <c r="D23" s="20">
        <f t="shared" si="3"/>
        <v>4.5631895402018063E-2</v>
      </c>
      <c r="E23" s="17">
        <f>IF(OR($A23="",$B23="",$C23=""),"",A23*'MPTO_working_3-way'!$I22)</f>
        <v>2.1121764287120763</v>
      </c>
      <c r="F23" s="21">
        <f>IF(OR($A23="",$B23="",$C23=""),"",B23*'MPTO_working_3-way'!$I22)</f>
        <v>3.7015369097231439</v>
      </c>
      <c r="G23" s="22">
        <f>IF(OR($A23="",$B23="",$C23=""),"",C23*'MPTO_working_3-way'!$I22)</f>
        <v>3.9002069698495272</v>
      </c>
      <c r="H23" s="17">
        <f>IF(OR($A23="",$B23="",$C23=""),"",'MPTO_working_3-way'!E22)</f>
        <v>2.0840329034529166</v>
      </c>
      <c r="I23" s="21">
        <f>IF(OR($A23="",$B23="",$C23=""),"",'MPTO_working_3-way'!F22)</f>
        <v>3.7414613691397882</v>
      </c>
      <c r="J23" s="22">
        <f>IF(OR($A23="",$B23="",$C23=""),"",'MPTO_working_3-way'!G22)</f>
        <v>3.9543528027577963</v>
      </c>
      <c r="K23" s="17">
        <f>IF(OR($A23="",$B23="",$C23=""),"",'OddsRatio_working_3-way'!H22)</f>
        <v>2.0951060649342153</v>
      </c>
      <c r="L23" s="21">
        <f>IF(OR($A23="",$B23="",$C23=""),"",'OddsRatio_working_3-way'!I22)</f>
        <v>3.727028828365595</v>
      </c>
      <c r="M23" s="22">
        <f>IF(OR($A23="",$B23="",$C23=""),"",'OddsRatio_working_3-way'!J22)</f>
        <v>3.931019173794517</v>
      </c>
      <c r="N23" s="23">
        <f t="shared" si="16"/>
        <v>47.344529860593198</v>
      </c>
      <c r="O23" s="24">
        <f t="shared" si="17"/>
        <v>27.015805174688772</v>
      </c>
      <c r="P23" s="24">
        <f t="shared" si="18"/>
        <v>25.639664964718033</v>
      </c>
      <c r="Q23" t="s">
        <v>136</v>
      </c>
      <c r="R23" t="s">
        <v>226</v>
      </c>
      <c r="S23" s="48" t="s">
        <v>300</v>
      </c>
      <c r="T23" s="35">
        <v>100</v>
      </c>
      <c r="U23" s="35">
        <f t="shared" si="19"/>
        <v>48.186528497409334</v>
      </c>
      <c r="V23" s="35">
        <f t="shared" si="20"/>
        <v>71.988795518207283</v>
      </c>
      <c r="W23" s="35">
        <f t="shared" si="21"/>
        <v>75.124378109452735</v>
      </c>
      <c r="X23" s="35">
        <f t="shared" si="22"/>
        <v>52.886826372339989</v>
      </c>
      <c r="Y23" s="35">
        <f t="shared" si="23"/>
        <v>76.689093393137938</v>
      </c>
      <c r="Z23" s="35">
        <f t="shared" si="24"/>
        <v>79.824675984383404</v>
      </c>
      <c r="AA23" s="35">
        <f t="shared" si="25"/>
        <v>-4.700297874930655</v>
      </c>
      <c r="AB23" s="35">
        <f t="shared" si="26"/>
        <v>-4.700297874930655</v>
      </c>
      <c r="AC23" s="35">
        <f t="shared" si="27"/>
        <v>-4.7002978749306692</v>
      </c>
      <c r="AF23">
        <v>2.1</v>
      </c>
      <c r="AG23">
        <v>1.75</v>
      </c>
      <c r="AJ23" t="s">
        <v>95</v>
      </c>
    </row>
    <row r="24" spans="1:36" ht="15" x14ac:dyDescent="0.25">
      <c r="A24">
        <v>1.93</v>
      </c>
      <c r="B24">
        <v>3.57</v>
      </c>
      <c r="C24">
        <v>4.0199999999999996</v>
      </c>
      <c r="D24" s="20">
        <f t="shared" si="3"/>
        <v>4.7002978749306701E-2</v>
      </c>
      <c r="E24" s="17">
        <f>IF(OR($A24="",$B24="",$C24=""),"",A24*'MPTO_working_3-way'!$I23)</f>
        <v>2.020715748986162</v>
      </c>
      <c r="F24" s="21">
        <f>IF(OR($A24="",$B24="",$C24=""),"",B24*'MPTO_working_3-way'!$I23)</f>
        <v>3.7378006341350249</v>
      </c>
      <c r="G24" s="22">
        <f>IF(OR($A24="",$B24="",$C24=""),"",C24*'MPTO_working_3-way'!$I23)</f>
        <v>4.2089519745722122</v>
      </c>
      <c r="H24" s="17">
        <f>IF(OR($A24="",$B24="",$C24=""),"",'MPTO_working_3-way'!E23)</f>
        <v>1.9901802300625246</v>
      </c>
      <c r="I24" s="21">
        <f>IF(OR($A24="",$B24="",$C24=""),"",'MPTO_working_3-way'!F23)</f>
        <v>3.7815134517301487</v>
      </c>
      <c r="J24" s="22">
        <f>IF(OR($A24="",$B24="",$C24=""),"",'MPTO_working_3-way'!G23)</f>
        <v>4.2902148561352664</v>
      </c>
      <c r="K24" s="17">
        <f>IF(OR($A24="",$B24="",$C24=""),"",'OddsRatio_working_3-way'!H23)</f>
        <v>2.001853591089644</v>
      </c>
      <c r="L24" s="21">
        <f>IF(OR($A24="",$B24="",$C24=""),"",'OddsRatio_working_3-way'!I23)</f>
        <v>3.7685631495703076</v>
      </c>
      <c r="M24" s="22">
        <f>IF(OR($A24="",$B24="",$C24=""),"",'OddsRatio_working_3-way'!J23)</f>
        <v>4.2533310162265856</v>
      </c>
      <c r="N24" s="23">
        <f t="shared" si="16"/>
        <v>49.487415560635988</v>
      </c>
      <c r="O24" s="24">
        <f t="shared" si="17"/>
        <v>26.75370084930741</v>
      </c>
      <c r="P24" s="24">
        <f t="shared" si="18"/>
        <v>23.758883590056588</v>
      </c>
      <c r="Q24" t="s">
        <v>134</v>
      </c>
      <c r="R24" t="s">
        <v>131</v>
      </c>
      <c r="S24" s="48" t="s">
        <v>300</v>
      </c>
      <c r="T24" s="35">
        <v>100</v>
      </c>
      <c r="U24" s="35">
        <f t="shared" si="19"/>
        <v>66.777408637873762</v>
      </c>
      <c r="V24" s="35">
        <f t="shared" si="20"/>
        <v>71.014492753623188</v>
      </c>
      <c r="W24" s="35">
        <f t="shared" si="21"/>
        <v>57.805907172995774</v>
      </c>
      <c r="X24" s="35">
        <f t="shared" si="22"/>
        <v>71.179600073381025</v>
      </c>
      <c r="Y24" s="35">
        <f t="shared" si="23"/>
        <v>75.41668418913045</v>
      </c>
      <c r="Z24" s="35">
        <f t="shared" si="24"/>
        <v>62.208098608503057</v>
      </c>
      <c r="AA24" s="35">
        <f t="shared" si="25"/>
        <v>-4.4021914355072624</v>
      </c>
      <c r="AB24" s="35">
        <f t="shared" si="26"/>
        <v>-4.4021914355072624</v>
      </c>
      <c r="AC24" s="35">
        <f t="shared" si="27"/>
        <v>-4.4021914355072838</v>
      </c>
      <c r="AF24">
        <v>2.08</v>
      </c>
      <c r="AG24">
        <v>1.76</v>
      </c>
      <c r="AJ24" t="s">
        <v>95</v>
      </c>
    </row>
    <row r="25" spans="1:36" ht="15" x14ac:dyDescent="0.25">
      <c r="A25">
        <v>3.01</v>
      </c>
      <c r="B25">
        <v>3.45</v>
      </c>
      <c r="C25">
        <v>2.37</v>
      </c>
      <c r="D25" s="20">
        <f t="shared" si="3"/>
        <v>4.4021914355072855E-2</v>
      </c>
      <c r="E25" s="17">
        <f>IF(OR($A25="",$B25="",$C25=""),"",A25*'MPTO_working_3-way'!$I24)</f>
        <v>3.142505962208769</v>
      </c>
      <c r="F25" s="21">
        <f>IF(OR($A25="",$B25="",$C25=""),"",B25*'MPTO_working_3-way'!$I24)</f>
        <v>3.6018756045250013</v>
      </c>
      <c r="G25" s="22">
        <f>IF(OR($A25="",$B25="",$C25=""),"",C25*'MPTO_working_3-way'!$I24)</f>
        <v>2.4743319370215229</v>
      </c>
      <c r="H25" s="17">
        <f>IF(OR($A25="",$B25="",$C25=""),"",'MPTO_working_3-way'!E24)</f>
        <v>3.1490911161425168</v>
      </c>
      <c r="I25" s="21">
        <f>IF(OR($A25="",$B25="",$C25=""),"",'MPTO_working_3-way'!F24)</f>
        <v>3.6339704882426211</v>
      </c>
      <c r="J25" s="22">
        <f>IF(OR($A25="",$B25="",$C25=""),"",'MPTO_working_3-way'!G24)</f>
        <v>2.4553919321424815</v>
      </c>
      <c r="K25" s="17">
        <f>IF(OR($A25="",$B25="",$C25=""),"",'OddsRatio_working_3-way'!H24)</f>
        <v>3.147595731230973</v>
      </c>
      <c r="L25" s="21">
        <f>IF(OR($A25="",$B25="",$C25=""),"",'OddsRatio_working_3-way'!I24)</f>
        <v>3.6177161898088976</v>
      </c>
      <c r="M25" s="22">
        <f>IF(OR($A25="",$B25="",$C25=""),"",'OddsRatio_working_3-way'!J24)</f>
        <v>2.4637841551176289</v>
      </c>
      <c r="N25" s="23">
        <f t="shared" si="16"/>
        <v>31.821737556772412</v>
      </c>
      <c r="O25" s="24">
        <f t="shared" si="17"/>
        <v>27.763313056778244</v>
      </c>
      <c r="P25" s="24">
        <f t="shared" si="18"/>
        <v>40.414949386449337</v>
      </c>
      <c r="Q25" t="s">
        <v>75</v>
      </c>
      <c r="R25" t="s">
        <v>110</v>
      </c>
      <c r="S25" s="48" t="s">
        <v>300</v>
      </c>
      <c r="T25" s="35">
        <v>100</v>
      </c>
      <c r="U25" s="35">
        <f t="shared" si="19"/>
        <v>63.503649635036496</v>
      </c>
      <c r="V25" s="35">
        <f t="shared" si="20"/>
        <v>69.135802469135797</v>
      </c>
      <c r="W25" s="35">
        <f t="shared" si="21"/>
        <v>62.962962962962962</v>
      </c>
      <c r="X25" s="35">
        <f t="shared" si="22"/>
        <v>67.901234567901227</v>
      </c>
      <c r="Y25" s="35">
        <f t="shared" si="23"/>
        <v>73.533387402000542</v>
      </c>
      <c r="Z25" s="35">
        <f t="shared" si="24"/>
        <v>67.360547895827708</v>
      </c>
      <c r="AA25" s="35">
        <f t="shared" si="25"/>
        <v>-4.3975849328647314</v>
      </c>
      <c r="AB25" s="35">
        <f t="shared" si="26"/>
        <v>-4.3975849328647456</v>
      </c>
      <c r="AC25" s="35">
        <f t="shared" si="27"/>
        <v>-4.3975849328647456</v>
      </c>
      <c r="AF25">
        <v>1.92</v>
      </c>
      <c r="AG25">
        <v>1.92</v>
      </c>
      <c r="AJ25" t="s">
        <v>95</v>
      </c>
    </row>
    <row r="26" spans="1:36" ht="15" x14ac:dyDescent="0.25">
      <c r="A26">
        <v>2.74</v>
      </c>
      <c r="B26">
        <v>3.24</v>
      </c>
      <c r="C26">
        <v>2.7</v>
      </c>
      <c r="D26" s="20">
        <f t="shared" si="3"/>
        <v>4.3975849328647509E-2</v>
      </c>
      <c r="E26" s="17">
        <f>IF(OR($A26="",$B26="",$C26=""),"",A26*'MPTO_working_3-way'!$I25)</f>
        <v>2.8604938271604943</v>
      </c>
      <c r="F26" s="21">
        <f>IF(OR($A26="",$B26="",$C26=""),"",B26*'MPTO_working_3-way'!$I25)</f>
        <v>3.3824817518248183</v>
      </c>
      <c r="G26" s="22">
        <f>IF(OR($A26="",$B26="",$C26=""),"",C26*'MPTO_working_3-way'!$I25)</f>
        <v>2.8187347931873483</v>
      </c>
      <c r="H26" s="17">
        <f>IF(OR($A26="",$B26="",$C26=""),"",'MPTO_working_3-way'!E25)</f>
        <v>2.8546561481735555</v>
      </c>
      <c r="I26" s="21">
        <f>IF(OR($A26="",$B26="",$C26=""),"",'MPTO_working_3-way'!F25)</f>
        <v>3.4015530806171461</v>
      </c>
      <c r="J26" s="22">
        <f>IF(OR($A26="",$B26="",$C26=""),"",'MPTO_working_3-way'!G25)</f>
        <v>2.8112649890221255</v>
      </c>
      <c r="K26" s="17">
        <f>IF(OR($A26="",$B26="",$C26=""),"",'OddsRatio_working_3-way'!H25)</f>
        <v>2.8577703486211079</v>
      </c>
      <c r="L26" s="21">
        <f>IF(OR($A26="",$B26="",$C26=""),"",'OddsRatio_working_3-way'!I25)</f>
        <v>3.3916124028225765</v>
      </c>
      <c r="M26" s="22">
        <f>IF(OR($A26="",$B26="",$C26=""),"",'OddsRatio_working_3-way'!J25)</f>
        <v>2.8150629842849906</v>
      </c>
      <c r="N26" s="23">
        <f t="shared" si="16"/>
        <v>34.958998705222264</v>
      </c>
      <c r="O26" s="24">
        <f t="shared" si="17"/>
        <v>29.564091497626233</v>
      </c>
      <c r="P26" s="24">
        <f t="shared" si="18"/>
        <v>35.476909797151485</v>
      </c>
      <c r="Q26" t="s">
        <v>112</v>
      </c>
      <c r="R26" t="s">
        <v>135</v>
      </c>
      <c r="S26" s="48" t="s">
        <v>300</v>
      </c>
      <c r="T26" s="35">
        <v>100</v>
      </c>
      <c r="U26" s="35">
        <f t="shared" si="19"/>
        <v>42.528735632183903</v>
      </c>
      <c r="V26" s="35">
        <f t="shared" si="20"/>
        <v>72.222222222222229</v>
      </c>
      <c r="W26" s="35">
        <f t="shared" si="21"/>
        <v>80.54474708171206</v>
      </c>
      <c r="X26" s="35">
        <f t="shared" si="22"/>
        <v>47.233030696065711</v>
      </c>
      <c r="Y26" s="35">
        <f t="shared" si="23"/>
        <v>76.92651728610403</v>
      </c>
      <c r="Z26" s="35">
        <f t="shared" si="24"/>
        <v>85.249042145593862</v>
      </c>
      <c r="AA26" s="35">
        <f t="shared" si="25"/>
        <v>-4.7042950638818084</v>
      </c>
      <c r="AB26" s="35">
        <f t="shared" si="26"/>
        <v>-4.7042950638818013</v>
      </c>
      <c r="AC26" s="35">
        <f t="shared" si="27"/>
        <v>-4.7042950638818013</v>
      </c>
      <c r="AF26">
        <v>2.34</v>
      </c>
      <c r="AG26">
        <v>1.61</v>
      </c>
      <c r="AJ26" t="s">
        <v>95</v>
      </c>
    </row>
    <row r="27" spans="1:36" ht="15" x14ac:dyDescent="0.25">
      <c r="A27">
        <v>1.74</v>
      </c>
      <c r="B27">
        <v>3.6</v>
      </c>
      <c r="C27">
        <v>5.14</v>
      </c>
      <c r="D27" s="20">
        <f t="shared" si="3"/>
        <v>4.7042950638818137E-2</v>
      </c>
      <c r="E27" s="17">
        <f>IF(OR($A27="",$B27="",$C27=""),"",A27*'MPTO_working_3-way'!$I26)</f>
        <v>1.8218547341115436</v>
      </c>
      <c r="F27" s="21">
        <f>IF(OR($A27="",$B27="",$C27=""),"",B27*'MPTO_working_3-way'!$I26)</f>
        <v>3.7693546222997454</v>
      </c>
      <c r="G27" s="22">
        <f>IF(OR($A27="",$B27="",$C27=""),"",C27*'MPTO_working_3-way'!$I26)</f>
        <v>5.3818007662835248</v>
      </c>
      <c r="H27" s="17">
        <f>IF(OR($A27="",$B27="",$C27=""),"",'MPTO_working_3-way'!E26)</f>
        <v>1.7888074528088038</v>
      </c>
      <c r="I27" s="21">
        <f>IF(OR($A27="",$B27="",$C27=""),"",'MPTO_working_3-way'!F26)</f>
        <v>3.8153843236889013</v>
      </c>
      <c r="J27" s="22">
        <f>IF(OR($A27="",$B27="",$C27=""),"",'MPTO_working_3-way'!G26)</f>
        <v>5.5906041200739001</v>
      </c>
      <c r="K27" s="17">
        <f>IF(OR($A27="",$B27="",$C27=""),"",'OddsRatio_working_3-way'!H26)</f>
        <v>1.800804621121302</v>
      </c>
      <c r="L27" s="21">
        <f>IF(OR($A27="",$B27="",$C27=""),"",'OddsRatio_working_3-way'!I26)</f>
        <v>3.813637857993764</v>
      </c>
      <c r="M27" s="22">
        <f>IF(OR($A27="",$B27="",$C27=""),"",'OddsRatio_working_3-way'!J26)</f>
        <v>5.4801772046516097</v>
      </c>
      <c r="N27" s="23">
        <f t="shared" si="16"/>
        <v>54.889118285693939</v>
      </c>
      <c r="O27" s="24">
        <f t="shared" si="17"/>
        <v>26.52974050475207</v>
      </c>
      <c r="P27" s="24">
        <f t="shared" si="18"/>
        <v>18.58114120955398</v>
      </c>
      <c r="Q27" t="s">
        <v>76</v>
      </c>
      <c r="R27" t="s">
        <v>132</v>
      </c>
      <c r="S27" s="48" t="s">
        <v>300</v>
      </c>
      <c r="T27" s="35">
        <v>100</v>
      </c>
      <c r="U27" s="35">
        <f t="shared" si="19"/>
        <v>49.238578680203041</v>
      </c>
      <c r="V27" s="35">
        <f t="shared" si="20"/>
        <v>73.544973544973558</v>
      </c>
      <c r="W27" s="35">
        <f t="shared" si="21"/>
        <v>71.509971509971507</v>
      </c>
      <c r="X27" s="35">
        <f t="shared" si="22"/>
        <v>54.945054945054949</v>
      </c>
      <c r="Y27" s="35">
        <f t="shared" si="23"/>
        <v>79.251449809825431</v>
      </c>
      <c r="Z27" s="35">
        <f t="shared" si="24"/>
        <v>77.216447774823422</v>
      </c>
      <c r="AA27" s="35">
        <f t="shared" si="25"/>
        <v>-5.7064762648519078</v>
      </c>
      <c r="AB27" s="35">
        <f t="shared" si="26"/>
        <v>-5.7064762648518723</v>
      </c>
      <c r="AC27" s="35">
        <f t="shared" si="27"/>
        <v>-5.7064762648519149</v>
      </c>
      <c r="AF27">
        <v>2.23</v>
      </c>
      <c r="AG27">
        <v>1.67</v>
      </c>
      <c r="AJ27" t="s">
        <v>95</v>
      </c>
    </row>
    <row r="28" spans="1:36" ht="15" x14ac:dyDescent="0.25">
      <c r="A28">
        <v>1.97</v>
      </c>
      <c r="B28">
        <v>3.78</v>
      </c>
      <c r="C28">
        <v>3.51</v>
      </c>
      <c r="D28" s="20">
        <f t="shared" si="3"/>
        <v>5.7064762648519007E-2</v>
      </c>
      <c r="E28" s="17">
        <f>IF(OR($A28="",$B28="",$C28=""),"",A28*'MPTO_working_3-way'!$I27)</f>
        <v>2.0824175824175826</v>
      </c>
      <c r="F28" s="21">
        <f>IF(OR($A28="",$B28="",$C28=""),"",B28*'MPTO_working_3-way'!$I27)</f>
        <v>3.9957048028114017</v>
      </c>
      <c r="G28" s="22">
        <f>IF(OR($A28="",$B28="",$C28=""),"",C28*'MPTO_working_3-way'!$I27)</f>
        <v>3.7102973168963014</v>
      </c>
      <c r="H28" s="17">
        <f>IF(OR($A28="",$B28="",$C28=""),"",'MPTO_working_3-way'!E27)</f>
        <v>2.0466948281767325</v>
      </c>
      <c r="I28" s="21">
        <f>IF(OR($A28="",$B28="",$C28=""),"",'MPTO_working_3-way'!F27)</f>
        <v>4.0728440042745468</v>
      </c>
      <c r="J28" s="22">
        <f>IF(OR($A28="",$B28="",$C28=""),"",'MPTO_working_3-way'!G27)</f>
        <v>3.7611136580855211</v>
      </c>
      <c r="K28" s="17">
        <f>IF(OR($A28="",$B28="",$C28=""),"",'OddsRatio_working_3-way'!H27)</f>
        <v>2.0604387914356868</v>
      </c>
      <c r="L28" s="21">
        <f>IF(OR($A28="",$B28="",$C28=""),"",'OddsRatio_working_3-way'!I27)</f>
        <v>4.0391957115373289</v>
      </c>
      <c r="M28" s="22">
        <f>IF(OR($A28="",$B28="",$C28=""),"",'OddsRatio_working_3-way'!J27)</f>
        <v>3.7440220273232718</v>
      </c>
      <c r="N28" s="23">
        <f t="shared" si="16"/>
        <v>48.021108179419521</v>
      </c>
      <c r="O28" s="24">
        <f t="shared" si="17"/>
        <v>25.026873839538748</v>
      </c>
      <c r="P28" s="24">
        <f t="shared" si="18"/>
        <v>26.952017981041731</v>
      </c>
      <c r="Q28" t="s">
        <v>77</v>
      </c>
      <c r="R28" t="s">
        <v>99</v>
      </c>
      <c r="S28" s="48" t="s">
        <v>300</v>
      </c>
      <c r="T28" s="35">
        <v>100</v>
      </c>
      <c r="U28" s="35">
        <f t="shared" si="19"/>
        <v>51.92307692307692</v>
      </c>
      <c r="V28" s="35">
        <f t="shared" si="20"/>
        <v>72.067039106145245</v>
      </c>
      <c r="W28" s="35">
        <f t="shared" si="21"/>
        <v>70.414201183431956</v>
      </c>
      <c r="X28" s="35">
        <f t="shared" si="22"/>
        <v>57.518759710422799</v>
      </c>
      <c r="Y28" s="35">
        <f t="shared" si="23"/>
        <v>77.662721893491124</v>
      </c>
      <c r="Z28" s="35">
        <f t="shared" si="24"/>
        <v>76.009883970777821</v>
      </c>
      <c r="AA28" s="35">
        <f t="shared" si="25"/>
        <v>-5.5956827873458792</v>
      </c>
      <c r="AB28" s="35">
        <f t="shared" si="26"/>
        <v>-5.5956827873458792</v>
      </c>
      <c r="AC28" s="35">
        <f t="shared" si="27"/>
        <v>-5.595682787345865</v>
      </c>
      <c r="AF28">
        <v>1.84</v>
      </c>
      <c r="AG28">
        <v>1.96</v>
      </c>
      <c r="AJ28" t="s">
        <v>96</v>
      </c>
    </row>
    <row r="29" spans="1:36" ht="15" x14ac:dyDescent="0.25">
      <c r="A29">
        <v>2.08</v>
      </c>
      <c r="B29">
        <v>3.58</v>
      </c>
      <c r="C29">
        <v>3.38</v>
      </c>
      <c r="D29" s="20">
        <f t="shared" si="3"/>
        <v>5.595682787345857E-2</v>
      </c>
      <c r="E29" s="17">
        <f>IF(OR($A29="",$B29="",$C29=""),"",A29*'MPTO_working_3-way'!$I28)</f>
        <v>2.196390201976794</v>
      </c>
      <c r="F29" s="21">
        <f>IF(OR($A29="",$B29="",$C29=""),"",B29*'MPTO_working_3-way'!$I28)</f>
        <v>3.7803254437869818</v>
      </c>
      <c r="G29" s="22">
        <f>IF(OR($A29="",$B29="",$C29=""),"",C29*'MPTO_working_3-way'!$I28)</f>
        <v>3.56913407821229</v>
      </c>
      <c r="H29" s="17">
        <f>IF(OR($A29="",$B29="",$C29=""),"",'MPTO_working_3-way'!E28)</f>
        <v>2.1639543617439823</v>
      </c>
      <c r="I29" s="21">
        <f>IF(OR($A29="",$B29="",$C29=""),"",'MPTO_working_3-way'!F28)</f>
        <v>3.8361601623181047</v>
      </c>
      <c r="J29" s="22">
        <f>IF(OR($A29="",$B29="",$C29=""),"",'MPTO_working_3-way'!G28)</f>
        <v>3.6074292698923767</v>
      </c>
      <c r="K29" s="17">
        <f>IF(OR($A29="",$B29="",$C29=""),"",'OddsRatio_working_3-way'!H28)</f>
        <v>2.1769203072503753</v>
      </c>
      <c r="L29" s="21">
        <f>IF(OR($A29="",$B29="",$C29=""),"",'OddsRatio_working_3-way'!I28)</f>
        <v>3.8115318450981177</v>
      </c>
      <c r="M29" s="22">
        <f>IF(OR($A29="",$B29="",$C29=""),"",'OddsRatio_working_3-way'!J28)</f>
        <v>3.5935836400517509</v>
      </c>
      <c r="N29" s="23">
        <f t="shared" si="16"/>
        <v>45.529250635883386</v>
      </c>
      <c r="O29" s="24">
        <f t="shared" si="17"/>
        <v>26.452748972803757</v>
      </c>
      <c r="P29" s="24">
        <f t="shared" si="18"/>
        <v>28.01800039131286</v>
      </c>
      <c r="Q29" t="s">
        <v>139</v>
      </c>
      <c r="R29" t="s">
        <v>81</v>
      </c>
      <c r="S29" s="48" t="s">
        <v>300</v>
      </c>
      <c r="T29" s="35">
        <v>100</v>
      </c>
      <c r="U29" s="35">
        <f t="shared" si="19"/>
        <v>53.917050691244242</v>
      </c>
      <c r="V29" s="35">
        <f t="shared" si="20"/>
        <v>71.83098591549296</v>
      </c>
      <c r="W29" s="35">
        <f t="shared" si="21"/>
        <v>68.75</v>
      </c>
      <c r="X29" s="35">
        <f t="shared" si="22"/>
        <v>59.419014084507047</v>
      </c>
      <c r="Y29" s="35">
        <f t="shared" si="23"/>
        <v>77.332949308755758</v>
      </c>
      <c r="Z29" s="35">
        <f t="shared" si="24"/>
        <v>74.251963393262812</v>
      </c>
      <c r="AA29" s="35">
        <f t="shared" si="25"/>
        <v>-5.5019633932628054</v>
      </c>
      <c r="AB29" s="35">
        <f t="shared" si="26"/>
        <v>-5.5019633932627983</v>
      </c>
      <c r="AC29" s="35">
        <f t="shared" si="27"/>
        <v>-5.5019633932628125</v>
      </c>
      <c r="AF29">
        <v>1.7</v>
      </c>
      <c r="AG29">
        <v>2.14</v>
      </c>
      <c r="AJ29" t="s">
        <v>96</v>
      </c>
    </row>
    <row r="30" spans="1:36" s="35" customFormat="1" ht="15" x14ac:dyDescent="0.25">
      <c r="A30">
        <v>2.17</v>
      </c>
      <c r="B30">
        <v>3.55</v>
      </c>
      <c r="C30">
        <v>3.2</v>
      </c>
      <c r="D30" s="20">
        <f t="shared" si="3"/>
        <v>5.5019633932628098E-2</v>
      </c>
      <c r="E30" s="17">
        <f>IF(OR($A30="",$B30="",$C30=""),"",A30*'MPTO_working_3-way'!$I29)</f>
        <v>2.289392605633803</v>
      </c>
      <c r="F30" s="21">
        <f>IF(OR($A30="",$B30="",$C30=""),"",B30*'MPTO_working_3-way'!$I29)</f>
        <v>3.7453197004608296</v>
      </c>
      <c r="G30" s="22">
        <f>IF(OR($A30="",$B30="",$C30=""),"",C30*'MPTO_working_3-way'!$I29)</f>
        <v>3.3760628285844101</v>
      </c>
      <c r="H30" s="17">
        <f>IF(OR($A30="",$B30="",$C30=""),"",'MPTO_working_3-way'!E29)</f>
        <v>2.2599400434547441</v>
      </c>
      <c r="I30" s="21">
        <f>IF(OR($A30="",$B30="",$C30=""),"",'MPTO_working_3-way'!F29)</f>
        <v>3.7972242332753123</v>
      </c>
      <c r="J30" s="22">
        <f>IF(OR($A30="",$B30="",$C30=""),"",'MPTO_working_3-way'!G29)</f>
        <v>3.3995090603193874</v>
      </c>
      <c r="K30" s="17">
        <f>IF(OR($A30="",$B30="",$C30=""),"",'OddsRatio_working_3-way'!H29)</f>
        <v>2.272117025701843</v>
      </c>
      <c r="L30" s="21">
        <f>IF(OR($A30="",$B30="",$C30=""),"",'OddsRatio_working_3-way'!I29)</f>
        <v>3.7725627483245292</v>
      </c>
      <c r="M30" s="22">
        <f>IF(OR($A30="",$B30="",$C30=""),"",'OddsRatio_working_3-way'!J29)</f>
        <v>3.3920149201231236</v>
      </c>
      <c r="N30" s="23">
        <f t="shared" si="16"/>
        <v>43.679707776602896</v>
      </c>
      <c r="O30" s="24">
        <f t="shared" si="17"/>
        <v>26.699990387388251</v>
      </c>
      <c r="P30" s="24">
        <f t="shared" si="18"/>
        <v>29.620301836008839</v>
      </c>
      <c r="Q30" t="s">
        <v>84</v>
      </c>
      <c r="R30" t="s">
        <v>100</v>
      </c>
      <c r="S30" s="48" t="s">
        <v>300</v>
      </c>
      <c r="T30" s="35">
        <v>100</v>
      </c>
      <c r="U30" s="35">
        <f t="shared" si="19"/>
        <v>87.639060568603213</v>
      </c>
      <c r="V30" s="35">
        <f t="shared" si="20"/>
        <v>79.123173277661792</v>
      </c>
      <c r="W30" s="35">
        <f t="shared" si="21"/>
        <v>27.007299270072991</v>
      </c>
      <c r="X30" s="35">
        <f t="shared" si="22"/>
        <v>93.869527452265217</v>
      </c>
      <c r="Y30" s="35">
        <f t="shared" si="23"/>
        <v>85.353640161323796</v>
      </c>
      <c r="Z30" s="35">
        <f t="shared" si="24"/>
        <v>33.237766153734995</v>
      </c>
      <c r="AA30" s="35">
        <f t="shared" si="25"/>
        <v>-6.2304668836620039</v>
      </c>
      <c r="AB30" s="35">
        <f t="shared" si="26"/>
        <v>-6.2304668836620039</v>
      </c>
      <c r="AC30" s="35">
        <f t="shared" si="27"/>
        <v>-6.2304668836620039</v>
      </c>
      <c r="AD30" s="36"/>
      <c r="AE30" s="36"/>
      <c r="AF30">
        <v>1.93</v>
      </c>
      <c r="AG30">
        <v>1.87</v>
      </c>
      <c r="AH30" s="36"/>
      <c r="AI30" s="36"/>
      <c r="AJ30" t="s">
        <v>96</v>
      </c>
    </row>
    <row r="31" spans="1:36" ht="15" x14ac:dyDescent="0.25">
      <c r="A31">
        <v>8.09</v>
      </c>
      <c r="B31">
        <v>4.79</v>
      </c>
      <c r="C31">
        <v>1.37</v>
      </c>
      <c r="D31" s="20">
        <f t="shared" si="3"/>
        <v>6.2304668836620003E-2</v>
      </c>
      <c r="E31" s="17">
        <f>IF(OR($A31="",$B31="",$C31=""),"",A31*'MPTO_working_3-way'!$I30)</f>
        <v>8.5940447708882548</v>
      </c>
      <c r="F31" s="21">
        <f>IF(OR($A31="",$B31="",$C31=""),"",B31*'MPTO_working_3-way'!$I30)</f>
        <v>5.0884393637274101</v>
      </c>
      <c r="G31" s="22">
        <f>IF(OR($A31="",$B31="",$C31=""),"",C31*'MPTO_working_3-way'!$I30)</f>
        <v>1.4553573963061694</v>
      </c>
      <c r="H31" s="17">
        <f>IF(OR($A31="",$B31="",$C31=""),"",'MPTO_working_3-way'!E30)</f>
        <v>9.7237321074213181</v>
      </c>
      <c r="I31" s="21">
        <f>IF(OR($A31="",$B31="",$C31=""),"",'MPTO_working_3-way'!F30)</f>
        <v>5.3191476834022291</v>
      </c>
      <c r="J31" s="22">
        <f>IF(OR($A31="",$B31="",$C31=""),"",'MPTO_working_3-way'!G30)</f>
        <v>1.4101214312832904</v>
      </c>
      <c r="K31" s="17">
        <f>IF(OR($A31="",$B31="",$C31=""),"",'OddsRatio_working_3-way'!H30)</f>
        <v>9.1069862757271771</v>
      </c>
      <c r="L31" s="21">
        <f>IF(OR($A31="",$B31="",$C31=""),"",'OddsRatio_working_3-way'!I30)</f>
        <v>5.3336358229909742</v>
      </c>
      <c r="M31" s="22">
        <f>IF(OR($A31="",$B31="",$C31=""),"",'OddsRatio_working_3-way'!J30)</f>
        <v>1.4230726265189078</v>
      </c>
      <c r="N31" s="23">
        <f t="shared" si="16"/>
        <v>11.635964515654287</v>
      </c>
      <c r="O31" s="24">
        <f t="shared" si="17"/>
        <v>19.652391008693769</v>
      </c>
      <c r="P31" s="24">
        <f t="shared" si="18"/>
        <v>68.711644475651951</v>
      </c>
      <c r="Q31" t="s">
        <v>79</v>
      </c>
      <c r="R31" t="s">
        <v>141</v>
      </c>
      <c r="S31" s="48" t="s">
        <v>300</v>
      </c>
      <c r="T31" s="35">
        <v>100</v>
      </c>
      <c r="U31" s="35">
        <f t="shared" si="19"/>
        <v>49.748743718592962</v>
      </c>
      <c r="V31" s="35">
        <f t="shared" si="20"/>
        <v>71.910112359550567</v>
      </c>
      <c r="W31" s="35">
        <f t="shared" si="21"/>
        <v>72.752043596730246</v>
      </c>
      <c r="X31" s="35">
        <f t="shared" si="22"/>
        <v>55.337844043719201</v>
      </c>
      <c r="Y31" s="35">
        <f t="shared" si="23"/>
        <v>77.499212684676792</v>
      </c>
      <c r="Z31" s="35">
        <f t="shared" si="24"/>
        <v>78.341143921856471</v>
      </c>
      <c r="AA31" s="35">
        <f t="shared" si="25"/>
        <v>-5.589100325126239</v>
      </c>
      <c r="AB31" s="35">
        <f t="shared" si="26"/>
        <v>-5.5891003251262248</v>
      </c>
      <c r="AC31" s="35">
        <f t="shared" si="27"/>
        <v>-5.5891003251262248</v>
      </c>
      <c r="AF31">
        <v>1.7</v>
      </c>
      <c r="AG31">
        <v>2.13</v>
      </c>
      <c r="AJ31" t="s">
        <v>96</v>
      </c>
    </row>
    <row r="32" spans="1:36" ht="15" x14ac:dyDescent="0.25">
      <c r="A32">
        <v>1.99</v>
      </c>
      <c r="B32">
        <v>3.56</v>
      </c>
      <c r="C32">
        <v>3.67</v>
      </c>
      <c r="D32" s="20">
        <f t="shared" si="3"/>
        <v>5.5891003251262283E-2</v>
      </c>
      <c r="E32" s="17">
        <f>IF(OR($A32="",$B32="",$C32=""),"",A32*'MPTO_working_3-way'!$I31)</f>
        <v>2.101223096470012</v>
      </c>
      <c r="F32" s="21">
        <f>IF(OR($A32="",$B32="",$C32=""),"",B32*'MPTO_working_3-way'!$I31)</f>
        <v>3.7589719715744936</v>
      </c>
      <c r="G32" s="22">
        <f>IF(OR($A32="",$B32="",$C32=""),"",C32*'MPTO_working_3-way'!$I31)</f>
        <v>3.8751199819321327</v>
      </c>
      <c r="H32" s="17">
        <f>IF(OR($A32="",$B32="",$C32=""),"",'MPTO_working_3-way'!E31)</f>
        <v>2.0666185722770285</v>
      </c>
      <c r="I32" s="21">
        <f>IF(OR($A32="",$B32="",$C32=""),"",'MPTO_working_3-way'!F31)</f>
        <v>3.8128858017901961</v>
      </c>
      <c r="J32" s="22">
        <f>IF(OR($A32="",$B32="",$C32=""),"",'MPTO_working_3-way'!G31)</f>
        <v>3.9393462076455572</v>
      </c>
      <c r="K32" s="17">
        <f>IF(OR($A32="",$B32="",$C32=""),"",'OddsRatio_working_3-way'!H31)</f>
        <v>2.0800135436070319</v>
      </c>
      <c r="L32" s="21">
        <f>IF(OR($A32="",$B32="",$C32=""),"",'OddsRatio_working_3-way'!I31)</f>
        <v>3.7927622945797985</v>
      </c>
      <c r="M32" s="22">
        <f>IF(OR($A32="",$B32="",$C32=""),"",'OddsRatio_working_3-way'!J31)</f>
        <v>3.9127637994250248</v>
      </c>
      <c r="N32" s="23">
        <f t="shared" si="16"/>
        <v>47.59132914919735</v>
      </c>
      <c r="O32" s="24">
        <f t="shared" si="17"/>
        <v>26.603018260365936</v>
      </c>
      <c r="P32" s="24">
        <f t="shared" si="18"/>
        <v>25.805652590436711</v>
      </c>
      <c r="Q32" t="s">
        <v>98</v>
      </c>
      <c r="R32" t="s">
        <v>83</v>
      </c>
      <c r="S32" s="48" t="s">
        <v>300</v>
      </c>
      <c r="T32" s="35">
        <v>100</v>
      </c>
      <c r="U32" s="35">
        <f t="shared" si="19"/>
        <v>73.190348525469176</v>
      </c>
      <c r="V32" s="35">
        <f t="shared" si="20"/>
        <v>69.879518072289159</v>
      </c>
      <c r="W32" s="35">
        <f t="shared" si="21"/>
        <v>51.219512195121943</v>
      </c>
      <c r="X32" s="35">
        <f t="shared" si="22"/>
        <v>78.900969732588905</v>
      </c>
      <c r="Y32" s="35">
        <f t="shared" si="23"/>
        <v>75.590139279408888</v>
      </c>
      <c r="Z32" s="35">
        <f t="shared" si="24"/>
        <v>56.93013340224168</v>
      </c>
      <c r="AA32" s="35">
        <f t="shared" si="25"/>
        <v>-5.7106212071197291</v>
      </c>
      <c r="AB32" s="35">
        <f t="shared" si="26"/>
        <v>-5.7106212071197291</v>
      </c>
      <c r="AC32" s="35">
        <f t="shared" si="27"/>
        <v>-5.7106212071197362</v>
      </c>
      <c r="AF32">
        <v>1.97</v>
      </c>
      <c r="AG32">
        <v>1.83</v>
      </c>
      <c r="AJ32" t="s">
        <v>96</v>
      </c>
    </row>
    <row r="33" spans="1:36" ht="15" x14ac:dyDescent="0.25">
      <c r="A33">
        <v>3.73</v>
      </c>
      <c r="B33">
        <v>3.32</v>
      </c>
      <c r="C33">
        <v>2.0499999999999998</v>
      </c>
      <c r="D33" s="20">
        <f t="shared" si="3"/>
        <v>5.7106212071197371E-2</v>
      </c>
      <c r="E33" s="17">
        <f>IF(OR($A33="",$B33="",$C33=""),"",A33*'MPTO_working_3-way'!$I32)</f>
        <v>3.9430061710255662</v>
      </c>
      <c r="F33" s="21">
        <f>IF(OR($A33="",$B33="",$C33=""),"",B33*'MPTO_working_3-way'!$I32)</f>
        <v>3.5095926240763751</v>
      </c>
      <c r="G33" s="22">
        <f>IF(OR($A33="",$B33="",$C33=""),"",C33*'MPTO_working_3-way'!$I32)</f>
        <v>2.1670677347459546</v>
      </c>
      <c r="H33" s="17">
        <f>IF(OR($A33="",$B33="",$C33=""),"",'MPTO_working_3-way'!E32)</f>
        <v>4.0150788579670911</v>
      </c>
      <c r="I33" s="21">
        <f>IF(OR($A33="",$B33="",$C33=""),"",'MPTO_working_3-way'!F32)</f>
        <v>3.5439702035106921</v>
      </c>
      <c r="J33" s="22">
        <f>IF(OR($A33="",$B33="",$C33=""),"",'MPTO_working_3-way'!G32)</f>
        <v>2.1332447085634385</v>
      </c>
      <c r="K33" s="17">
        <f>IF(OR($A33="",$B33="",$C33=""),"",'OddsRatio_working_3-way'!H32)</f>
        <v>3.9813760740846154</v>
      </c>
      <c r="L33" s="21">
        <f>IF(OR($A33="",$B33="",$C33=""),"",'OddsRatio_working_3-way'!I32)</f>
        <v>3.5336236233979137</v>
      </c>
      <c r="M33" s="22">
        <f>IF(OR($A33="",$B33="",$C33=""),"",'OddsRatio_working_3-way'!J32)</f>
        <v>2.1466831054171593</v>
      </c>
      <c r="N33" s="23">
        <f t="shared" si="16"/>
        <v>25.361360257265396</v>
      </c>
      <c r="O33" s="24">
        <f t="shared" si="17"/>
        <v>28.493335469759018</v>
      </c>
      <c r="P33" s="24">
        <f t="shared" si="18"/>
        <v>46.145304272975572</v>
      </c>
      <c r="Q33" t="s">
        <v>137</v>
      </c>
      <c r="R33" t="s">
        <v>78</v>
      </c>
      <c r="S33" s="48" t="s">
        <v>300</v>
      </c>
      <c r="T33" s="35">
        <v>100</v>
      </c>
      <c r="U33" s="35">
        <f t="shared" si="19"/>
        <v>62.121212121212118</v>
      </c>
      <c r="V33" s="35">
        <f t="shared" si="20"/>
        <v>70.501474926253692</v>
      </c>
      <c r="W33" s="35">
        <f t="shared" si="21"/>
        <v>61.832061068702288</v>
      </c>
      <c r="X33" s="35">
        <f t="shared" si="22"/>
        <v>67.66646400504402</v>
      </c>
      <c r="Y33" s="35">
        <f t="shared" si="23"/>
        <v>76.046726810085588</v>
      </c>
      <c r="Z33" s="35">
        <f t="shared" si="24"/>
        <v>67.377312952534197</v>
      </c>
      <c r="AA33" s="35">
        <f t="shared" si="25"/>
        <v>-5.5452518838319023</v>
      </c>
      <c r="AB33" s="35">
        <f t="shared" si="26"/>
        <v>-5.5452518838318952</v>
      </c>
      <c r="AC33" s="35">
        <f t="shared" si="27"/>
        <v>-5.5452518838319094</v>
      </c>
      <c r="AF33">
        <v>1.79</v>
      </c>
      <c r="AG33">
        <v>2</v>
      </c>
      <c r="AJ33" t="s">
        <v>96</v>
      </c>
    </row>
    <row r="34" spans="1:36" ht="15" x14ac:dyDescent="0.25">
      <c r="A34">
        <v>2.64</v>
      </c>
      <c r="B34">
        <v>3.39</v>
      </c>
      <c r="C34">
        <v>2.62</v>
      </c>
      <c r="D34" s="20">
        <f t="shared" si="3"/>
        <v>5.5452518838319032E-2</v>
      </c>
      <c r="E34" s="17">
        <f>IF(OR($A34="",$B34="",$C34=""),"",A34*'MPTO_working_3-way'!$I33)</f>
        <v>2.7863946497331624</v>
      </c>
      <c r="F34" s="21">
        <f>IF(OR($A34="",$B34="",$C34=""),"",B34*'MPTO_working_3-way'!$I33)</f>
        <v>3.5779840388619015</v>
      </c>
      <c r="G34" s="22">
        <f>IF(OR($A34="",$B34="",$C34=""),"",C34*'MPTO_working_3-way'!$I33)</f>
        <v>2.7652855993563961</v>
      </c>
      <c r="H34" s="17">
        <f>IF(OR($A34="",$B34="",$C34=""),"",'MPTO_working_3-way'!E33)</f>
        <v>2.7754363438025544</v>
      </c>
      <c r="I34" s="21">
        <f>IF(OR($A34="",$B34="",$C34=""),"",'MPTO_working_3-way'!F33)</f>
        <v>3.616622430508512</v>
      </c>
      <c r="J34" s="22">
        <f>IF(OR($A34="",$B34="",$C34=""),"",'MPTO_working_3-way'!G33)</f>
        <v>2.7533402284403441</v>
      </c>
      <c r="K34" s="17">
        <f>IF(OR($A34="",$B34="",$C34=""),"",'OddsRatio_working_3-way'!H33)</f>
        <v>2.7813310305500289</v>
      </c>
      <c r="L34" s="21">
        <f>IF(OR($A34="",$B34="",$C34=""),"",'OddsRatio_working_3-way'!I33)</f>
        <v>3.5959641237893716</v>
      </c>
      <c r="M34" s="22">
        <f>IF(OR($A34="",$B34="",$C34=""),"",'OddsRatio_working_3-way'!J33)</f>
        <v>2.75960748139698</v>
      </c>
      <c r="N34" s="23">
        <f t="shared" si="16"/>
        <v>35.888670691201781</v>
      </c>
      <c r="O34" s="24">
        <f t="shared" si="17"/>
        <v>27.948699299342984</v>
      </c>
      <c r="P34" s="24">
        <f t="shared" si="18"/>
        <v>36.162630009455235</v>
      </c>
      <c r="Q34" t="s">
        <v>82</v>
      </c>
      <c r="R34" t="s">
        <v>80</v>
      </c>
      <c r="S34" s="48" t="s">
        <v>300</v>
      </c>
      <c r="T34" s="35">
        <v>100</v>
      </c>
      <c r="U34" s="35">
        <f t="shared" si="19"/>
        <v>64.285714285714292</v>
      </c>
      <c r="V34" s="35">
        <f t="shared" si="20"/>
        <v>71.181556195965413</v>
      </c>
      <c r="W34" s="35">
        <f t="shared" si="21"/>
        <v>59.016393442622956</v>
      </c>
      <c r="X34" s="35">
        <f t="shared" si="22"/>
        <v>69.802050361411631</v>
      </c>
      <c r="Y34" s="35">
        <f t="shared" si="23"/>
        <v>76.697892271662766</v>
      </c>
      <c r="Z34" s="35">
        <f t="shared" si="24"/>
        <v>64.532729518320295</v>
      </c>
      <c r="AA34" s="35">
        <f t="shared" si="25"/>
        <v>-5.516336075697339</v>
      </c>
      <c r="AB34" s="35">
        <f t="shared" si="26"/>
        <v>-5.5163360756973532</v>
      </c>
      <c r="AC34" s="35">
        <f t="shared" si="27"/>
        <v>-5.516336075697339</v>
      </c>
      <c r="AF34">
        <v>1.99</v>
      </c>
      <c r="AG34">
        <v>1.82</v>
      </c>
      <c r="AJ34" t="s">
        <v>96</v>
      </c>
    </row>
    <row r="35" spans="1:36" s="35" customFormat="1" ht="15" x14ac:dyDescent="0.25">
      <c r="A35">
        <v>2.8</v>
      </c>
      <c r="B35">
        <v>3.47</v>
      </c>
      <c r="C35">
        <v>2.44</v>
      </c>
      <c r="D35" s="20">
        <f t="shared" si="3"/>
        <v>5.5163360756973479E-2</v>
      </c>
      <c r="E35" s="17">
        <f>IF(OR($A35="",$B35="",$C35=""),"",A35*'MPTO_working_3-way'!$I34)</f>
        <v>2.9544574101195256</v>
      </c>
      <c r="F35" s="21">
        <f>IF(OR($A35="",$B35="",$C35=""),"",B35*'MPTO_working_3-way'!$I34)</f>
        <v>3.661416861826698</v>
      </c>
      <c r="G35" s="22">
        <f>IF(OR($A35="",$B35="",$C35=""),"",C35*'MPTO_working_3-way'!$I34)</f>
        <v>2.5745986002470151</v>
      </c>
      <c r="H35" s="17">
        <f>IF(OR($A35="",$B35="",$C35=""),"",'MPTO_working_3-way'!E34)</f>
        <v>2.9519853366007207</v>
      </c>
      <c r="I35" s="21">
        <f>IF(OR($A35="",$B35="",$C35=""),"",'MPTO_working_3-way'!F34)</f>
        <v>3.7064952283273502</v>
      </c>
      <c r="J35" s="22">
        <f>IF(OR($A35="",$B35="",$C35=""),"",'MPTO_working_3-way'!G34)</f>
        <v>2.5546159084835476</v>
      </c>
      <c r="K35" s="17">
        <f>IF(OR($A35="",$B35="",$C35=""),"",'OddsRatio_working_3-way'!H34)</f>
        <v>2.9548974176771452</v>
      </c>
      <c r="L35" s="21">
        <f>IF(OR($A35="",$B35="",$C35=""),"",'OddsRatio_working_3-way'!I34)</f>
        <v>3.6825536787014159</v>
      </c>
      <c r="M35" s="22">
        <f>IF(OR($A35="",$B35="",$C35=""),"",'OddsRatio_working_3-way'!J34)</f>
        <v>2.5639179341417164</v>
      </c>
      <c r="N35" s="23">
        <f t="shared" si="16"/>
        <v>33.847162479811956</v>
      </c>
      <c r="O35" s="24">
        <f t="shared" si="17"/>
        <v>27.31183139581368</v>
      </c>
      <c r="P35" s="24">
        <f t="shared" si="18"/>
        <v>38.841006124374374</v>
      </c>
      <c r="Q35" t="s">
        <v>140</v>
      </c>
      <c r="R35" t="s">
        <v>142</v>
      </c>
      <c r="S35" s="48" t="s">
        <v>300</v>
      </c>
      <c r="T35" s="35">
        <v>100</v>
      </c>
      <c r="U35" s="35">
        <f t="shared" si="19"/>
        <v>64.788732394366207</v>
      </c>
      <c r="V35" s="35">
        <f t="shared" si="20"/>
        <v>71.509971509971507</v>
      </c>
      <c r="W35" s="35">
        <f t="shared" si="21"/>
        <v>61.538461538461533</v>
      </c>
      <c r="X35" s="35">
        <f t="shared" si="22"/>
        <v>66.951566951566946</v>
      </c>
      <c r="Y35" s="35">
        <f t="shared" si="23"/>
        <v>73.67280606717226</v>
      </c>
      <c r="Z35" s="35">
        <f t="shared" si="24"/>
        <v>63.701296095662293</v>
      </c>
      <c r="AA35" s="35">
        <f t="shared" si="25"/>
        <v>-2.162834557200739</v>
      </c>
      <c r="AB35" s="35">
        <f t="shared" si="26"/>
        <v>-2.1628345572007532</v>
      </c>
      <c r="AC35" s="35">
        <f t="shared" si="27"/>
        <v>-2.1628345572007603</v>
      </c>
      <c r="AD35" s="36"/>
      <c r="AE35" s="36"/>
      <c r="AF35">
        <v>1.91</v>
      </c>
      <c r="AG35">
        <v>1.89</v>
      </c>
      <c r="AH35" s="36"/>
      <c r="AI35" s="36"/>
      <c r="AJ35" t="s">
        <v>96</v>
      </c>
    </row>
    <row r="36" spans="1:36" ht="15" x14ac:dyDescent="0.25">
      <c r="A36">
        <v>2.84</v>
      </c>
      <c r="B36">
        <v>3.51</v>
      </c>
      <c r="C36">
        <v>2.6</v>
      </c>
      <c r="D36" s="20">
        <f t="shared" si="3"/>
        <v>2.1628345572007657E-2</v>
      </c>
      <c r="E36" s="17">
        <f>IF(OR($A36="",$B36="",$C36=""),"",A36*'MPTO_working_3-way'!$I35)</f>
        <v>2.9014245014245015</v>
      </c>
      <c r="F36" s="21">
        <f>IF(OR($A36="",$B36="",$C36=""),"",B36*'MPTO_working_3-way'!$I35)</f>
        <v>3.5859154929577466</v>
      </c>
      <c r="G36" s="22">
        <f>IF(OR($A36="",$B36="",$C36=""),"",C36*'MPTO_working_3-way'!$I35)</f>
        <v>2.6562336984872199</v>
      </c>
      <c r="H36" s="17">
        <f>IF(OR($A36="",$B36="",$C36=""),"",'MPTO_working_3-way'!E35)</f>
        <v>2.8993639959668038</v>
      </c>
      <c r="I36" s="21">
        <f>IF(OR($A36="",$B36="",$C36=""),"",'MPTO_working_3-way'!F35)</f>
        <v>3.6011271133375078</v>
      </c>
      <c r="J36" s="22">
        <f>IF(OR($A36="",$B36="",$C36=""),"",'MPTO_working_3-way'!G35)</f>
        <v>2.6496668556847185</v>
      </c>
      <c r="K36" s="17">
        <f>IF(OR($A36="",$B36="",$C36=""),"",'OddsRatio_working_3-way'!H35)</f>
        <v>2.900818572134332</v>
      </c>
      <c r="L36" s="21">
        <f>IF(OR($A36="",$B36="",$C36=""),"",'OddsRatio_working_3-way'!I35)</f>
        <v>3.5929644652484631</v>
      </c>
      <c r="M36" s="22">
        <f>IF(OR($A36="",$B36="",$C36=""),"",'OddsRatio_working_3-way'!J35)</f>
        <v>2.6528857148994196</v>
      </c>
      <c r="N36" s="23">
        <f t="shared" si="16"/>
        <v>34.465828750981927</v>
      </c>
      <c r="O36" s="24">
        <f t="shared" si="17"/>
        <v>27.88688138256088</v>
      </c>
      <c r="P36" s="24">
        <f t="shared" si="18"/>
        <v>37.647289866457186</v>
      </c>
      <c r="Q36" t="s">
        <v>227</v>
      </c>
      <c r="R36" t="s">
        <v>228</v>
      </c>
      <c r="S36" s="48" t="s">
        <v>300</v>
      </c>
      <c r="T36" s="35">
        <v>100</v>
      </c>
      <c r="U36" s="35">
        <f t="shared" si="19"/>
        <v>64.02877697841727</v>
      </c>
      <c r="V36" s="35">
        <f t="shared" si="20"/>
        <v>68.152866242038215</v>
      </c>
      <c r="W36" s="35">
        <f t="shared" si="21"/>
        <v>64.539007092198588</v>
      </c>
      <c r="X36" s="35">
        <f t="shared" si="22"/>
        <v>67.308126665763197</v>
      </c>
      <c r="Y36" s="35">
        <f t="shared" si="23"/>
        <v>71.432215929384157</v>
      </c>
      <c r="Z36" s="35">
        <f t="shared" si="24"/>
        <v>67.818356779544516</v>
      </c>
      <c r="AA36" s="35">
        <f t="shared" si="25"/>
        <v>-3.2793496873459276</v>
      </c>
      <c r="AB36" s="35">
        <f t="shared" si="26"/>
        <v>-3.2793496873459418</v>
      </c>
      <c r="AC36" s="35">
        <f t="shared" si="27"/>
        <v>-3.2793496873459276</v>
      </c>
      <c r="AF36">
        <v>1.89</v>
      </c>
      <c r="AG36">
        <v>2.02</v>
      </c>
      <c r="AJ36" t="s">
        <v>304</v>
      </c>
    </row>
    <row r="37" spans="1:36" ht="15" x14ac:dyDescent="0.25">
      <c r="A37">
        <v>2.78</v>
      </c>
      <c r="B37">
        <v>3.14</v>
      </c>
      <c r="C37">
        <v>2.82</v>
      </c>
      <c r="D37" s="20">
        <f t="shared" si="3"/>
        <v>3.2793496873459338E-2</v>
      </c>
      <c r="E37" s="17">
        <f>IF(OR($A37="",$B37="",$C37=""),"",A37*'MPTO_working_3-way'!$I36)</f>
        <v>2.8711659213082168</v>
      </c>
      <c r="F37" s="21">
        <f>IF(OR($A37="",$B37="",$C37=""),"",B37*'MPTO_working_3-way'!$I36)</f>
        <v>3.2429715801826626</v>
      </c>
      <c r="G37" s="22">
        <f>IF(OR($A37="",$B37="",$C37=""),"",C37*'MPTO_working_3-way'!$I36)</f>
        <v>2.9124776611831553</v>
      </c>
      <c r="H37" s="17">
        <f>IF(OR($A37="",$B37="",$C37=""),"",'MPTO_working_3-way'!E36)</f>
        <v>2.8671281256959236</v>
      </c>
      <c r="I37" s="21">
        <f>IF(OR($A37="",$B37="",$C37=""),"",'MPTO_working_3-way'!F36)</f>
        <v>3.2516077286511211</v>
      </c>
      <c r="J37" s="22">
        <f>IF(OR($A37="",$B37="",$C37=""),"",'MPTO_working_3-way'!G36)</f>
        <v>2.9096938954018903</v>
      </c>
      <c r="K37" s="17">
        <f>IF(OR($A37="",$B37="",$C37=""),"",'OddsRatio_working_3-way'!H36)</f>
        <v>2.8691534652305859</v>
      </c>
      <c r="L37" s="21">
        <f>IF(OR($A37="",$B37="",$C37=""),"",'OddsRatio_working_3-way'!I36)</f>
        <v>3.2471845031423903</v>
      </c>
      <c r="M37" s="22">
        <f>IF(OR($A37="",$B37="",$C37=""),"",'OddsRatio_working_3-way'!J36)</f>
        <v>2.9111569138874533</v>
      </c>
      <c r="N37" s="23">
        <f t="shared" si="16"/>
        <v>34.829056467219438</v>
      </c>
      <c r="O37" s="24">
        <f t="shared" si="17"/>
        <v>30.835916235308925</v>
      </c>
      <c r="P37" s="24">
        <f t="shared" si="18"/>
        <v>34.33502729747164</v>
      </c>
      <c r="Q37" t="s">
        <v>229</v>
      </c>
      <c r="R37" t="s">
        <v>230</v>
      </c>
      <c r="S37" s="48" t="s">
        <v>300</v>
      </c>
      <c r="T37" s="35">
        <v>100</v>
      </c>
      <c r="U37" s="35">
        <f t="shared" si="19"/>
        <v>45.945945945945937</v>
      </c>
      <c r="V37" s="35">
        <f t="shared" si="20"/>
        <v>71.910112359550567</v>
      </c>
      <c r="W37" s="35">
        <f t="shared" si="21"/>
        <v>77.27272727272728</v>
      </c>
      <c r="X37" s="35">
        <f t="shared" si="22"/>
        <v>50.817160367722167</v>
      </c>
      <c r="Y37" s="35">
        <f t="shared" si="23"/>
        <v>76.781326781326769</v>
      </c>
      <c r="Z37" s="35">
        <f t="shared" si="24"/>
        <v>82.143941694503482</v>
      </c>
      <c r="AA37" s="35">
        <f t="shared" si="25"/>
        <v>-4.8712144217762301</v>
      </c>
      <c r="AB37" s="35">
        <f t="shared" si="26"/>
        <v>-4.8712144217762017</v>
      </c>
      <c r="AC37" s="35">
        <f t="shared" si="27"/>
        <v>-4.8712144217762017</v>
      </c>
      <c r="AF37">
        <v>2.42</v>
      </c>
      <c r="AG37">
        <v>1.6</v>
      </c>
      <c r="AJ37" t="s">
        <v>306</v>
      </c>
    </row>
    <row r="38" spans="1:36" ht="15" x14ac:dyDescent="0.25">
      <c r="A38">
        <v>1.85</v>
      </c>
      <c r="B38">
        <v>3.56</v>
      </c>
      <c r="C38">
        <v>4.4000000000000004</v>
      </c>
      <c r="D38" s="20">
        <f t="shared" si="3"/>
        <v>4.8712144217762043E-2</v>
      </c>
      <c r="E38" s="17">
        <f>IF(OR($A38="",$B38="",$C38=""),"",A38*'MPTO_working_3-way'!$I37)</f>
        <v>1.9401174668028598</v>
      </c>
      <c r="F38" s="21">
        <f>IF(OR($A38="",$B38="",$C38=""),"",B38*'MPTO_working_3-way'!$I37)</f>
        <v>3.7334152334152328</v>
      </c>
      <c r="G38" s="22">
        <f>IF(OR($A38="",$B38="",$C38=""),"",C38*'MPTO_working_3-way'!$I37)</f>
        <v>4.6143334345581533</v>
      </c>
      <c r="H38" s="17">
        <f>IF(OR($A38="",$B38="",$C38=""),"",'MPTO_working_3-way'!E37)</f>
        <v>1.9072934857965267</v>
      </c>
      <c r="I38" s="21">
        <f>IF(OR($A38="",$B38="",$C38=""),"",'MPTO_working_3-way'!F37)</f>
        <v>3.7784113628066263</v>
      </c>
      <c r="J38" s="22">
        <f>IF(OR($A38="",$B38="",$C38=""),"",'MPTO_working_3-way'!G37)</f>
        <v>4.7385427113766179</v>
      </c>
      <c r="K38" s="17">
        <f>IF(OR($A38="",$B38="",$C38=""),"",'OddsRatio_working_3-way'!H37)</f>
        <v>1.9195534066129627</v>
      </c>
      <c r="L38" s="21">
        <f>IF(OR($A38="",$B38="",$C38=""),"",'OddsRatio_working_3-way'!I37)</f>
        <v>3.7694784952108034</v>
      </c>
      <c r="M38" s="22">
        <f>IF(OR($A38="",$B38="",$C38=""),"",'OddsRatio_working_3-way'!J37)</f>
        <v>4.6782136264518472</v>
      </c>
      <c r="N38" s="23">
        <f t="shared" si="16"/>
        <v>51.543270812767361</v>
      </c>
      <c r="O38" s="24">
        <f t="shared" si="17"/>
        <v>26.785126686410006</v>
      </c>
      <c r="P38" s="24">
        <f t="shared" si="18"/>
        <v>21.67160250082264</v>
      </c>
      <c r="Q38" t="s">
        <v>231</v>
      </c>
      <c r="R38" t="s">
        <v>232</v>
      </c>
      <c r="S38" s="48" t="s">
        <v>300</v>
      </c>
      <c r="T38" s="35">
        <v>100</v>
      </c>
      <c r="U38" s="35">
        <f t="shared" si="19"/>
        <v>52.153110047846894</v>
      </c>
      <c r="V38" s="35">
        <f t="shared" si="20"/>
        <v>70.326409495548958</v>
      </c>
      <c r="W38" s="35">
        <f t="shared" si="21"/>
        <v>73.118279569892465</v>
      </c>
      <c r="X38" s="35">
        <f t="shared" si="22"/>
        <v>56.55531093455857</v>
      </c>
      <c r="Y38" s="35">
        <f t="shared" si="23"/>
        <v>74.728610382260641</v>
      </c>
      <c r="Z38" s="35">
        <f t="shared" si="24"/>
        <v>77.520480456604162</v>
      </c>
      <c r="AA38" s="35">
        <f t="shared" si="25"/>
        <v>-4.4022008867116753</v>
      </c>
      <c r="AB38" s="35">
        <f t="shared" si="26"/>
        <v>-4.4022008867116824</v>
      </c>
      <c r="AC38" s="35">
        <f t="shared" si="27"/>
        <v>-4.4022008867116966</v>
      </c>
      <c r="AF38">
        <v>2.27</v>
      </c>
      <c r="AG38">
        <v>1.65</v>
      </c>
      <c r="AJ38" t="s">
        <v>306</v>
      </c>
    </row>
    <row r="39" spans="1:36" ht="15" x14ac:dyDescent="0.25">
      <c r="A39">
        <v>2.09</v>
      </c>
      <c r="B39">
        <v>3.37</v>
      </c>
      <c r="C39">
        <v>3.72</v>
      </c>
      <c r="D39" s="20">
        <f t="shared" si="3"/>
        <v>4.4022008867116824E-2</v>
      </c>
      <c r="E39" s="17">
        <f>IF(OR($A39="",$B39="",$C39=""),"",A39*'MPTO_working_3-way'!$I38)</f>
        <v>2.1820059985322739</v>
      </c>
      <c r="F39" s="21">
        <f>IF(OR($A39="",$B39="",$C39=""),"",B39*'MPTO_working_3-way'!$I38)</f>
        <v>3.5183541698821839</v>
      </c>
      <c r="G39" s="22">
        <f>IF(OR($A39="",$B39="",$C39=""),"",C39*'MPTO_working_3-way'!$I38)</f>
        <v>3.8837618729856747</v>
      </c>
      <c r="H39" s="17">
        <f>IF(OR($A39="",$B39="",$C39=""),"",'MPTO_working_3-way'!E38)</f>
        <v>2.1561254929808653</v>
      </c>
      <c r="I39" s="21">
        <f>IF(OR($A39="",$B39="",$C39=""),"",'MPTO_working_3-way'!F38)</f>
        <v>3.5453210539761533</v>
      </c>
      <c r="J39" s="22">
        <f>IF(OR($A39="",$B39="",$C39=""),"",'MPTO_working_3-way'!G38)</f>
        <v>3.9347894994092054</v>
      </c>
      <c r="K39" s="17">
        <f>IF(OR($A39="",$B39="",$C39=""),"",'OddsRatio_working_3-way'!H38)</f>
        <v>2.1665878074081961</v>
      </c>
      <c r="L39" s="21">
        <f>IF(OR($A39="",$B39="",$C39=""),"",'OddsRatio_working_3-way'!I38)</f>
        <v>3.5365257830802084</v>
      </c>
      <c r="M39" s="22">
        <f>IF(OR($A39="",$B39="",$C39=""),"",'OddsRatio_working_3-way'!J38)</f>
        <v>3.911118198303023</v>
      </c>
      <c r="N39" s="23">
        <f t="shared" si="16"/>
        <v>45.829388217660714</v>
      </c>
      <c r="O39" s="24">
        <f t="shared" si="17"/>
        <v>28.422380229943883</v>
      </c>
      <c r="P39" s="24">
        <f t="shared" si="18"/>
        <v>25.748231552395399</v>
      </c>
      <c r="Q39" t="s">
        <v>233</v>
      </c>
      <c r="R39" t="s">
        <v>234</v>
      </c>
      <c r="S39" s="48" t="s">
        <v>300</v>
      </c>
      <c r="T39" s="35">
        <v>100</v>
      </c>
      <c r="U39" s="35">
        <f t="shared" si="19"/>
        <v>68.454258675078862</v>
      </c>
      <c r="V39" s="35">
        <f t="shared" si="20"/>
        <v>64.912280701754383</v>
      </c>
      <c r="W39" s="35">
        <f t="shared" si="21"/>
        <v>62.264150943396231</v>
      </c>
      <c r="X39" s="35">
        <f t="shared" si="22"/>
        <v>72.823568354849385</v>
      </c>
      <c r="Y39" s="35">
        <f t="shared" si="23"/>
        <v>69.281590381524907</v>
      </c>
      <c r="Z39" s="35">
        <f t="shared" si="24"/>
        <v>66.633460623166755</v>
      </c>
      <c r="AA39" s="35">
        <f t="shared" si="25"/>
        <v>-4.3693096797705238</v>
      </c>
      <c r="AB39" s="35">
        <f t="shared" si="26"/>
        <v>-4.3693096797705238</v>
      </c>
      <c r="AC39" s="35">
        <f t="shared" si="27"/>
        <v>-4.3693096797705238</v>
      </c>
      <c r="AF39">
        <v>1.99</v>
      </c>
      <c r="AG39">
        <v>1.85</v>
      </c>
      <c r="AJ39" t="s">
        <v>306</v>
      </c>
    </row>
    <row r="40" spans="1:36" ht="15" x14ac:dyDescent="0.25">
      <c r="A40">
        <v>3.17</v>
      </c>
      <c r="B40">
        <v>2.85</v>
      </c>
      <c r="C40">
        <v>2.65</v>
      </c>
      <c r="D40" s="20">
        <f t="shared" si="3"/>
        <v>4.3693096797705167E-2</v>
      </c>
      <c r="E40" s="17">
        <f>IF(OR($A40="",$B40="",$C40=""),"",A40*'MPTO_working_3-way'!$I39)</f>
        <v>3.3085071168487254</v>
      </c>
      <c r="F40" s="21">
        <f>IF(OR($A40="",$B40="",$C40=""),"",B40*'MPTO_working_3-way'!$I39)</f>
        <v>2.9745253258734596</v>
      </c>
      <c r="G40" s="22">
        <f>IF(OR($A40="",$B40="",$C40=""),"",C40*'MPTO_working_3-way'!$I39)</f>
        <v>2.7657867065139188</v>
      </c>
      <c r="H40" s="17">
        <f>IF(OR($A40="",$B40="",$C40=""),"",'MPTO_working_3-way'!E39)</f>
        <v>3.3234400322977313</v>
      </c>
      <c r="I40" s="21">
        <f>IF(OR($A40="",$B40="",$C40=""),"",'MPTO_working_3-way'!F39)</f>
        <v>2.9734221194617771</v>
      </c>
      <c r="J40" s="22">
        <f>IF(OR($A40="",$B40="",$C40=""),"",'MPTO_working_3-way'!G39)</f>
        <v>2.7563842167827404</v>
      </c>
      <c r="K40" s="17">
        <f>IF(OR($A40="",$B40="",$C40=""),"",'OddsRatio_working_3-way'!H39)</f>
        <v>3.3158198854555607</v>
      </c>
      <c r="L40" s="21">
        <f>IF(OR($A40="",$B40="",$C40=""),"",'OddsRatio_working_3-way'!I39)</f>
        <v>2.9743164922086578</v>
      </c>
      <c r="M40" s="22">
        <f>IF(OR($A40="",$B40="",$C40=""),"",'OddsRatio_working_3-way'!J39)</f>
        <v>2.7608768714293426</v>
      </c>
      <c r="N40" s="23">
        <f t="shared" si="16"/>
        <v>30.225112556278138</v>
      </c>
      <c r="O40" s="24">
        <f t="shared" si="17"/>
        <v>33.618809404702354</v>
      </c>
      <c r="P40" s="24">
        <f t="shared" si="18"/>
        <v>36.156078039019512</v>
      </c>
      <c r="Q40" t="s">
        <v>235</v>
      </c>
      <c r="R40" t="s">
        <v>236</v>
      </c>
      <c r="S40" s="48" t="s">
        <v>300</v>
      </c>
      <c r="T40" s="35">
        <v>100</v>
      </c>
      <c r="U40" s="35">
        <f t="shared" si="19"/>
        <v>50.73891625615763</v>
      </c>
      <c r="V40" s="35">
        <f t="shared" si="20"/>
        <v>69.969969969969966</v>
      </c>
      <c r="W40" s="35">
        <f t="shared" si="21"/>
        <v>74.747474747474755</v>
      </c>
      <c r="X40" s="35">
        <f t="shared" si="22"/>
        <v>55.282555282555279</v>
      </c>
      <c r="Y40" s="35">
        <f t="shared" si="23"/>
        <v>74.513608996367637</v>
      </c>
      <c r="Z40" s="35">
        <f t="shared" si="24"/>
        <v>79.291113773872397</v>
      </c>
      <c r="AA40" s="35">
        <f t="shared" si="25"/>
        <v>-4.5436390263976492</v>
      </c>
      <c r="AB40" s="35">
        <f t="shared" si="26"/>
        <v>-4.5436390263976705</v>
      </c>
      <c r="AC40" s="35">
        <f t="shared" si="27"/>
        <v>-4.5436390263976421</v>
      </c>
      <c r="AF40">
        <v>2.2599999999999998</v>
      </c>
      <c r="AG40">
        <v>1.65</v>
      </c>
      <c r="AJ40" t="s">
        <v>306</v>
      </c>
    </row>
    <row r="41" spans="1:36" s="35" customFormat="1" ht="15" x14ac:dyDescent="0.25">
      <c r="A41">
        <v>2.0299999999999998</v>
      </c>
      <c r="B41">
        <v>3.33</v>
      </c>
      <c r="C41">
        <v>3.96</v>
      </c>
      <c r="D41" s="20">
        <f t="shared" si="3"/>
        <v>4.54363902639765E-2</v>
      </c>
      <c r="E41" s="17">
        <f>IF(OR($A41="",$B41="",$C41=""),"",A41*'MPTO_working_3-way'!$I40)</f>
        <v>2.1222358722358723</v>
      </c>
      <c r="F41" s="21">
        <f>IF(OR($A41="",$B41="",$C41=""),"",B41*'MPTO_working_3-way'!$I40)</f>
        <v>3.4813031795790419</v>
      </c>
      <c r="G41" s="22">
        <f>IF(OR($A41="",$B41="",$C41=""),"",C41*'MPTO_working_3-way'!$I40)</f>
        <v>4.139928105445347</v>
      </c>
      <c r="H41" s="17">
        <f>IF(OR($A41="",$B41="",$C41=""),"",'MPTO_working_3-way'!E40)</f>
        <v>2.0943927128927045</v>
      </c>
      <c r="I41" s="21">
        <f>IF(OR($A41="",$B41="",$C41=""),"",'MPTO_working_3-way'!F40)</f>
        <v>3.5068666937058453</v>
      </c>
      <c r="J41" s="22">
        <f>IF(OR($A41="",$B41="",$C41=""),"",'MPTO_working_3-way'!G40)</f>
        <v>4.212658557726626</v>
      </c>
      <c r="K41" s="17">
        <f>IF(OR($A41="",$B41="",$C41=""),"",'OddsRatio_working_3-way'!H40)</f>
        <v>2.1055073370606134</v>
      </c>
      <c r="L41" s="21">
        <f>IF(OR($A41="",$B41="",$C41=""),"",'OddsRatio_working_3-way'!I40)</f>
        <v>3.5008078595643002</v>
      </c>
      <c r="M41" s="22">
        <f>IF(OR($A41="",$B41="",$C41=""),"",'OddsRatio_working_3-way'!J40)</f>
        <v>4.1769919589314712</v>
      </c>
      <c r="N41" s="23">
        <f t="shared" si="16"/>
        <v>47.120115774240226</v>
      </c>
      <c r="O41" s="24">
        <f t="shared" si="17"/>
        <v>28.724875381894194</v>
      </c>
      <c r="P41" s="24">
        <f t="shared" si="18"/>
        <v>24.155008843865573</v>
      </c>
      <c r="Q41" t="s">
        <v>237</v>
      </c>
      <c r="R41" t="s">
        <v>238</v>
      </c>
      <c r="S41" s="48" t="s">
        <v>300</v>
      </c>
      <c r="T41" s="35">
        <v>100</v>
      </c>
      <c r="U41" s="35">
        <f t="shared" si="19"/>
        <v>65.753424657534239</v>
      </c>
      <c r="V41" s="35">
        <f t="shared" si="20"/>
        <v>69.230769230769241</v>
      </c>
      <c r="W41" s="35">
        <f t="shared" si="21"/>
        <v>60.629921259842511</v>
      </c>
      <c r="X41" s="35">
        <f t="shared" si="22"/>
        <v>70.139309509388255</v>
      </c>
      <c r="Y41" s="35">
        <f t="shared" si="23"/>
        <v>73.616654082623228</v>
      </c>
      <c r="Z41" s="35">
        <f t="shared" si="24"/>
        <v>65.015806111696534</v>
      </c>
      <c r="AA41" s="35">
        <f t="shared" si="25"/>
        <v>-4.3858848518540157</v>
      </c>
      <c r="AB41" s="35">
        <f t="shared" si="26"/>
        <v>-4.3858848518539872</v>
      </c>
      <c r="AC41" s="35">
        <f t="shared" si="27"/>
        <v>-4.3858848518540228</v>
      </c>
      <c r="AD41" s="36"/>
      <c r="AE41" s="36"/>
      <c r="AF41">
        <v>2.46</v>
      </c>
      <c r="AG41">
        <v>1.56</v>
      </c>
      <c r="AH41" s="36"/>
      <c r="AI41" s="36"/>
      <c r="AJ41" t="s">
        <v>306</v>
      </c>
    </row>
    <row r="42" spans="1:36" ht="15" x14ac:dyDescent="0.25">
      <c r="A42">
        <v>2.92</v>
      </c>
      <c r="B42">
        <v>3.25</v>
      </c>
      <c r="C42">
        <v>2.54</v>
      </c>
      <c r="D42" s="20">
        <f t="shared" si="3"/>
        <v>4.385884851854005E-2</v>
      </c>
      <c r="E42" s="17">
        <f>IF(OR($A42="",$B42="",$C42=""),"",A42*'MPTO_working_3-way'!$I41)</f>
        <v>3.0480678376741368</v>
      </c>
      <c r="F42" s="21">
        <f>IF(OR($A42="",$B42="",$C42=""),"",B42*'MPTO_working_3-way'!$I41)</f>
        <v>3.3925412576852549</v>
      </c>
      <c r="G42" s="22">
        <f>IF(OR($A42="",$B42="",$C42=""),"",C42*'MPTO_working_3-way'!$I41)</f>
        <v>2.6514014752370918</v>
      </c>
      <c r="H42" s="17">
        <f>IF(OR($A42="",$B42="",$C42=""),"",'MPTO_working_3-way'!E41)</f>
        <v>3.0502113228557688</v>
      </c>
      <c r="I42" s="21">
        <f>IF(OR($A42="",$B42="",$C42=""),"",'MPTO_working_3-way'!F41)</f>
        <v>3.4121227563558119</v>
      </c>
      <c r="J42" s="22">
        <f>IF(OR($A42="",$B42="",$C42=""),"",'MPTO_working_3-way'!G41)</f>
        <v>2.6379574505340573</v>
      </c>
      <c r="K42" s="17">
        <f>IF(OR($A42="",$B42="",$C42=""),"",'OddsRatio_working_3-way'!H41)</f>
        <v>3.0498762765881278</v>
      </c>
      <c r="L42" s="21">
        <f>IF(OR($A42="",$B42="",$C42=""),"",'OddsRatio_working_3-way'!I41)</f>
        <v>3.4021987616267118</v>
      </c>
      <c r="M42" s="22">
        <f>IF(OR($A42="",$B42="",$C42=""),"",'OddsRatio_working_3-way'!J41)</f>
        <v>2.6441715968467272</v>
      </c>
      <c r="N42" s="23">
        <f t="shared" si="16"/>
        <v>32.807668767735223</v>
      </c>
      <c r="O42" s="24">
        <f t="shared" si="17"/>
        <v>29.476428554395952</v>
      </c>
      <c r="P42" s="24">
        <f t="shared" si="18"/>
        <v>37.715902677868826</v>
      </c>
      <c r="Q42" t="s">
        <v>239</v>
      </c>
      <c r="R42" t="s">
        <v>240</v>
      </c>
      <c r="S42" s="48" t="s">
        <v>300</v>
      </c>
      <c r="T42" s="35">
        <v>100</v>
      </c>
      <c r="U42" s="35">
        <f t="shared" si="19"/>
        <v>59.016393442622956</v>
      </c>
      <c r="V42" s="35">
        <f t="shared" si="20"/>
        <v>67.845659163987136</v>
      </c>
      <c r="W42" s="35">
        <f t="shared" si="21"/>
        <v>67.637540453074436</v>
      </c>
      <c r="X42" s="35">
        <f t="shared" si="22"/>
        <v>64.516800382938428</v>
      </c>
      <c r="Y42" s="35">
        <f t="shared" si="23"/>
        <v>73.346066104302622</v>
      </c>
      <c r="Z42" s="35">
        <f t="shared" si="24"/>
        <v>73.137947393389908</v>
      </c>
      <c r="AA42" s="35">
        <f t="shared" si="25"/>
        <v>-5.5004069403154716</v>
      </c>
      <c r="AB42" s="35">
        <f t="shared" si="26"/>
        <v>-5.5004069403154858</v>
      </c>
      <c r="AC42" s="35">
        <f t="shared" si="27"/>
        <v>-5.5004069403154716</v>
      </c>
      <c r="AF42">
        <v>2.09</v>
      </c>
      <c r="AG42">
        <v>1.76</v>
      </c>
      <c r="AJ42" t="s">
        <v>306</v>
      </c>
    </row>
    <row r="43" spans="1:36" ht="15" x14ac:dyDescent="0.25">
      <c r="A43">
        <v>2.44</v>
      </c>
      <c r="B43">
        <v>3.11</v>
      </c>
      <c r="C43">
        <v>3.09</v>
      </c>
      <c r="D43" s="20">
        <f t="shared" si="3"/>
        <v>5.5004069403154832E-2</v>
      </c>
      <c r="E43" s="17">
        <f>IF(OR($A43="",$B43="",$C43=""),"",A43*'MPTO_working_3-way'!$I42)</f>
        <v>2.5742099293436977</v>
      </c>
      <c r="F43" s="21">
        <f>IF(OR($A43="",$B43="",$C43=""),"",B43*'MPTO_working_3-way'!$I42)</f>
        <v>3.2810626558438112</v>
      </c>
      <c r="G43" s="22">
        <f>IF(OR($A43="",$B43="",$C43=""),"",C43*'MPTO_working_3-way'!$I42)</f>
        <v>3.2599625744557481</v>
      </c>
      <c r="H43" s="17">
        <f>IF(OR($A43="",$B43="",$C43=""),"",'MPTO_working_3-way'!E42)</f>
        <v>2.5542694403723814</v>
      </c>
      <c r="I43" s="21">
        <f>IF(OR($A43="",$B43="",$C43=""),"",'MPTO_working_3-way'!F42)</f>
        <v>3.2980581981687327</v>
      </c>
      <c r="J43" s="22">
        <f>IF(OR($A43="",$B43="",$C43=""),"",'MPTO_working_3-way'!G42)</f>
        <v>3.2755750564737718</v>
      </c>
      <c r="K43" s="17">
        <f>IF(OR($A43="",$B43="",$C43=""),"",'OddsRatio_working_3-way'!H42)</f>
        <v>2.5631104370340796</v>
      </c>
      <c r="L43" s="21">
        <f>IF(OR($A43="",$B43="",$C43=""),"",'OddsRatio_working_3-way'!I42)</f>
        <v>3.2903909875985469</v>
      </c>
      <c r="M43" s="22">
        <f>IF(OR($A43="",$B43="",$C43=""),"",'OddsRatio_working_3-way'!J42)</f>
        <v>3.2686811204175177</v>
      </c>
      <c r="N43" s="23">
        <f t="shared" si="16"/>
        <v>38.846870591278964</v>
      </c>
      <c r="O43" s="24">
        <f t="shared" si="17"/>
        <v>30.477930624669032</v>
      </c>
      <c r="P43" s="24">
        <f t="shared" si="18"/>
        <v>30.675198784052004</v>
      </c>
      <c r="Q43" t="s">
        <v>241</v>
      </c>
      <c r="R43" t="s">
        <v>242</v>
      </c>
      <c r="S43" s="48" t="s">
        <v>300</v>
      </c>
      <c r="T43" s="35">
        <v>100</v>
      </c>
      <c r="U43" s="35">
        <f t="shared" si="19"/>
        <v>58.50622406639004</v>
      </c>
      <c r="V43" s="35">
        <f t="shared" si="20"/>
        <v>69.418960244648318</v>
      </c>
      <c r="W43" s="35">
        <f t="shared" si="21"/>
        <v>69.418960244648318</v>
      </c>
      <c r="X43" s="35">
        <f t="shared" si="22"/>
        <v>61.162079510703357</v>
      </c>
      <c r="Y43" s="35">
        <f t="shared" si="23"/>
        <v>72.074815688961635</v>
      </c>
      <c r="Z43" s="35">
        <f t="shared" si="24"/>
        <v>72.074815688961635</v>
      </c>
      <c r="AA43" s="35">
        <f t="shared" si="25"/>
        <v>-2.6558554443133175</v>
      </c>
      <c r="AB43" s="35">
        <f t="shared" si="26"/>
        <v>-2.6558554443133175</v>
      </c>
      <c r="AC43" s="35">
        <f t="shared" si="27"/>
        <v>-2.6558554443133175</v>
      </c>
      <c r="AF43">
        <v>2.39</v>
      </c>
      <c r="AG43">
        <v>1.56</v>
      </c>
      <c r="AJ43" t="s">
        <v>307</v>
      </c>
    </row>
    <row r="44" spans="1:36" ht="15" x14ac:dyDescent="0.25">
      <c r="A44">
        <v>2.41</v>
      </c>
      <c r="B44">
        <v>3.27</v>
      </c>
      <c r="C44">
        <v>3.27</v>
      </c>
      <c r="D44" s="20">
        <f t="shared" si="3"/>
        <v>2.6558554443133264E-2</v>
      </c>
      <c r="E44" s="17">
        <f>IF(OR($A44="",$B44="",$C44=""),"",A44*'MPTO_working_3-way'!$I43)</f>
        <v>2.4740061162079514</v>
      </c>
      <c r="F44" s="21">
        <f>IF(OR($A44="",$B44="",$C44=""),"",B44*'MPTO_working_3-way'!$I43)</f>
        <v>3.3568464730290457</v>
      </c>
      <c r="G44" s="22">
        <f>IF(OR($A44="",$B44="",$C44=""),"",C44*'MPTO_working_3-way'!$I43)</f>
        <v>3.3568464730290457</v>
      </c>
      <c r="H44" s="17">
        <f>IF(OR($A44="",$B44="",$C44=""),"",'MPTO_working_3-way'!E43)</f>
        <v>2.4625391898507405</v>
      </c>
      <c r="I44" s="21">
        <f>IF(OR($A44="",$B44="",$C44=""),"",'MPTO_working_3-way'!F43)</f>
        <v>3.3674847237454957</v>
      </c>
      <c r="J44" s="22">
        <f>IF(OR($A44="",$B44="",$C44=""),"",'MPTO_working_3-way'!G43)</f>
        <v>3.3674847237454957</v>
      </c>
      <c r="K44" s="17">
        <f>IF(OR($A44="",$B44="",$C44=""),"",'OddsRatio_working_3-way'!H43)</f>
        <v>2.4676146669940429</v>
      </c>
      <c r="L44" s="21">
        <f>IF(OR($A44="",$B44="",$C44=""),"",'OddsRatio_working_3-way'!I43)</f>
        <v>3.3627555277138144</v>
      </c>
      <c r="M44" s="22">
        <f>IF(OR($A44="",$B44="",$C44=""),"",'OddsRatio_working_3-way'!J43)</f>
        <v>3.3627555277138144</v>
      </c>
      <c r="N44" s="23">
        <f t="shared" si="16"/>
        <v>40.420271940667483</v>
      </c>
      <c r="O44" s="24">
        <f t="shared" si="17"/>
        <v>29.789864029666251</v>
      </c>
      <c r="P44" s="24">
        <f t="shared" si="18"/>
        <v>29.789864029666251</v>
      </c>
      <c r="Q44" t="s">
        <v>104</v>
      </c>
      <c r="R44" t="s">
        <v>105</v>
      </c>
      <c r="S44" s="48" t="s">
        <v>300</v>
      </c>
      <c r="T44" s="35">
        <v>100</v>
      </c>
      <c r="U44" s="35">
        <f t="shared" si="19"/>
        <v>97.463216641298828</v>
      </c>
      <c r="V44" s="35">
        <f t="shared" si="20"/>
        <v>89.293361884368309</v>
      </c>
      <c r="W44" s="35">
        <f t="shared" si="21"/>
        <v>7.4074074074074066</v>
      </c>
      <c r="X44" s="35">
        <f t="shared" si="22"/>
        <v>103.29923070822427</v>
      </c>
      <c r="Y44" s="35">
        <f t="shared" si="23"/>
        <v>95.129375951293753</v>
      </c>
      <c r="Z44" s="35">
        <f t="shared" si="24"/>
        <v>13.243421474332859</v>
      </c>
      <c r="AA44" s="35">
        <f t="shared" si="25"/>
        <v>-5.8360140669254434</v>
      </c>
      <c r="AB44" s="35">
        <f t="shared" si="26"/>
        <v>-5.8360140669254434</v>
      </c>
      <c r="AC44" s="35">
        <f t="shared" si="27"/>
        <v>-5.8360140669254523</v>
      </c>
      <c r="AF44">
        <v>2.2400000000000002</v>
      </c>
      <c r="AG44">
        <v>1.7</v>
      </c>
      <c r="AJ44" t="s">
        <v>127</v>
      </c>
    </row>
    <row r="45" spans="1:36" ht="15" x14ac:dyDescent="0.25">
      <c r="A45">
        <v>39.42</v>
      </c>
      <c r="B45">
        <v>9.34</v>
      </c>
      <c r="C45">
        <v>1.08</v>
      </c>
      <c r="D45" s="20">
        <f t="shared" si="3"/>
        <v>5.8360140669254434E-2</v>
      </c>
      <c r="E45" s="17">
        <f>IF(OR($A45="",$B45="",$C45=""),"",A45*'MPTO_working_3-way'!$I44)</f>
        <v>41.720556745182009</v>
      </c>
      <c r="F45" s="21">
        <f>IF(OR($A45="",$B45="",$C45=""),"",B45*'MPTO_working_3-way'!$I44)</f>
        <v>9.8850837138508361</v>
      </c>
      <c r="G45" s="22">
        <f>IF(OR($A45="",$B45="",$C45=""),"",C45*'MPTO_working_3-way'!$I44)</f>
        <v>1.143028951922795</v>
      </c>
      <c r="H45" s="17">
        <f>IF(OR($A45="",$B45="",$C45=""),"",'MPTO_working_3-way'!E44)</f>
        <v>169.07733284349666</v>
      </c>
      <c r="I45" s="21">
        <f>IF(OR($A45="",$B45="",$C45=""),"",'MPTO_working_3-way'!F44)</f>
        <v>11.413831159168687</v>
      </c>
      <c r="J45" s="22">
        <f>IF(OR($A45="",$B45="",$C45=""),"",'MPTO_working_3-way'!G44)</f>
        <v>1.1031773711631185</v>
      </c>
      <c r="K45" s="17">
        <f>IF(OR($A45="",$B45="",$C45=""),"",'OddsRatio_working_3-way'!H44)</f>
        <v>53.736462271525248</v>
      </c>
      <c r="L45" s="21">
        <f>IF(OR($A45="",$B45="",$C45=""),"",'OddsRatio_working_3-way'!I44)</f>
        <v>12.447738036036451</v>
      </c>
      <c r="M45" s="22">
        <f>IF(OR($A45="",$B45="",$C45=""),"",'OddsRatio_working_3-way'!J44)</f>
        <v>1.1098104367965129</v>
      </c>
      <c r="N45" s="23">
        <f t="shared" si="16"/>
        <v>2.3968999409756977</v>
      </c>
      <c r="O45" s="24">
        <f t="shared" si="17"/>
        <v>10.116252213411348</v>
      </c>
      <c r="P45" s="24">
        <f t="shared" si="18"/>
        <v>87.486847845612942</v>
      </c>
      <c r="Q45" t="s">
        <v>106</v>
      </c>
      <c r="R45" t="s">
        <v>125</v>
      </c>
      <c r="S45" s="48" t="s">
        <v>300</v>
      </c>
      <c r="T45" s="35">
        <v>100</v>
      </c>
      <c r="U45" s="35">
        <f t="shared" si="19"/>
        <v>50.495049504950494</v>
      </c>
      <c r="V45" s="35">
        <f t="shared" si="20"/>
        <v>70.588235294117652</v>
      </c>
      <c r="W45" s="35">
        <f t="shared" si="21"/>
        <v>75.961538461538453</v>
      </c>
      <c r="X45" s="35">
        <f t="shared" si="22"/>
        <v>53.450226244343888</v>
      </c>
      <c r="Y45" s="35">
        <f t="shared" si="23"/>
        <v>73.543412033511046</v>
      </c>
      <c r="Z45" s="35">
        <f t="shared" si="24"/>
        <v>78.916715200931861</v>
      </c>
      <c r="AA45" s="35">
        <f t="shared" si="25"/>
        <v>-2.9551767393933943</v>
      </c>
      <c r="AB45" s="35">
        <f t="shared" si="26"/>
        <v>-2.9551767393933943</v>
      </c>
      <c r="AC45" s="35">
        <f t="shared" si="27"/>
        <v>-2.9551767393934085</v>
      </c>
      <c r="AF45">
        <v>1.52</v>
      </c>
      <c r="AG45">
        <v>2.35</v>
      </c>
      <c r="AJ45" t="s">
        <v>127</v>
      </c>
    </row>
    <row r="46" spans="1:36" ht="15" x14ac:dyDescent="0.25">
      <c r="A46">
        <v>2.02</v>
      </c>
      <c r="B46">
        <v>3.4</v>
      </c>
      <c r="C46">
        <v>4.16</v>
      </c>
      <c r="D46" s="20">
        <f t="shared" si="3"/>
        <v>2.9551767393934059E-2</v>
      </c>
      <c r="E46" s="17">
        <f>IF(OR($A46="",$B46="",$C46=""),"",A46*'MPTO_working_3-way'!$I45)</f>
        <v>2.079694570135747</v>
      </c>
      <c r="F46" s="21">
        <f>IF(OR($A46="",$B46="",$C46=""),"",B46*'MPTO_working_3-way'!$I45)</f>
        <v>3.5004760091393758</v>
      </c>
      <c r="G46" s="22">
        <f>IF(OR($A46="",$B46="",$C46=""),"",C46*'MPTO_working_3-way'!$I45)</f>
        <v>4.2829353523587654</v>
      </c>
      <c r="H46" s="17">
        <f>IF(OR($A46="",$B46="",$C46=""),"",'MPTO_working_3-way'!E45)</f>
        <v>2.0610103761498602</v>
      </c>
      <c r="I46" s="21">
        <f>IF(OR($A46="",$B46="",$C46=""),"",'MPTO_working_3-way'!F45)</f>
        <v>3.5178187978960227</v>
      </c>
      <c r="J46" s="22">
        <f>IF(OR($A46="",$B46="",$C46=""),"",'MPTO_working_3-way'!G45)</f>
        <v>4.3377544575620668</v>
      </c>
      <c r="K46" s="17">
        <f>IF(OR($A46="",$B46="",$C46=""),"",'OddsRatio_working_3-way'!H45)</f>
        <v>2.068522677986099</v>
      </c>
      <c r="L46" s="21">
        <f>IF(OR($A46="",$B46="",$C46=""),"",'OddsRatio_working_3-way'!I45)</f>
        <v>3.514171007026115</v>
      </c>
      <c r="M46" s="22">
        <f>IF(OR($A46="",$B46="",$C46=""),"",'OddsRatio_working_3-way'!J45)</f>
        <v>4.3103251592510521</v>
      </c>
      <c r="N46" s="23">
        <f t="shared" si="16"/>
        <v>48.083983790693239</v>
      </c>
      <c r="O46" s="24">
        <f t="shared" si="17"/>
        <v>28.567543310941279</v>
      </c>
      <c r="P46" s="24">
        <f t="shared" si="18"/>
        <v>23.348472898365468</v>
      </c>
      <c r="Q46" t="s">
        <v>116</v>
      </c>
      <c r="R46" t="s">
        <v>101</v>
      </c>
      <c r="S46" s="48" t="s">
        <v>300</v>
      </c>
      <c r="T46" s="35">
        <v>100</v>
      </c>
      <c r="U46" s="35">
        <f t="shared" si="19"/>
        <v>75.550122249388764</v>
      </c>
      <c r="V46" s="35">
        <f t="shared" si="20"/>
        <v>71.83098591549296</v>
      </c>
      <c r="W46" s="35">
        <f t="shared" si="21"/>
        <v>46.808510638297875</v>
      </c>
      <c r="X46" s="35">
        <f t="shared" si="22"/>
        <v>81.360503446209179</v>
      </c>
      <c r="Y46" s="35">
        <f t="shared" si="23"/>
        <v>77.641367112313375</v>
      </c>
      <c r="Z46" s="35">
        <f t="shared" si="24"/>
        <v>52.618891835118298</v>
      </c>
      <c r="AA46" s="35">
        <f t="shared" si="25"/>
        <v>-5.8103811968204155</v>
      </c>
      <c r="AB46" s="35">
        <f t="shared" si="26"/>
        <v>-5.8103811968204155</v>
      </c>
      <c r="AC46" s="35">
        <f t="shared" si="27"/>
        <v>-5.8103811968204226</v>
      </c>
      <c r="AF46">
        <v>2.0299999999999998</v>
      </c>
      <c r="AG46">
        <v>1.87</v>
      </c>
      <c r="AJ46" t="s">
        <v>127</v>
      </c>
    </row>
    <row r="47" spans="1:36" ht="15" x14ac:dyDescent="0.25">
      <c r="A47">
        <v>4.09</v>
      </c>
      <c r="B47">
        <v>3.55</v>
      </c>
      <c r="C47">
        <v>1.88</v>
      </c>
      <c r="D47" s="20">
        <f t="shared" si="3"/>
        <v>5.8103811968204244E-2</v>
      </c>
      <c r="E47" s="17">
        <f>IF(OR($A47="",$B47="",$C47=""),"",A47*'MPTO_working_3-way'!$I46)</f>
        <v>4.327644590949955</v>
      </c>
      <c r="F47" s="21">
        <f>IF(OR($A47="",$B47="",$C47=""),"",B47*'MPTO_working_3-way'!$I46)</f>
        <v>3.756268532487125</v>
      </c>
      <c r="G47" s="22">
        <f>IF(OR($A47="",$B47="",$C47=""),"",C47*'MPTO_working_3-way'!$I46)</f>
        <v>1.9892351665002239</v>
      </c>
      <c r="H47" s="17">
        <f>IF(OR($A47="",$B47="",$C47=""),"",'MPTO_working_3-way'!E46)</f>
        <v>4.441861449037642</v>
      </c>
      <c r="I47" s="21">
        <f>IF(OR($A47="",$B47="",$C47=""),"",'MPTO_working_3-way'!F46)</f>
        <v>3.8121058247166406</v>
      </c>
      <c r="J47" s="22">
        <f>IF(OR($A47="",$B47="",$C47=""),"",'MPTO_working_3-way'!G46)</f>
        <v>1.951040753865749</v>
      </c>
      <c r="K47" s="17">
        <f>IF(OR($A47="",$B47="",$C47=""),"",'OddsRatio_working_3-way'!H46)</f>
        <v>4.3895037042830003</v>
      </c>
      <c r="L47" s="21">
        <f>IF(OR($A47="",$B47="",$C47=""),"",'OddsRatio_working_3-way'!I46)</f>
        <v>3.7971632511073294</v>
      </c>
      <c r="M47" s="22">
        <f>IF(OR($A47="",$B47="",$C47=""),"",'OddsRatio_working_3-way'!J46)</f>
        <v>1.9652955533233141</v>
      </c>
      <c r="N47" s="23">
        <f t="shared" si="16"/>
        <v>23.107257977959126</v>
      </c>
      <c r="O47" s="24">
        <f t="shared" si="17"/>
        <v>26.622164825310652</v>
      </c>
      <c r="P47" s="24">
        <f t="shared" si="18"/>
        <v>50.270577196730216</v>
      </c>
      <c r="Q47" t="s">
        <v>85</v>
      </c>
      <c r="R47" t="s">
        <v>87</v>
      </c>
      <c r="S47" s="48" t="s">
        <v>300</v>
      </c>
      <c r="T47" s="35">
        <v>100</v>
      </c>
      <c r="U47" s="35">
        <f t="shared" si="19"/>
        <v>65.635738831615114</v>
      </c>
      <c r="V47" s="35">
        <f t="shared" si="20"/>
        <v>69.512195121951223</v>
      </c>
      <c r="W47" s="35">
        <f t="shared" si="21"/>
        <v>59.349593495934961</v>
      </c>
      <c r="X47" s="35">
        <f t="shared" si="22"/>
        <v>71.138211382113823</v>
      </c>
      <c r="Y47" s="35">
        <f t="shared" si="23"/>
        <v>75.014667672449917</v>
      </c>
      <c r="Z47" s="35">
        <f t="shared" si="24"/>
        <v>64.852066046433649</v>
      </c>
      <c r="AA47" s="35">
        <f t="shared" si="25"/>
        <v>-5.5024725504987089</v>
      </c>
      <c r="AB47" s="35">
        <f t="shared" si="26"/>
        <v>-5.5024725504986947</v>
      </c>
      <c r="AC47" s="35">
        <f t="shared" si="27"/>
        <v>-5.5024725504986876</v>
      </c>
      <c r="AF47">
        <v>2.16</v>
      </c>
      <c r="AG47">
        <v>1.68</v>
      </c>
      <c r="AJ47" t="s">
        <v>97</v>
      </c>
    </row>
    <row r="48" spans="1:36" ht="15" x14ac:dyDescent="0.25">
      <c r="A48">
        <v>2.91</v>
      </c>
      <c r="B48">
        <v>3.28</v>
      </c>
      <c r="C48">
        <v>2.46</v>
      </c>
      <c r="D48" s="20">
        <f t="shared" si="3"/>
        <v>5.5024725504986938E-2</v>
      </c>
      <c r="E48" s="17">
        <f>IF(OR($A48="",$B48="",$C48=""),"",A48*'MPTO_working_3-way'!$I47)</f>
        <v>3.0701219512195119</v>
      </c>
      <c r="F48" s="21">
        <f>IF(OR($A48="",$B48="",$C48=""),"",B48*'MPTO_working_3-way'!$I47)</f>
        <v>3.4604810996563571</v>
      </c>
      <c r="G48" s="22">
        <f>IF(OR($A48="",$B48="",$C48=""),"",C48*'MPTO_working_3-way'!$I47)</f>
        <v>2.5953608247422677</v>
      </c>
      <c r="H48" s="17">
        <f>IF(OR($A48="",$B48="",$C48=""),"",'MPTO_working_3-way'!E47)</f>
        <v>3.0740756645338605</v>
      </c>
      <c r="I48" s="21">
        <f>IF(OR($A48="",$B48="",$C48=""),"",'MPTO_working_3-way'!F47)</f>
        <v>3.4899570982839312</v>
      </c>
      <c r="J48" s="22">
        <f>IF(OR($A48="",$B48="",$C48=""),"",'MPTO_working_3-way'!G47)</f>
        <v>2.5762406880915534</v>
      </c>
      <c r="K48" s="17">
        <f>IF(OR($A48="",$B48="",$C48=""),"",'OddsRatio_working_3-way'!H47)</f>
        <v>3.0733990055341431</v>
      </c>
      <c r="L48" s="21">
        <f>IF(OR($A48="",$B48="",$C48=""),"",'OddsRatio_working_3-way'!I47)</f>
        <v>3.4750522160302864</v>
      </c>
      <c r="M48" s="22">
        <f>IF(OR($A48="",$B48="",$C48=""),"",'OddsRatio_working_3-way'!J47)</f>
        <v>2.5849018576334295</v>
      </c>
      <c r="N48" s="23">
        <f t="shared" si="16"/>
        <v>32.571996027805369</v>
      </c>
      <c r="O48" s="24">
        <f t="shared" si="17"/>
        <v>28.897715988083416</v>
      </c>
      <c r="P48" s="24">
        <f t="shared" si="18"/>
        <v>38.530287984111226</v>
      </c>
      <c r="Q48" t="s">
        <v>88</v>
      </c>
      <c r="R48" t="s">
        <v>120</v>
      </c>
      <c r="S48" s="48" t="s">
        <v>300</v>
      </c>
      <c r="T48" s="35">
        <v>100</v>
      </c>
      <c r="U48" s="35">
        <f t="shared" si="19"/>
        <v>53.703703703703695</v>
      </c>
      <c r="V48" s="35">
        <f t="shared" si="20"/>
        <v>68.454258675078862</v>
      </c>
      <c r="W48" s="35">
        <f t="shared" si="21"/>
        <v>72.375690607734811</v>
      </c>
      <c r="X48" s="35">
        <f t="shared" si="22"/>
        <v>59.170050717186328</v>
      </c>
      <c r="Y48" s="35">
        <f t="shared" si="23"/>
        <v>73.920605688561494</v>
      </c>
      <c r="Z48" s="35">
        <f t="shared" si="24"/>
        <v>77.842037621217415</v>
      </c>
      <c r="AA48" s="35">
        <f t="shared" si="25"/>
        <v>-5.4663470134826326</v>
      </c>
      <c r="AB48" s="35">
        <f t="shared" si="26"/>
        <v>-5.4663470134826326</v>
      </c>
      <c r="AC48" s="35">
        <f t="shared" si="27"/>
        <v>-5.4663470134826042</v>
      </c>
      <c r="AF48">
        <v>2.08</v>
      </c>
      <c r="AG48">
        <v>1.74</v>
      </c>
      <c r="AJ48" t="s">
        <v>97</v>
      </c>
    </row>
    <row r="49" spans="1:36" ht="15" x14ac:dyDescent="0.25">
      <c r="A49">
        <v>2.16</v>
      </c>
      <c r="B49">
        <v>3.17</v>
      </c>
      <c r="C49">
        <v>3.62</v>
      </c>
      <c r="D49" s="20">
        <f t="shared" si="3"/>
        <v>5.4663470134826087E-2</v>
      </c>
      <c r="E49" s="17">
        <f>IF(OR($A49="",$B49="",$C49=""),"",A49*'MPTO_working_3-way'!$I48)</f>
        <v>2.2780730954912243</v>
      </c>
      <c r="F49" s="21">
        <f>IF(OR($A49="",$B49="",$C49=""),"",B49*'MPTO_working_3-way'!$I48)</f>
        <v>3.3432832003273987</v>
      </c>
      <c r="G49" s="22">
        <f>IF(OR($A49="",$B49="",$C49=""),"",C49*'MPTO_working_3-way'!$I48)</f>
        <v>3.8178817618880707</v>
      </c>
      <c r="H49" s="17">
        <f>IF(OR($A49="",$B49="",$C49=""),"",'MPTO_working_3-way'!E48)</f>
        <v>2.2484956123842137</v>
      </c>
      <c r="I49" s="21">
        <f>IF(OR($A49="",$B49="",$C49=""),"",'MPTO_working_3-way'!F48)</f>
        <v>3.3643271236444612</v>
      </c>
      <c r="J49" s="22">
        <f>IF(OR($A49="",$B49="",$C49=""),"",'MPTO_working_3-way'!G48)</f>
        <v>3.8756394545711532</v>
      </c>
      <c r="K49" s="17">
        <f>IF(OR($A49="",$B49="",$C49=""),"",'OddsRatio_working_3-way'!H48)</f>
        <v>2.260732080679023</v>
      </c>
      <c r="L49" s="21">
        <f>IF(OR($A49="",$B49="",$C49=""),"",'OddsRatio_working_3-way'!I48)</f>
        <v>3.358438461270242</v>
      </c>
      <c r="M49" s="22">
        <f>IF(OR($A49="",$B49="",$C49=""),"",'OddsRatio_working_3-way'!J48)</f>
        <v>3.8475155615336556</v>
      </c>
      <c r="N49" s="23">
        <f t="shared" si="16"/>
        <v>43.896747737340206</v>
      </c>
      <c r="O49" s="24">
        <f t="shared" si="17"/>
        <v>29.910717701152951</v>
      </c>
      <c r="P49" s="24">
        <f t="shared" si="18"/>
        <v>26.192534561506857</v>
      </c>
      <c r="Q49" t="s">
        <v>119</v>
      </c>
      <c r="R49" t="s">
        <v>144</v>
      </c>
      <c r="S49" s="48" t="s">
        <v>300</v>
      </c>
      <c r="T49" s="35">
        <v>100</v>
      </c>
      <c r="U49" s="35">
        <f t="shared" si="19"/>
        <v>64.157706093189958</v>
      </c>
      <c r="V49" s="35">
        <f t="shared" si="20"/>
        <v>68.652037617554868</v>
      </c>
      <c r="W49" s="35">
        <f t="shared" si="21"/>
        <v>61.685823754789276</v>
      </c>
      <c r="X49" s="35">
        <f t="shared" si="22"/>
        <v>69.662138627655864</v>
      </c>
      <c r="Y49" s="35">
        <f t="shared" si="23"/>
        <v>74.156470152020759</v>
      </c>
      <c r="Z49" s="35">
        <f t="shared" si="24"/>
        <v>67.190256289255174</v>
      </c>
      <c r="AA49" s="35">
        <f t="shared" si="25"/>
        <v>-5.5044325344659057</v>
      </c>
      <c r="AB49" s="35">
        <f t="shared" si="26"/>
        <v>-5.5044325344658915</v>
      </c>
      <c r="AC49" s="35">
        <f t="shared" si="27"/>
        <v>-5.5044325344658986</v>
      </c>
      <c r="AF49">
        <v>2.2200000000000002</v>
      </c>
      <c r="AG49">
        <v>1.65</v>
      </c>
      <c r="AJ49" t="s">
        <v>97</v>
      </c>
    </row>
    <row r="50" spans="1:36" ht="15" x14ac:dyDescent="0.25">
      <c r="A50">
        <v>2.79</v>
      </c>
      <c r="B50">
        <v>3.19</v>
      </c>
      <c r="C50">
        <v>2.61</v>
      </c>
      <c r="D50" s="20">
        <f t="shared" si="3"/>
        <v>5.5044325344659084E-2</v>
      </c>
      <c r="E50" s="17">
        <f>IF(OR($A50="",$B50="",$C50=""),"",A50*'MPTO_working_3-way'!$I49)</f>
        <v>2.9435736677115987</v>
      </c>
      <c r="F50" s="21">
        <f>IF(OR($A50="",$B50="",$C50=""),"",B50*'MPTO_working_3-way'!$I49)</f>
        <v>3.3655913978494625</v>
      </c>
      <c r="G50" s="22">
        <f>IF(OR($A50="",$B50="",$C50=""),"",C50*'MPTO_working_3-way'!$I49)</f>
        <v>2.7536656891495599</v>
      </c>
      <c r="H50" s="17">
        <f>IF(OR($A50="",$B50="",$C50=""),"",'MPTO_working_3-way'!E49)</f>
        <v>2.9405292893250077</v>
      </c>
      <c r="I50" s="21">
        <f>IF(OR($A50="",$B50="",$C50=""),"",'MPTO_working_3-way'!F49)</f>
        <v>3.388319945178361</v>
      </c>
      <c r="J50" s="22">
        <f>IF(OR($A50="",$B50="",$C50=""),"",'MPTO_working_3-way'!G49)</f>
        <v>2.7412757569224135</v>
      </c>
      <c r="K50" s="17">
        <f>IF(OR($A50="",$B50="",$C50=""),"",'OddsRatio_working_3-way'!H49)</f>
        <v>2.9425483323967385</v>
      </c>
      <c r="L50" s="21">
        <f>IF(OR($A50="",$B50="",$C50=""),"",'OddsRatio_working_3-way'!I49)</f>
        <v>3.3766373452228255</v>
      </c>
      <c r="M50" s="22">
        <f>IF(OR($A50="",$B50="",$C50=""),"",'OddsRatio_working_3-way'!J49)</f>
        <v>2.7472082766249999</v>
      </c>
      <c r="N50" s="23">
        <f t="shared" si="16"/>
        <v>33.97231096911608</v>
      </c>
      <c r="O50" s="24">
        <f t="shared" si="17"/>
        <v>29.712460063897762</v>
      </c>
      <c r="P50" s="24">
        <f t="shared" si="18"/>
        <v>36.315228966986155</v>
      </c>
      <c r="Q50" t="s">
        <v>90</v>
      </c>
      <c r="R50" t="s">
        <v>86</v>
      </c>
      <c r="S50" s="48" t="s">
        <v>300</v>
      </c>
      <c r="T50" s="35">
        <v>100</v>
      </c>
      <c r="U50" s="35">
        <f t="shared" si="19"/>
        <v>76.19047619047619</v>
      </c>
      <c r="V50" s="35">
        <f t="shared" si="20"/>
        <v>72.067039106145245</v>
      </c>
      <c r="W50" s="35">
        <f t="shared" si="21"/>
        <v>45.945945945945937</v>
      </c>
      <c r="X50" s="35">
        <f t="shared" si="22"/>
        <v>81.98701494790879</v>
      </c>
      <c r="Y50" s="35">
        <f t="shared" si="23"/>
        <v>77.863577863577845</v>
      </c>
      <c r="Z50" s="35">
        <f t="shared" si="24"/>
        <v>51.742484703378558</v>
      </c>
      <c r="AA50" s="35">
        <f t="shared" si="25"/>
        <v>-5.7965387574326002</v>
      </c>
      <c r="AB50" s="35">
        <f t="shared" si="26"/>
        <v>-5.7965387574326002</v>
      </c>
      <c r="AC50" s="35">
        <f t="shared" si="27"/>
        <v>-5.7965387574326215</v>
      </c>
      <c r="AF50">
        <v>2.08</v>
      </c>
      <c r="AG50">
        <v>1.74</v>
      </c>
      <c r="AJ50" t="s">
        <v>97</v>
      </c>
    </row>
    <row r="51" spans="1:36" ht="15" x14ac:dyDescent="0.25">
      <c r="A51">
        <v>4.2</v>
      </c>
      <c r="B51">
        <v>3.58</v>
      </c>
      <c r="C51">
        <v>1.85</v>
      </c>
      <c r="D51" s="20">
        <f t="shared" si="3"/>
        <v>5.7965387574326011E-2</v>
      </c>
      <c r="E51" s="17">
        <f>IF(OR($A51="",$B51="",$C51=""),"",A51*'MPTO_working_3-way'!$I50)</f>
        <v>4.4434546278121694</v>
      </c>
      <c r="F51" s="21">
        <f>IF(OR($A51="",$B51="",$C51=""),"",B51*'MPTO_working_3-way'!$I50)</f>
        <v>3.7875160875160874</v>
      </c>
      <c r="G51" s="22">
        <f>IF(OR($A51="",$B51="",$C51=""),"",C51*'MPTO_working_3-way'!$I50)</f>
        <v>1.9572359670125032</v>
      </c>
      <c r="H51" s="17">
        <f>IF(OR($A51="",$B51="",$C51=""),"",'MPTO_working_3-way'!E50)</f>
        <v>4.5709387290075911</v>
      </c>
      <c r="I51" s="21">
        <f>IF(OR($A51="",$B51="",$C51=""),"",'MPTO_working_3-way'!F50)</f>
        <v>3.8460382715138999</v>
      </c>
      <c r="J51" s="22">
        <f>IF(OR($A51="",$B51="",$C51=""),"",'MPTO_working_3-way'!G50)</f>
        <v>1.9185802701882491</v>
      </c>
      <c r="K51" s="17">
        <f>IF(OR($A51="",$B51="",$C51=""),"",'OddsRatio_working_3-way'!H50)</f>
        <v>4.5119213128260984</v>
      </c>
      <c r="L51" s="21">
        <f>IF(OR($A51="",$B51="",$C51=""),"",'OddsRatio_working_3-way'!I50)</f>
        <v>3.8314865584660418</v>
      </c>
      <c r="M51" s="22">
        <f>IF(OR($A51="",$B51="",$C51=""),"",'OddsRatio_working_3-way'!J50)</f>
        <v>1.932854098719432</v>
      </c>
      <c r="N51" s="23">
        <f t="shared" si="16"/>
        <v>22.505012062931122</v>
      </c>
      <c r="O51" s="24">
        <f t="shared" si="17"/>
        <v>26.402528118522543</v>
      </c>
      <c r="P51" s="24">
        <f t="shared" si="18"/>
        <v>51.092459818546331</v>
      </c>
      <c r="Q51" t="s">
        <v>143</v>
      </c>
      <c r="R51" t="s">
        <v>89</v>
      </c>
      <c r="S51" s="48" t="s">
        <v>300</v>
      </c>
      <c r="T51" s="35">
        <v>100</v>
      </c>
      <c r="U51" s="35">
        <f t="shared" si="19"/>
        <v>37.888198757763973</v>
      </c>
      <c r="V51" s="35">
        <f t="shared" si="20"/>
        <v>76.076555023923447</v>
      </c>
      <c r="W51" s="35">
        <f t="shared" si="21"/>
        <v>79.466119096509232</v>
      </c>
      <c r="X51" s="35">
        <f t="shared" si="22"/>
        <v>44.457325879567314</v>
      </c>
      <c r="Y51" s="35">
        <f t="shared" si="23"/>
        <v>82.645682145726781</v>
      </c>
      <c r="Z51" s="35">
        <f t="shared" si="24"/>
        <v>86.035246218312579</v>
      </c>
      <c r="AA51" s="35">
        <f t="shared" si="25"/>
        <v>-6.5691271218033407</v>
      </c>
      <c r="AB51" s="35">
        <f t="shared" si="26"/>
        <v>-6.5691271218033336</v>
      </c>
      <c r="AC51" s="35">
        <f t="shared" si="27"/>
        <v>-6.5691271218033478</v>
      </c>
      <c r="AF51">
        <v>1.96</v>
      </c>
      <c r="AG51">
        <v>1.84</v>
      </c>
      <c r="AJ51" t="s">
        <v>97</v>
      </c>
    </row>
    <row r="52" spans="1:36" ht="15" x14ac:dyDescent="0.25">
      <c r="A52">
        <v>1.61</v>
      </c>
      <c r="B52">
        <v>4.18</v>
      </c>
      <c r="C52">
        <v>4.87</v>
      </c>
      <c r="D52" s="20">
        <f t="shared" si="3"/>
        <v>6.5691271218033309E-2</v>
      </c>
      <c r="E52" s="17">
        <f>IF(OR($A52="",$B52="",$C52=""),"",A52*'MPTO_working_3-way'!$I51)</f>
        <v>1.7157629466610338</v>
      </c>
      <c r="F52" s="21">
        <f>IF(OR($A52="",$B52="",$C52=""),"",B52*'MPTO_working_3-way'!$I51)</f>
        <v>4.4545895136913787</v>
      </c>
      <c r="G52" s="22">
        <f>IF(OR($A52="",$B52="",$C52=""),"",C52*'MPTO_working_3-way'!$I51)</f>
        <v>5.1899164908318225</v>
      </c>
      <c r="H52" s="17">
        <f>IF(OR($A52="",$B52="",$C52=""),"",'MPTO_working_3-way'!E51)</f>
        <v>1.6688335858418442</v>
      </c>
      <c r="I52" s="21">
        <f>IF(OR($A52="",$B52="",$C52=""),"",'MPTO_working_3-way'!F51)</f>
        <v>4.6011417593775237</v>
      </c>
      <c r="J52" s="22">
        <f>IF(OR($A52="",$B52="",$C52=""),"",'MPTO_working_3-way'!G51)</f>
        <v>5.4513226733500302</v>
      </c>
      <c r="K52" s="17">
        <f>IF(OR($A52="",$B52="",$C52=""),"",'OddsRatio_working_3-way'!H51)</f>
        <v>1.6841571033287903</v>
      </c>
      <c r="L52" s="21">
        <f>IF(OR($A52="",$B52="",$C52=""),"",'OddsRatio_working_3-way'!I51)</f>
        <v>4.5665894894845103</v>
      </c>
      <c r="M52" s="22">
        <f>IF(OR($A52="",$B52="",$C52=""),"",'OddsRatio_working_3-way'!J51)</f>
        <v>5.3404721145613383</v>
      </c>
      <c r="N52" s="23">
        <f t="shared" si="16"/>
        <v>58.28310967701298</v>
      </c>
      <c r="O52" s="24">
        <f t="shared" si="17"/>
        <v>22.44875755502175</v>
      </c>
      <c r="P52" s="24">
        <f t="shared" si="18"/>
        <v>19.268132767965277</v>
      </c>
      <c r="Q52" t="s">
        <v>91</v>
      </c>
      <c r="R52" t="s">
        <v>149</v>
      </c>
      <c r="S52" s="48" t="s">
        <v>300</v>
      </c>
      <c r="T52" s="35">
        <v>100</v>
      </c>
      <c r="U52" s="35">
        <f t="shared" si="19"/>
        <v>76.851851851851848</v>
      </c>
      <c r="V52" s="35">
        <f t="shared" si="20"/>
        <v>74.226804123711347</v>
      </c>
      <c r="W52" s="35">
        <f t="shared" si="21"/>
        <v>42.528735632183903</v>
      </c>
      <c r="X52" s="35">
        <f t="shared" si="22"/>
        <v>83.244460244104744</v>
      </c>
      <c r="Y52" s="35">
        <f t="shared" si="23"/>
        <v>80.619412515964228</v>
      </c>
      <c r="Z52" s="35">
        <f t="shared" si="24"/>
        <v>48.921344024436806</v>
      </c>
      <c r="AA52" s="35">
        <f t="shared" si="25"/>
        <v>-6.392608392252896</v>
      </c>
      <c r="AB52" s="35">
        <f t="shared" si="26"/>
        <v>-6.3926083922528818</v>
      </c>
      <c r="AC52" s="35">
        <f t="shared" si="27"/>
        <v>-6.3926083922529031</v>
      </c>
      <c r="AF52">
        <v>1.65</v>
      </c>
      <c r="AG52">
        <v>2.23</v>
      </c>
      <c r="AJ52" t="s">
        <v>68</v>
      </c>
    </row>
    <row r="53" spans="1:36" s="50" customFormat="1" ht="15" x14ac:dyDescent="0.25">
      <c r="A53">
        <v>4.32</v>
      </c>
      <c r="B53">
        <v>3.88</v>
      </c>
      <c r="C53">
        <v>1.74</v>
      </c>
      <c r="D53" s="20">
        <f t="shared" si="3"/>
        <v>6.3926083922528854E-2</v>
      </c>
      <c r="E53" s="17">
        <f>IF(OR($A53="",$B53="",$C53=""),"",A53*'MPTO_working_3-way'!$I52)</f>
        <v>4.5961606825453254</v>
      </c>
      <c r="F53" s="21">
        <f>IF(OR($A53="",$B53="",$C53=""),"",B53*'MPTO_working_3-way'!$I52)</f>
        <v>4.1280332056194116</v>
      </c>
      <c r="G53" s="22">
        <f>IF(OR($A53="",$B53="",$C53=""),"",C53*'MPTO_working_3-way'!$I52)</f>
        <v>1.8512313860252001</v>
      </c>
      <c r="H53" s="17">
        <f>IF(OR($A53="",$B53="",$C53=""),"",'MPTO_working_3-way'!E52)</f>
        <v>4.757989914071227</v>
      </c>
      <c r="I53" s="21">
        <f>IF(OR($A53="",$B53="",$C53=""),"",'MPTO_working_3-way'!F52)</f>
        <v>4.2297021983580763</v>
      </c>
      <c r="J53" s="22">
        <f>IF(OR($A53="",$B53="",$C53=""),"",'MPTO_working_3-way'!G52)</f>
        <v>1.8069983088114294</v>
      </c>
      <c r="K53" s="17">
        <f>IF(OR($A53="",$B53="",$C53=""),"",'OddsRatio_working_3-way'!H52)</f>
        <v>4.6897906385286641</v>
      </c>
      <c r="L53" s="21">
        <f>IF(OR($A53="",$B53="",$C53=""),"",'OddsRatio_working_3-way'!I52)</f>
        <v>4.2007822406513711</v>
      </c>
      <c r="M53" s="22">
        <f>IF(OR($A53="",$B53="",$C53=""),"",'OddsRatio_working_3-way'!J52)</f>
        <v>1.8224232146118109</v>
      </c>
      <c r="N53" s="23">
        <f t="shared" si="16"/>
        <v>21.757289813597339</v>
      </c>
      <c r="O53" s="24">
        <f t="shared" si="17"/>
        <v>24.22461133885065</v>
      </c>
      <c r="P53" s="24">
        <f t="shared" si="18"/>
        <v>54.018098847552018</v>
      </c>
      <c r="Q53" t="s">
        <v>148</v>
      </c>
      <c r="R53" t="s">
        <v>152</v>
      </c>
      <c r="S53" s="48" t="s">
        <v>300</v>
      </c>
      <c r="T53" s="35">
        <v>100</v>
      </c>
      <c r="U53" s="35">
        <f t="shared" si="19"/>
        <v>38.650306748466257</v>
      </c>
      <c r="V53" s="35">
        <f t="shared" si="20"/>
        <v>73.958333333333343</v>
      </c>
      <c r="W53" s="35">
        <f t="shared" si="21"/>
        <v>78.354978354978357</v>
      </c>
      <c r="X53" s="35">
        <f t="shared" si="22"/>
        <v>47.686688311688314</v>
      </c>
      <c r="Y53" s="35">
        <f t="shared" si="23"/>
        <v>82.994714896555394</v>
      </c>
      <c r="Z53" s="35">
        <f t="shared" si="24"/>
        <v>87.391359918200422</v>
      </c>
      <c r="AA53" s="35">
        <f t="shared" si="25"/>
        <v>-9.0363815632220579</v>
      </c>
      <c r="AB53" s="35">
        <f t="shared" si="26"/>
        <v>-9.0363815632220508</v>
      </c>
      <c r="AC53" s="35">
        <f t="shared" si="27"/>
        <v>-9.036381563222065</v>
      </c>
      <c r="AD53" s="51"/>
      <c r="AE53" s="51"/>
      <c r="AF53">
        <v>1.7</v>
      </c>
      <c r="AG53">
        <v>2.13</v>
      </c>
      <c r="AH53" s="51"/>
      <c r="AI53" s="51"/>
      <c r="AJ53" t="s">
        <v>68</v>
      </c>
    </row>
    <row r="54" spans="1:36" ht="15" x14ac:dyDescent="0.25">
      <c r="A54">
        <v>1.63</v>
      </c>
      <c r="B54">
        <v>3.84</v>
      </c>
      <c r="C54">
        <v>4.62</v>
      </c>
      <c r="D54" s="20">
        <f t="shared" si="3"/>
        <v>9.0363815632220623E-2</v>
      </c>
      <c r="E54" s="17">
        <f>IF(OR($A54="",$B54="",$C54=""),"",A54*'MPTO_working_3-way'!$I53)</f>
        <v>1.7772930194805194</v>
      </c>
      <c r="F54" s="21">
        <f>IF(OR($A54="",$B54="",$C54=""),"",B54*'MPTO_working_3-way'!$I53)</f>
        <v>4.1869970520277269</v>
      </c>
      <c r="G54" s="22">
        <f>IF(OR($A54="",$B54="",$C54=""),"",C54*'MPTO_working_3-way'!$I53)</f>
        <v>5.0374808282208594</v>
      </c>
      <c r="H54" s="17">
        <f>IF(OR($A54="",$B54="",$C54=""),"",'MPTO_working_3-way'!E53)</f>
        <v>1.7141613328648029</v>
      </c>
      <c r="I54" s="21">
        <f>IF(OR($A54="",$B54="",$C54=""),"",'MPTO_working_3-way'!F53)</f>
        <v>4.3422492269768851</v>
      </c>
      <c r="J54" s="22">
        <f>IF(OR($A54="",$B54="",$C54=""),"",'MPTO_working_3-way'!G53)</f>
        <v>5.3668527039246001</v>
      </c>
      <c r="K54" s="17">
        <f>IF(OR($A54="",$B54="",$C54=""),"",'OddsRatio_working_3-way'!H53)</f>
        <v>1.7345629785370358</v>
      </c>
      <c r="L54" s="21">
        <f>IF(OR($A54="",$B54="",$C54=""),"",'OddsRatio_working_3-way'!I53)</f>
        <v>4.3113632683256844</v>
      </c>
      <c r="M54" s="22">
        <f>IF(OR($A54="",$B54="",$C54=""),"",'OddsRatio_working_3-way'!J53)</f>
        <v>5.2208221941334445</v>
      </c>
      <c r="N54" s="23">
        <f t="shared" si="16"/>
        <v>56.265342238967861</v>
      </c>
      <c r="O54" s="24">
        <f t="shared" si="17"/>
        <v>23.883465585811877</v>
      </c>
      <c r="P54" s="24">
        <f t="shared" si="18"/>
        <v>19.851192175220262</v>
      </c>
      <c r="Q54" t="s">
        <v>147</v>
      </c>
      <c r="R54" t="s">
        <v>145</v>
      </c>
      <c r="S54" s="48" t="s">
        <v>300</v>
      </c>
      <c r="T54" s="35">
        <v>100</v>
      </c>
      <c r="U54" s="35">
        <f t="shared" si="19"/>
        <v>43.181818181818187</v>
      </c>
      <c r="V54" s="35">
        <f t="shared" si="20"/>
        <v>74.683544303797461</v>
      </c>
      <c r="W54" s="35">
        <f t="shared" si="21"/>
        <v>75.550122249388764</v>
      </c>
      <c r="X54" s="35">
        <f t="shared" si="22"/>
        <v>49.766333446813775</v>
      </c>
      <c r="Y54" s="35">
        <f t="shared" si="23"/>
        <v>81.268059568793078</v>
      </c>
      <c r="Z54" s="35">
        <f t="shared" si="24"/>
        <v>82.134637514384352</v>
      </c>
      <c r="AA54" s="35">
        <f t="shared" si="25"/>
        <v>-6.5845152649955878</v>
      </c>
      <c r="AB54" s="35">
        <f t="shared" si="26"/>
        <v>-6.5845152649956162</v>
      </c>
      <c r="AC54" s="35">
        <f t="shared" si="27"/>
        <v>-6.5845152649955878</v>
      </c>
      <c r="AF54">
        <v>1.83</v>
      </c>
      <c r="AG54">
        <v>2</v>
      </c>
      <c r="AJ54" t="s">
        <v>68</v>
      </c>
    </row>
    <row r="55" spans="1:36" ht="15" x14ac:dyDescent="0.25">
      <c r="A55">
        <v>1.76</v>
      </c>
      <c r="B55">
        <v>3.95</v>
      </c>
      <c r="C55">
        <v>4.09</v>
      </c>
      <c r="D55" s="20">
        <f t="shared" si="3"/>
        <v>6.584515264995594E-2</v>
      </c>
      <c r="E55" s="17">
        <f>IF(OR($A55="",$B55="",$C55=""),"",A55*'MPTO_working_3-way'!$I54)</f>
        <v>1.8758874686639224</v>
      </c>
      <c r="F55" s="21">
        <f>IF(OR($A55="",$B55="",$C55=""),"",B55*'MPTO_working_3-way'!$I54)</f>
        <v>4.2100883529673263</v>
      </c>
      <c r="G55" s="22">
        <f>IF(OR($A55="",$B55="",$C55=""),"",C55*'MPTO_working_3-way'!$I54)</f>
        <v>4.3593066743383195</v>
      </c>
      <c r="H55" s="17">
        <f>IF(OR($A55="",$B55="",$C55=""),"",'MPTO_working_3-way'!E54)</f>
        <v>1.8307191354818662</v>
      </c>
      <c r="I55" s="21">
        <f>IF(OR($A55="",$B55="",$C55=""),"",'MPTO_working_3-way'!F54)</f>
        <v>4.3249569791177604</v>
      </c>
      <c r="J55" s="22">
        <f>IF(OR($A55="",$B55="",$C55=""),"",'MPTO_working_3-way'!G54)</f>
        <v>4.4933643352377652</v>
      </c>
      <c r="K55" s="17">
        <f>IF(OR($A55="",$B55="",$C55=""),"",'OddsRatio_working_3-way'!H54)</f>
        <v>1.8465501551248811</v>
      </c>
      <c r="L55" s="21">
        <f>IF(OR($A55="",$B55="",$C55=""),"",'OddsRatio_working_3-way'!I54)</f>
        <v>4.28595126002421</v>
      </c>
      <c r="M55" s="22">
        <f>IF(OR($A55="",$B55="",$C55=""),"",'OddsRatio_working_3-way'!J54)</f>
        <v>4.441894709652475</v>
      </c>
      <c r="N55" s="23">
        <f t="shared" si="16"/>
        <v>53.308101722766857</v>
      </c>
      <c r="O55" s="24">
        <f t="shared" si="17"/>
        <v>23.752470641030293</v>
      </c>
      <c r="P55" s="24">
        <f t="shared" si="18"/>
        <v>22.939427636202854</v>
      </c>
      <c r="Q55" t="s">
        <v>150</v>
      </c>
      <c r="R55" t="s">
        <v>146</v>
      </c>
      <c r="S55" s="48" t="s">
        <v>300</v>
      </c>
      <c r="T55" s="35">
        <v>100</v>
      </c>
      <c r="U55" s="35">
        <f t="shared" si="19"/>
        <v>39.393939393939398</v>
      </c>
      <c r="V55" s="35">
        <f t="shared" si="20"/>
        <v>75.247524752475243</v>
      </c>
      <c r="W55" s="35">
        <f t="shared" si="21"/>
        <v>78.723404255319153</v>
      </c>
      <c r="X55" s="35">
        <f t="shared" si="22"/>
        <v>46.029070992205604</v>
      </c>
      <c r="Y55" s="35">
        <f t="shared" si="23"/>
        <v>81.882656350741456</v>
      </c>
      <c r="Z55" s="35">
        <f t="shared" si="24"/>
        <v>85.358535853585366</v>
      </c>
      <c r="AA55" s="35">
        <f t="shared" si="25"/>
        <v>-6.6351315982662058</v>
      </c>
      <c r="AB55" s="35">
        <f t="shared" si="26"/>
        <v>-6.6351315982662129</v>
      </c>
      <c r="AC55" s="35">
        <f t="shared" si="27"/>
        <v>-6.6351315982662129</v>
      </c>
      <c r="AF55">
        <v>1.7</v>
      </c>
      <c r="AG55">
        <v>2.13</v>
      </c>
      <c r="AJ55" t="s">
        <v>68</v>
      </c>
    </row>
    <row r="56" spans="1:36" ht="15" x14ac:dyDescent="0.25">
      <c r="A56">
        <v>1.65</v>
      </c>
      <c r="B56">
        <v>4.04</v>
      </c>
      <c r="C56">
        <v>4.7</v>
      </c>
      <c r="D56" s="20">
        <f t="shared" si="3"/>
        <v>6.6351315982662085E-2</v>
      </c>
      <c r="E56" s="17">
        <f>IF(OR($A56="",$B56="",$C56=""),"",A56*'MPTO_working_3-way'!$I55)</f>
        <v>1.7594796713713923</v>
      </c>
      <c r="F56" s="21">
        <f>IF(OR($A56="",$B56="",$C56=""),"",B56*'MPTO_working_3-way'!$I55)</f>
        <v>4.3080593165699552</v>
      </c>
      <c r="G56" s="22">
        <f>IF(OR($A56="",$B56="",$C56=""),"",C56*'MPTO_working_3-way'!$I55)</f>
        <v>5.0118511851185117</v>
      </c>
      <c r="H56" s="17">
        <f>IF(OR($A56="",$B56="",$C56=""),"",'MPTO_working_3-way'!E55)</f>
        <v>1.712494442946368</v>
      </c>
      <c r="I56" s="21">
        <f>IF(OR($A56="",$B56="",$C56=""),"",'MPTO_working_3-way'!F55)</f>
        <v>4.4364067175803115</v>
      </c>
      <c r="J56" s="22">
        <f>IF(OR($A56="",$B56="",$C56=""),"",'MPTO_working_3-way'!G55)</f>
        <v>5.2452453234519405</v>
      </c>
      <c r="K56" s="17">
        <f>IF(OR($A56="",$B56="",$C56=""),"",'OddsRatio_working_3-way'!H55)</f>
        <v>1.7281643720867998</v>
      </c>
      <c r="L56" s="21">
        <f>IF(OR($A56="",$B56="",$C56=""),"",'OddsRatio_working_3-way'!I55)</f>
        <v>4.4055687556059562</v>
      </c>
      <c r="M56" s="22">
        <f>IF(OR($A56="",$B56="",$C56=""),"",'OddsRatio_working_3-way'!J55)</f>
        <v>5.1449356564940913</v>
      </c>
      <c r="N56" s="23">
        <f t="shared" si="16"/>
        <v>56.834984584992078</v>
      </c>
      <c r="O56" s="24">
        <f t="shared" si="17"/>
        <v>23.212308060702206</v>
      </c>
      <c r="P56" s="24">
        <f t="shared" si="18"/>
        <v>19.952707354305726</v>
      </c>
      <c r="Q56" t="s">
        <v>92</v>
      </c>
      <c r="R56" t="s">
        <v>151</v>
      </c>
      <c r="S56" s="48" t="s">
        <v>300</v>
      </c>
      <c r="T56" s="35">
        <v>100</v>
      </c>
      <c r="U56" s="35">
        <f t="shared" si="19"/>
        <v>78.354978354978357</v>
      </c>
      <c r="V56" s="35">
        <f t="shared" si="20"/>
        <v>74.683544303797461</v>
      </c>
      <c r="W56" s="35">
        <f t="shared" si="21"/>
        <v>40.476190476190474</v>
      </c>
      <c r="X56" s="35">
        <f t="shared" si="22"/>
        <v>84.840265220012043</v>
      </c>
      <c r="Y56" s="35">
        <f t="shared" si="23"/>
        <v>81.168831168831161</v>
      </c>
      <c r="Z56" s="35">
        <f t="shared" si="24"/>
        <v>46.961477341224175</v>
      </c>
      <c r="AA56" s="35">
        <f t="shared" si="25"/>
        <v>-6.4852868650336859</v>
      </c>
      <c r="AB56" s="35">
        <f t="shared" si="26"/>
        <v>-6.4852868650337001</v>
      </c>
      <c r="AC56" s="35">
        <f t="shared" si="27"/>
        <v>-6.4852868650337001</v>
      </c>
      <c r="AF56">
        <v>1.78</v>
      </c>
      <c r="AG56">
        <v>2.02</v>
      </c>
      <c r="AJ56" t="s">
        <v>68</v>
      </c>
    </row>
    <row r="57" spans="1:36" ht="15" x14ac:dyDescent="0.25">
      <c r="A57">
        <v>4.62</v>
      </c>
      <c r="B57">
        <v>3.95</v>
      </c>
      <c r="C57">
        <v>1.68</v>
      </c>
      <c r="D57" s="20">
        <f t="shared" si="3"/>
        <v>6.4852868650336903E-2</v>
      </c>
      <c r="E57" s="17">
        <f>IF(OR($A57="",$B57="",$C57=""),"",A57*'MPTO_working_3-way'!$I56)</f>
        <v>4.919620253164557</v>
      </c>
      <c r="F57" s="21">
        <f>IF(OR($A57="",$B57="",$C57=""),"",B57*'MPTO_working_3-way'!$I56)</f>
        <v>4.2061688311688306</v>
      </c>
      <c r="G57" s="22">
        <f>IF(OR($A57="",$B57="",$C57=""),"",C57*'MPTO_working_3-way'!$I56)</f>
        <v>1.7889528193325659</v>
      </c>
      <c r="H57" s="17">
        <f>IF(OR($A57="",$B57="",$C57=""),"",'MPTO_working_3-way'!E56)</f>
        <v>5.1326114470538586</v>
      </c>
      <c r="I57" s="21">
        <f>IF(OR($A57="",$B57="",$C57=""),"",'MPTO_working_3-way'!F56)</f>
        <v>4.3187788427405041</v>
      </c>
      <c r="J57" s="22">
        <f>IF(OR($A57="",$B57="",$C57=""),"",'MPTO_working_3-way'!G56)</f>
        <v>1.7433129537638516</v>
      </c>
      <c r="K57" s="17">
        <f>IF(OR($A57="",$B57="",$C57=""),"",'OddsRatio_working_3-way'!H56)</f>
        <v>5.0395058305471814</v>
      </c>
      <c r="L57" s="21">
        <f>IF(OR($A57="",$B57="",$C57=""),"",'OddsRatio_working_3-way'!I56)</f>
        <v>4.2918624862193893</v>
      </c>
      <c r="M57" s="22">
        <f>IF(OR($A57="",$B57="",$C57=""),"",'OddsRatio_working_3-way'!J56)</f>
        <v>1.7588022002132828</v>
      </c>
      <c r="N57" s="23">
        <f t="shared" si="16"/>
        <v>20.326772160041166</v>
      </c>
      <c r="O57" s="24">
        <f t="shared" si="17"/>
        <v>23.774604399845622</v>
      </c>
      <c r="P57" s="24">
        <f t="shared" si="18"/>
        <v>55.898623440113226</v>
      </c>
      <c r="Q57" t="s">
        <v>160</v>
      </c>
      <c r="R57" t="s">
        <v>157</v>
      </c>
      <c r="S57" s="48" t="s">
        <v>300</v>
      </c>
      <c r="T57" s="35">
        <v>100</v>
      </c>
      <c r="U57" s="35">
        <f t="shared" si="19"/>
        <v>63.503649635036496</v>
      </c>
      <c r="V57" s="35">
        <f t="shared" si="20"/>
        <v>69.418960244648318</v>
      </c>
      <c r="W57" s="35">
        <f t="shared" si="21"/>
        <v>60.629921259842511</v>
      </c>
      <c r="X57" s="35">
        <f t="shared" si="22"/>
        <v>69.951118495509164</v>
      </c>
      <c r="Y57" s="35">
        <f t="shared" si="23"/>
        <v>75.866429105120986</v>
      </c>
      <c r="Z57" s="35">
        <f t="shared" si="24"/>
        <v>67.077390120315187</v>
      </c>
      <c r="AA57" s="35">
        <f t="shared" si="25"/>
        <v>-6.447468860472668</v>
      </c>
      <c r="AB57" s="35">
        <f t="shared" si="26"/>
        <v>-6.447468860472668</v>
      </c>
      <c r="AC57" s="35">
        <f t="shared" si="27"/>
        <v>-6.4474688604726751</v>
      </c>
      <c r="AF57">
        <v>1.78</v>
      </c>
      <c r="AG57">
        <v>2.0299999999999998</v>
      </c>
      <c r="AJ57" t="s">
        <v>205</v>
      </c>
    </row>
    <row r="58" spans="1:36" ht="15" x14ac:dyDescent="0.25">
      <c r="A58">
        <v>2.74</v>
      </c>
      <c r="B58">
        <v>3.27</v>
      </c>
      <c r="C58">
        <v>2.54</v>
      </c>
      <c r="D58" s="20">
        <f t="shared" si="3"/>
        <v>6.4474688604726715E-2</v>
      </c>
      <c r="E58" s="17">
        <f>IF(OR($A58="",$B58="",$C58=""),"",A58*'MPTO_working_3-way'!$I57)</f>
        <v>2.9166606467769514</v>
      </c>
      <c r="F58" s="21">
        <f>IF(OR($A58="",$B58="",$C58=""),"",B58*'MPTO_working_3-way'!$I57)</f>
        <v>3.4808322317374563</v>
      </c>
      <c r="G58" s="22">
        <f>IF(OR($A58="",$B58="",$C58=""),"",C58*'MPTO_working_3-way'!$I57)</f>
        <v>2.7037657090560061</v>
      </c>
      <c r="H58" s="17">
        <f>IF(OR($A58="",$B58="",$C58=""),"",'MPTO_working_3-way'!E57)</f>
        <v>2.9114459764166387</v>
      </c>
      <c r="I58" s="21">
        <f>IF(OR($A58="",$B58="",$C58=""),"",'MPTO_working_3-way'!F57)</f>
        <v>3.5171781746606601</v>
      </c>
      <c r="J58" s="22">
        <f>IF(OR($A58="",$B58="",$C58=""),"",'MPTO_working_3-way'!G57)</f>
        <v>2.6866609801349686</v>
      </c>
      <c r="K58" s="17">
        <f>IF(OR($A58="",$B58="",$C58=""),"",'OddsRatio_working_3-way'!H57)</f>
        <v>2.9149401046936667</v>
      </c>
      <c r="L58" s="21">
        <f>IF(OR($A58="",$B58="",$C58=""),"",'OddsRatio_working_3-way'!I57)</f>
        <v>3.4982264584221983</v>
      </c>
      <c r="M58" s="22">
        <f>IF(OR($A58="",$B58="",$C58=""),"",'OddsRatio_working_3-way'!J57)</f>
        <v>2.6948320466829014</v>
      </c>
      <c r="N58" s="23">
        <f t="shared" si="16"/>
        <v>34.285785050278214</v>
      </c>
      <c r="O58" s="24">
        <f t="shared" si="17"/>
        <v>28.72876178524842</v>
      </c>
      <c r="P58" s="24">
        <f t="shared" si="18"/>
        <v>36.985453164473356</v>
      </c>
      <c r="Q58" t="s">
        <v>154</v>
      </c>
      <c r="R58" t="s">
        <v>159</v>
      </c>
      <c r="S58" s="48" t="s">
        <v>300</v>
      </c>
      <c r="T58" s="35">
        <v>100</v>
      </c>
      <c r="U58" s="35">
        <f t="shared" si="19"/>
        <v>69.325153374233125</v>
      </c>
      <c r="V58" s="35">
        <f t="shared" si="20"/>
        <v>71.988795518207283</v>
      </c>
      <c r="W58" s="35">
        <f t="shared" si="21"/>
        <v>52.153110047846894</v>
      </c>
      <c r="X58" s="35">
        <f t="shared" si="22"/>
        <v>75.858094433945837</v>
      </c>
      <c r="Y58" s="35">
        <f t="shared" si="23"/>
        <v>78.521736577919981</v>
      </c>
      <c r="Z58" s="35">
        <f t="shared" si="24"/>
        <v>58.686051107559592</v>
      </c>
      <c r="AA58" s="35">
        <f t="shared" si="25"/>
        <v>-6.5329410597127122</v>
      </c>
      <c r="AB58" s="35">
        <f t="shared" si="26"/>
        <v>-6.532941059712698</v>
      </c>
      <c r="AC58" s="35">
        <f t="shared" si="27"/>
        <v>-6.532941059712698</v>
      </c>
      <c r="AF58">
        <v>1.75</v>
      </c>
      <c r="AG58">
        <v>2.06</v>
      </c>
      <c r="AJ58" t="s">
        <v>205</v>
      </c>
    </row>
    <row r="59" spans="1:36" ht="15" x14ac:dyDescent="0.25">
      <c r="A59">
        <v>3.26</v>
      </c>
      <c r="B59">
        <v>3.57</v>
      </c>
      <c r="C59">
        <v>2.09</v>
      </c>
      <c r="D59" s="20">
        <f t="shared" si="3"/>
        <v>6.5329410597127158E-2</v>
      </c>
      <c r="E59" s="17">
        <f>IF(OR($A59="",$B59="",$C59=""),"",A59*'MPTO_working_3-way'!$I58)</f>
        <v>3.4729738785466342</v>
      </c>
      <c r="F59" s="21">
        <f>IF(OR($A59="",$B59="",$C59=""),"",B59*'MPTO_working_3-way'!$I58)</f>
        <v>3.8032259958317436</v>
      </c>
      <c r="G59" s="22">
        <f>IF(OR($A59="",$B59="",$C59=""),"",C59*'MPTO_working_3-way'!$I58)</f>
        <v>2.2265384681479956</v>
      </c>
      <c r="H59" s="17">
        <f>IF(OR($A59="",$B59="",$C59=""),"",'MPTO_working_3-way'!E58)</f>
        <v>3.509116733681696</v>
      </c>
      <c r="I59" s="21">
        <f>IF(OR($A59="",$B59="",$C59=""),"",'MPTO_working_3-way'!F58)</f>
        <v>3.8709341579272301</v>
      </c>
      <c r="J59" s="22">
        <f>IF(OR($A59="",$B59="",$C59=""),"",'MPTO_working_3-way'!G58)</f>
        <v>2.1896574933013837</v>
      </c>
      <c r="K59" s="17">
        <f>IF(OR($A59="",$B59="",$C59=""),"",'OddsRatio_working_3-way'!H58)</f>
        <v>3.4972596824073046</v>
      </c>
      <c r="L59" s="21">
        <f>IF(OR($A59="",$B59="",$C59=""),"",'OddsRatio_working_3-way'!I58)</f>
        <v>3.8398041521180417</v>
      </c>
      <c r="M59" s="22">
        <f>IF(OR($A59="",$B59="",$C59=""),"",'OddsRatio_working_3-way'!J58)</f>
        <v>2.2044305547893641</v>
      </c>
      <c r="N59" s="23">
        <f t="shared" si="16"/>
        <v>28.793766811124961</v>
      </c>
      <c r="O59" s="24">
        <f t="shared" si="17"/>
        <v>26.29346773228778</v>
      </c>
      <c r="P59" s="24">
        <f t="shared" si="18"/>
        <v>44.912765456587259</v>
      </c>
      <c r="Q59" t="s">
        <v>158</v>
      </c>
      <c r="R59" t="s">
        <v>162</v>
      </c>
      <c r="S59" s="48" t="s">
        <v>300</v>
      </c>
      <c r="T59" s="35">
        <v>100</v>
      </c>
      <c r="U59" s="35">
        <f t="shared" si="19"/>
        <v>43.502824858757066</v>
      </c>
      <c r="V59" s="35">
        <f t="shared" si="20"/>
        <v>73.753280839895012</v>
      </c>
      <c r="W59" s="35">
        <f t="shared" si="21"/>
        <v>76.30331753554502</v>
      </c>
      <c r="X59" s="35">
        <f t="shared" si="22"/>
        <v>49.943401624559961</v>
      </c>
      <c r="Y59" s="35">
        <f t="shared" si="23"/>
        <v>80.193857605697914</v>
      </c>
      <c r="Z59" s="35">
        <f t="shared" si="24"/>
        <v>82.743894301347922</v>
      </c>
      <c r="AA59" s="35">
        <f t="shared" si="25"/>
        <v>-6.440576765802895</v>
      </c>
      <c r="AB59" s="35">
        <f t="shared" si="26"/>
        <v>-6.4405767658029021</v>
      </c>
      <c r="AC59" s="35">
        <f t="shared" si="27"/>
        <v>-6.4405767658029021</v>
      </c>
      <c r="AF59">
        <v>1.91</v>
      </c>
      <c r="AG59">
        <v>1.91</v>
      </c>
      <c r="AJ59" t="s">
        <v>205</v>
      </c>
    </row>
    <row r="60" spans="1:36" s="35" customFormat="1" ht="15" x14ac:dyDescent="0.25">
      <c r="A60">
        <v>1.77</v>
      </c>
      <c r="B60">
        <v>3.81</v>
      </c>
      <c r="C60">
        <v>4.22</v>
      </c>
      <c r="D60" s="20">
        <f t="shared" si="3"/>
        <v>6.4405767658028967E-2</v>
      </c>
      <c r="E60" s="17">
        <f>IF(OR($A60="",$B60="",$C60=""),"",A60*'MPTO_working_3-way'!$I59)</f>
        <v>1.8839982087547114</v>
      </c>
      <c r="F60" s="21">
        <f>IF(OR($A60="",$B60="",$C60=""),"",B60*'MPTO_working_3-way'!$I59)</f>
        <v>4.0553859747770904</v>
      </c>
      <c r="G60" s="22">
        <f>IF(OR($A60="",$B60="",$C60=""),"",C60*'MPTO_working_3-way'!$I59)</f>
        <v>4.4917923395168824</v>
      </c>
      <c r="H60" s="17">
        <f>IF(OR($A60="",$B60="",$C60=""),"",'MPTO_working_3-way'!E59)</f>
        <v>1.8399156979416753</v>
      </c>
      <c r="I60" s="21">
        <f>IF(OR($A60="",$B60="",$C60=""),"",'MPTO_working_3-way'!F59)</f>
        <v>4.1494016567620786</v>
      </c>
      <c r="J60" s="22">
        <f>IF(OR($A60="",$B60="",$C60=""),"",'MPTO_working_3-way'!G59)</f>
        <v>4.640409226678198</v>
      </c>
      <c r="K60" s="17">
        <f>IF(OR($A60="",$B60="",$C60=""),"",'OddsRatio_working_3-way'!H59)</f>
        <v>1.8554936338130796</v>
      </c>
      <c r="L60" s="21">
        <f>IF(OR($A60="",$B60="",$C60=""),"",'OddsRatio_working_3-way'!I59)</f>
        <v>4.1219962480711088</v>
      </c>
      <c r="M60" s="22">
        <f>IF(OR($A60="",$B60="",$C60=""),"",'OddsRatio_working_3-way'!J59)</f>
        <v>4.5775188323092415</v>
      </c>
      <c r="N60" s="23">
        <f t="shared" si="16"/>
        <v>53.078606728664667</v>
      </c>
      <c r="O60" s="24">
        <f t="shared" si="17"/>
        <v>24.658565330639494</v>
      </c>
      <c r="P60" s="24">
        <f t="shared" si="18"/>
        <v>22.262827940695843</v>
      </c>
      <c r="Q60" t="s">
        <v>156</v>
      </c>
      <c r="R60" t="s">
        <v>161</v>
      </c>
      <c r="S60" s="48" t="s">
        <v>300</v>
      </c>
      <c r="T60" s="35">
        <v>100</v>
      </c>
      <c r="U60" s="35">
        <f t="shared" si="19"/>
        <v>54.954954954954964</v>
      </c>
      <c r="V60" s="35">
        <f t="shared" si="20"/>
        <v>69.696969696969703</v>
      </c>
      <c r="W60" s="35">
        <f t="shared" si="21"/>
        <v>72.067039106145245</v>
      </c>
      <c r="X60" s="35">
        <f t="shared" si="22"/>
        <v>58.235991196885053</v>
      </c>
      <c r="Y60" s="35">
        <f t="shared" si="23"/>
        <v>72.978005938899784</v>
      </c>
      <c r="Z60" s="35">
        <f t="shared" si="24"/>
        <v>75.348075348075355</v>
      </c>
      <c r="AA60" s="35">
        <f t="shared" si="25"/>
        <v>-3.2810362419300887</v>
      </c>
      <c r="AB60" s="35">
        <f t="shared" si="26"/>
        <v>-3.2810362419300816</v>
      </c>
      <c r="AC60" s="35">
        <f t="shared" si="27"/>
        <v>-3.28103624193011</v>
      </c>
      <c r="AD60" s="36"/>
      <c r="AE60" s="36"/>
      <c r="AF60">
        <v>1.81</v>
      </c>
      <c r="AG60">
        <v>2.02</v>
      </c>
      <c r="AH60" s="36"/>
      <c r="AI60" s="36"/>
      <c r="AJ60" t="s">
        <v>205</v>
      </c>
    </row>
    <row r="61" spans="1:36" ht="15" x14ac:dyDescent="0.25">
      <c r="A61">
        <v>2.2200000000000002</v>
      </c>
      <c r="B61">
        <v>3.3</v>
      </c>
      <c r="C61">
        <v>3.58</v>
      </c>
      <c r="D61" s="20">
        <f t="shared" si="3"/>
        <v>3.281036241930102E-2</v>
      </c>
      <c r="E61" s="17">
        <f>IF(OR($A61="",$B61="",$C61=""),"",A61*'MPTO_working_3-way'!$I60)</f>
        <v>2.2928390045708484</v>
      </c>
      <c r="F61" s="21">
        <f>IF(OR($A61="",$B61="",$C61=""),"",B61*'MPTO_working_3-way'!$I60)</f>
        <v>3.4082741959836933</v>
      </c>
      <c r="G61" s="22">
        <f>IF(OR($A61="",$B61="",$C61=""),"",C61*'MPTO_working_3-way'!$I60)</f>
        <v>3.6974610974610975</v>
      </c>
      <c r="H61" s="17">
        <f>IF(OR($A61="",$B61="",$C61=""),"",'MPTO_working_3-way'!E60)</f>
        <v>2.2752421238188765</v>
      </c>
      <c r="I61" s="21">
        <f>IF(OR($A61="",$B61="",$C61=""),"",'MPTO_working_3-way'!F60)</f>
        <v>3.4235611088194902</v>
      </c>
      <c r="J61" s="22">
        <f>IF(OR($A61="",$B61="",$C61=""),"",'MPTO_working_3-way'!G60)</f>
        <v>3.7258820654737215</v>
      </c>
      <c r="K61" s="17">
        <f>IF(OR($A61="",$B61="",$C61=""),"",'OddsRatio_working_3-way'!H60)</f>
        <v>2.2826650687041394</v>
      </c>
      <c r="L61" s="21">
        <f>IF(OR($A61="",$B61="",$C61=""),"",'OddsRatio_working_3-way'!I60)</f>
        <v>3.4181390639504263</v>
      </c>
      <c r="M61" s="22">
        <f>IF(OR($A61="",$B61="",$C61=""),"",'OddsRatio_working_3-way'!J60)</f>
        <v>3.712521210866131</v>
      </c>
      <c r="N61" s="23">
        <f t="shared" si="16"/>
        <v>43.614052186240194</v>
      </c>
      <c r="O61" s="24">
        <f t="shared" si="17"/>
        <v>29.340362379834318</v>
      </c>
      <c r="P61" s="24">
        <f t="shared" si="18"/>
        <v>27.045585433925485</v>
      </c>
      <c r="Q61" t="s">
        <v>190</v>
      </c>
      <c r="R61" t="s">
        <v>173</v>
      </c>
      <c r="S61" s="48" t="s">
        <v>300</v>
      </c>
      <c r="T61" s="35">
        <v>100</v>
      </c>
      <c r="U61" s="35">
        <f t="shared" si="19"/>
        <v>46.808510638297875</v>
      </c>
      <c r="V61" s="35">
        <f t="shared" si="20"/>
        <v>70.845481049562679</v>
      </c>
      <c r="W61" s="35">
        <f t="shared" si="21"/>
        <v>78.632478632478637</v>
      </c>
      <c r="X61" s="35">
        <f t="shared" si="22"/>
        <v>50.522040317958684</v>
      </c>
      <c r="Y61" s="35">
        <f t="shared" si="23"/>
        <v>74.559010729223502</v>
      </c>
      <c r="Z61" s="35">
        <f t="shared" si="24"/>
        <v>82.346008312139446</v>
      </c>
      <c r="AA61" s="35">
        <f t="shared" si="25"/>
        <v>-3.7135296796608088</v>
      </c>
      <c r="AB61" s="35">
        <f t="shared" si="26"/>
        <v>-3.713529679660823</v>
      </c>
      <c r="AC61" s="35">
        <f t="shared" si="27"/>
        <v>-3.7135296796608088</v>
      </c>
      <c r="AF61">
        <v>2.12</v>
      </c>
      <c r="AG61">
        <v>1.76</v>
      </c>
      <c r="AJ61" t="s">
        <v>206</v>
      </c>
    </row>
    <row r="62" spans="1:36" ht="15" x14ac:dyDescent="0.25">
      <c r="A62">
        <v>1.88</v>
      </c>
      <c r="B62">
        <v>3.43</v>
      </c>
      <c r="C62">
        <v>4.68</v>
      </c>
      <c r="D62" s="20">
        <f t="shared" si="3"/>
        <v>3.7135296796608097E-2</v>
      </c>
      <c r="E62" s="17">
        <f>IF(OR($A62="",$B62="",$C62=""),"",A62*'MPTO_working_3-way'!$I61)</f>
        <v>1.949814357977623</v>
      </c>
      <c r="F62" s="21">
        <f>IF(OR($A62="",$B62="",$C62=""),"",B62*'MPTO_working_3-way'!$I61)</f>
        <v>3.5573740680123658</v>
      </c>
      <c r="G62" s="22">
        <f>IF(OR($A62="",$B62="",$C62=""),"",C62*'MPTO_working_3-way'!$I61)</f>
        <v>4.8537931890081252</v>
      </c>
      <c r="H62" s="17">
        <f>IF(OR($A62="",$B62="",$C62=""),"",'MPTO_working_3-way'!E61)</f>
        <v>1.9247927227256985</v>
      </c>
      <c r="I62" s="21">
        <f>IF(OR($A62="",$B62="",$C62=""),"",'MPTO_working_3-way'!F61)</f>
        <v>3.5820883900745542</v>
      </c>
      <c r="J62" s="22">
        <f>IF(OR($A62="",$B62="",$C62=""),"",'MPTO_working_3-way'!G61)</f>
        <v>4.9677893158401165</v>
      </c>
      <c r="K62" s="17">
        <f>IF(OR($A62="",$B62="",$C62=""),"",'OddsRatio_working_3-way'!H61)</f>
        <v>1.9344592214337544</v>
      </c>
      <c r="L62" s="21">
        <f>IF(OR($A62="",$B62="",$C62=""),"",'OddsRatio_working_3-way'!I61)</f>
        <v>3.5803817137318443</v>
      </c>
      <c r="M62" s="22">
        <f>IF(OR($A62="",$B62="",$C62=""),"",'OddsRatio_working_3-way'!J61)</f>
        <v>4.9077385623593353</v>
      </c>
      <c r="N62" s="23">
        <f t="shared" si="16"/>
        <v>51.28693385134445</v>
      </c>
      <c r="O62" s="24">
        <f t="shared" si="17"/>
        <v>28.110622635722322</v>
      </c>
      <c r="P62" s="24">
        <f t="shared" si="18"/>
        <v>20.602443512933242</v>
      </c>
      <c r="Q62" t="s">
        <v>170</v>
      </c>
      <c r="R62" t="s">
        <v>172</v>
      </c>
      <c r="S62" s="48" t="s">
        <v>300</v>
      </c>
      <c r="T62" s="35">
        <v>100</v>
      </c>
      <c r="U62" s="35">
        <f t="shared" si="19"/>
        <v>78.448275862068954</v>
      </c>
      <c r="V62" s="35">
        <f t="shared" si="20"/>
        <v>73.474801061007966</v>
      </c>
      <c r="W62" s="35">
        <f t="shared" si="21"/>
        <v>44.444444444444443</v>
      </c>
      <c r="X62" s="35">
        <f t="shared" si="22"/>
        <v>82.080754494547605</v>
      </c>
      <c r="Y62" s="35">
        <f t="shared" si="23"/>
        <v>77.107279693486603</v>
      </c>
      <c r="Z62" s="35">
        <f t="shared" si="24"/>
        <v>48.07692307692308</v>
      </c>
      <c r="AA62" s="35">
        <f t="shared" si="25"/>
        <v>-3.6324786324786515</v>
      </c>
      <c r="AB62" s="35">
        <f t="shared" si="26"/>
        <v>-3.6324786324786373</v>
      </c>
      <c r="AC62" s="35">
        <f t="shared" si="27"/>
        <v>-3.6324786324786373</v>
      </c>
      <c r="AF62">
        <v>2.15</v>
      </c>
      <c r="AG62">
        <v>1.74</v>
      </c>
      <c r="AJ62" t="s">
        <v>206</v>
      </c>
    </row>
    <row r="63" spans="1:36" ht="15" x14ac:dyDescent="0.25">
      <c r="A63">
        <v>4.6399999999999997</v>
      </c>
      <c r="B63">
        <v>3.77</v>
      </c>
      <c r="C63">
        <v>1.8</v>
      </c>
      <c r="D63" s="20">
        <f t="shared" si="3"/>
        <v>3.6324786324786418E-2</v>
      </c>
      <c r="E63" s="17">
        <f>IF(OR($A63="",$B63="",$C63=""),"",A63*'MPTO_working_3-way'!$I62)</f>
        <v>4.8085470085470083</v>
      </c>
      <c r="F63" s="21">
        <f>IF(OR($A63="",$B63="",$C63=""),"",B63*'MPTO_working_3-way'!$I62)</f>
        <v>3.906944444444445</v>
      </c>
      <c r="G63" s="22">
        <f>IF(OR($A63="",$B63="",$C63=""),"",C63*'MPTO_working_3-way'!$I62)</f>
        <v>1.8653846153846156</v>
      </c>
      <c r="H63" s="17">
        <f>IF(OR($A63="",$B63="",$C63=""),"",'MPTO_working_3-way'!E62)</f>
        <v>4.9162038155035015</v>
      </c>
      <c r="I63" s="21">
        <f>IF(OR($A63="",$B63="",$C63=""),"",'MPTO_working_3-way'!F62)</f>
        <v>3.9503250218298254</v>
      </c>
      <c r="J63" s="22">
        <f>IF(OR($A63="",$B63="",$C63=""),"",'MPTO_working_3-way'!G62)</f>
        <v>1.8401048492791614</v>
      </c>
      <c r="K63" s="17">
        <f>IF(OR($A63="",$B63="",$C63=""),"",'OddsRatio_working_3-way'!H62)</f>
        <v>4.8648672213420578</v>
      </c>
      <c r="L63" s="21">
        <f>IF(OR($A63="",$B63="",$C63=""),"",'OddsRatio_working_3-way'!I62)</f>
        <v>3.9411214843729403</v>
      </c>
      <c r="M63" s="22">
        <f>IF(OR($A63="",$B63="",$C63=""),"",'OddsRatio_working_3-way'!J62)</f>
        <v>1.8494213673279254</v>
      </c>
      <c r="N63" s="23">
        <f t="shared" si="16"/>
        <v>20.796302879488092</v>
      </c>
      <c r="O63" s="24">
        <f t="shared" si="17"/>
        <v>25.595449697831491</v>
      </c>
      <c r="P63" s="24">
        <f t="shared" si="18"/>
        <v>53.6082474226804</v>
      </c>
      <c r="Q63" t="s">
        <v>168</v>
      </c>
      <c r="R63" t="s">
        <v>174</v>
      </c>
      <c r="S63" s="48" t="s">
        <v>300</v>
      </c>
      <c r="T63" s="35">
        <v>100</v>
      </c>
      <c r="U63" s="35">
        <f t="shared" si="19"/>
        <v>25.925925925925924</v>
      </c>
      <c r="V63" s="35">
        <f t="shared" si="20"/>
        <v>81.308411214953281</v>
      </c>
      <c r="W63" s="35">
        <f t="shared" si="21"/>
        <v>88.974641675854457</v>
      </c>
      <c r="X63" s="35">
        <f t="shared" si="22"/>
        <v>29.716947109192265</v>
      </c>
      <c r="Y63" s="35">
        <f t="shared" si="23"/>
        <v>85.099432398219605</v>
      </c>
      <c r="Z63" s="35">
        <f t="shared" si="24"/>
        <v>92.765662859120795</v>
      </c>
      <c r="AA63" s="35">
        <f t="shared" si="25"/>
        <v>-3.7910211832663414</v>
      </c>
      <c r="AB63" s="35">
        <f t="shared" si="26"/>
        <v>-3.7910211832663236</v>
      </c>
      <c r="AC63" s="35">
        <f t="shared" si="27"/>
        <v>-3.7910211832663379</v>
      </c>
      <c r="AF63">
        <v>1.86</v>
      </c>
      <c r="AG63">
        <v>2.0099999999999998</v>
      </c>
      <c r="AJ63" t="s">
        <v>206</v>
      </c>
    </row>
    <row r="64" spans="1:36" ht="15" x14ac:dyDescent="0.25">
      <c r="A64">
        <v>1.35</v>
      </c>
      <c r="B64">
        <v>5.35</v>
      </c>
      <c r="C64">
        <v>9.07</v>
      </c>
      <c r="D64" s="20">
        <f t="shared" si="3"/>
        <v>3.7910211832663299E-2</v>
      </c>
      <c r="E64" s="17">
        <f>IF(OR($A64="",$B64="",$C64=""),"",A64*'MPTO_working_3-way'!$I63)</f>
        <v>1.4011787859740956</v>
      </c>
      <c r="F64" s="21">
        <f>IF(OR($A64="",$B64="",$C64=""),"",B64*'MPTO_working_3-way'!$I63)</f>
        <v>5.5528196333047486</v>
      </c>
      <c r="G64" s="22">
        <f>IF(OR($A64="",$B64="",$C64=""),"",C64*'MPTO_working_3-way'!$I63)</f>
        <v>9.4138456213222561</v>
      </c>
      <c r="H64" s="17">
        <f>IF(OR($A64="",$B64="",$C64=""),"",'MPTO_working_3-way'!E63)</f>
        <v>1.373430162783827</v>
      </c>
      <c r="I64" s="21">
        <f>IF(OR($A64="",$B64="",$C64=""),"",'MPTO_working_3-way'!F63)</f>
        <v>5.7379210118517969</v>
      </c>
      <c r="J64" s="22">
        <f>IF(OR($A64="",$B64="",$C64=""),"",'MPTO_working_3-way'!G63)</f>
        <v>10.24413348050401</v>
      </c>
      <c r="K64" s="17">
        <f>IF(OR($A64="",$B64="",$C64=""),"",'OddsRatio_working_3-way'!H63)</f>
        <v>1.3815882981657424</v>
      </c>
      <c r="L64" s="21">
        <f>IF(OR($A64="",$B64="",$C64=""),"",'OddsRatio_working_3-way'!I63)</f>
        <v>5.742597420059937</v>
      </c>
      <c r="M64" s="22">
        <f>IF(OR($A64="",$B64="",$C64=""),"",'OddsRatio_working_3-way'!J63)</f>
        <v>9.7983359034215383</v>
      </c>
      <c r="N64" s="23">
        <f t="shared" si="16"/>
        <v>71.368479883514851</v>
      </c>
      <c r="O64" s="24">
        <f t="shared" si="17"/>
        <v>18.008868755653282</v>
      </c>
      <c r="P64" s="24">
        <f t="shared" si="18"/>
        <v>10.62265136083187</v>
      </c>
      <c r="Q64" t="s">
        <v>164</v>
      </c>
      <c r="R64" t="s">
        <v>197</v>
      </c>
      <c r="S64" s="48" t="s">
        <v>300</v>
      </c>
      <c r="T64" s="35">
        <v>100</v>
      </c>
      <c r="U64" s="35">
        <f t="shared" si="19"/>
        <v>53.703703703703695</v>
      </c>
      <c r="V64" s="35">
        <f t="shared" si="20"/>
        <v>70.845481049562679</v>
      </c>
      <c r="W64" s="35">
        <f t="shared" si="21"/>
        <v>71.509971509971507</v>
      </c>
      <c r="X64" s="35">
        <f t="shared" si="22"/>
        <v>57.644547440465807</v>
      </c>
      <c r="Y64" s="35">
        <f t="shared" si="23"/>
        <v>74.786324786324784</v>
      </c>
      <c r="Z64" s="35">
        <f t="shared" si="24"/>
        <v>75.450815246733612</v>
      </c>
      <c r="AA64" s="35">
        <f t="shared" si="25"/>
        <v>-3.9408437367621119</v>
      </c>
      <c r="AB64" s="35">
        <f t="shared" si="26"/>
        <v>-3.9408437367621048</v>
      </c>
      <c r="AC64" s="35">
        <f t="shared" si="27"/>
        <v>-3.9408437367621048</v>
      </c>
      <c r="AF64">
        <v>1.57</v>
      </c>
      <c r="AG64">
        <v>2.5</v>
      </c>
      <c r="AJ64" t="s">
        <v>206</v>
      </c>
    </row>
    <row r="65" spans="1:36" ht="15" x14ac:dyDescent="0.25">
      <c r="A65">
        <v>2.16</v>
      </c>
      <c r="B65">
        <v>3.43</v>
      </c>
      <c r="C65">
        <v>3.51</v>
      </c>
      <c r="D65" s="20">
        <f t="shared" si="3"/>
        <v>3.9408437367620897E-2</v>
      </c>
      <c r="E65" s="17">
        <f>IF(OR($A65="",$B65="",$C65=""),"",A65*'MPTO_working_3-way'!$I64)</f>
        <v>2.2451222247140614</v>
      </c>
      <c r="F65" s="21">
        <f>IF(OR($A65="",$B65="",$C65=""),"",B65*'MPTO_working_3-way'!$I64)</f>
        <v>3.5651709401709399</v>
      </c>
      <c r="G65" s="22">
        <f>IF(OR($A65="",$B65="",$C65=""),"",C65*'MPTO_working_3-way'!$I64)</f>
        <v>3.6483236151603493</v>
      </c>
      <c r="H65" s="17">
        <f>IF(OR($A65="",$B65="",$C65=""),"",'MPTO_working_3-way'!E64)</f>
        <v>2.2230777753157547</v>
      </c>
      <c r="I65" s="21">
        <f>IF(OR($A65="",$B65="",$C65=""),"",'MPTO_working_3-way'!F64)</f>
        <v>3.5918373435565432</v>
      </c>
      <c r="J65" s="22">
        <f>IF(OR($A65="",$B65="",$C65=""),"",'MPTO_working_3-way'!G64)</f>
        <v>3.6796613536684131</v>
      </c>
      <c r="K65" s="17">
        <f>IF(OR($A65="",$B65="",$C65=""),"",'OddsRatio_working_3-way'!H64)</f>
        <v>2.2321637649590982</v>
      </c>
      <c r="L65" s="21">
        <f>IF(OR($A65="",$B65="",$C65=""),"",'OddsRatio_working_3-way'!I64)</f>
        <v>3.5811706455608712</v>
      </c>
      <c r="M65" s="22">
        <f>IF(OR($A65="",$B65="",$C65=""),"",'OddsRatio_working_3-way'!J64)</f>
        <v>3.6661474569373591</v>
      </c>
      <c r="N65" s="23">
        <f t="shared" si="16"/>
        <v>44.541004894615924</v>
      </c>
      <c r="O65" s="24">
        <f t="shared" si="17"/>
        <v>28.049145939466591</v>
      </c>
      <c r="P65" s="24">
        <f t="shared" si="18"/>
        <v>27.409849165917493</v>
      </c>
      <c r="Q65" t="s">
        <v>176</v>
      </c>
      <c r="R65" t="s">
        <v>181</v>
      </c>
      <c r="S65" s="48" t="s">
        <v>300</v>
      </c>
      <c r="T65" s="35">
        <v>100</v>
      </c>
      <c r="U65" s="35">
        <f t="shared" si="19"/>
        <v>42.857142857142854</v>
      </c>
      <c r="V65" s="35">
        <f t="shared" si="20"/>
        <v>70.930232558139537</v>
      </c>
      <c r="W65" s="35">
        <f t="shared" si="21"/>
        <v>81.818181818181827</v>
      </c>
      <c r="X65" s="35">
        <f t="shared" si="22"/>
        <v>47.25158562367865</v>
      </c>
      <c r="Y65" s="35">
        <f t="shared" si="23"/>
        <v>75.324675324675326</v>
      </c>
      <c r="Z65" s="35">
        <f t="shared" si="24"/>
        <v>86.212624584717616</v>
      </c>
      <c r="AA65" s="35">
        <f t="shared" si="25"/>
        <v>-4.3944427665357964</v>
      </c>
      <c r="AB65" s="35">
        <f t="shared" si="26"/>
        <v>-4.3944427665357892</v>
      </c>
      <c r="AC65" s="35">
        <f t="shared" si="27"/>
        <v>-4.3944427665357892</v>
      </c>
      <c r="AF65">
        <v>2.15</v>
      </c>
      <c r="AG65">
        <v>1.73</v>
      </c>
      <c r="AJ65" t="s">
        <v>207</v>
      </c>
    </row>
    <row r="66" spans="1:36" ht="15" x14ac:dyDescent="0.25">
      <c r="A66">
        <v>1.75</v>
      </c>
      <c r="B66">
        <v>3.44</v>
      </c>
      <c r="C66">
        <v>5.5</v>
      </c>
      <c r="D66" s="20">
        <f t="shared" si="3"/>
        <v>4.3944427665357999E-2</v>
      </c>
      <c r="E66" s="17">
        <f>IF(OR($A66="",$B66="",$C66=""),"",A66*'MPTO_working_3-way'!$I65)</f>
        <v>1.8269027484143765</v>
      </c>
      <c r="F66" s="21">
        <f>IF(OR($A66="",$B66="",$C66=""),"",B66*'MPTO_working_3-way'!$I65)</f>
        <v>3.5911688311688317</v>
      </c>
      <c r="G66" s="22">
        <f>IF(OR($A66="",$B66="",$C66=""),"",C66*'MPTO_working_3-way'!$I65)</f>
        <v>5.7416943521594686</v>
      </c>
      <c r="H66" s="17">
        <f>IF(OR($A66="",$B66="",$C66=""),"",'MPTO_working_3-way'!E65)</f>
        <v>1.7960401410360727</v>
      </c>
      <c r="I66" s="21">
        <f>IF(OR($A66="",$B66="",$C66=""),"",'MPTO_working_3-way'!F65)</f>
        <v>3.622538293216631</v>
      </c>
      <c r="J66" s="22">
        <f>IF(OR($A66="",$B66="",$C66=""),"",'MPTO_working_3-way'!G65)</f>
        <v>5.9819331526648609</v>
      </c>
      <c r="K66" s="17">
        <f>IF(OR($A66="",$B66="",$C66=""),"",'OddsRatio_working_3-way'!H65)</f>
        <v>1.8075571076166106</v>
      </c>
      <c r="L66" s="21">
        <f>IF(OR($A66="",$B66="",$C66=""),"",'OddsRatio_working_3-way'!I65)</f>
        <v>3.6272524567793738</v>
      </c>
      <c r="M66" s="22">
        <f>IF(OR($A66="",$B66="",$C66=""),"",'OddsRatio_working_3-way'!J65)</f>
        <v>5.8453426456996658</v>
      </c>
      <c r="N66" s="23">
        <f t="shared" si="16"/>
        <v>54.737451178938223</v>
      </c>
      <c r="O66" s="24">
        <f t="shared" si="17"/>
        <v>27.846087082308692</v>
      </c>
      <c r="P66" s="24">
        <f t="shared" si="18"/>
        <v>17.416461738753071</v>
      </c>
      <c r="Q66" t="s">
        <v>186</v>
      </c>
      <c r="R66" t="s">
        <v>195</v>
      </c>
      <c r="S66" s="48" t="s">
        <v>300</v>
      </c>
      <c r="T66" s="35">
        <v>100</v>
      </c>
      <c r="U66" s="35">
        <f t="shared" si="19"/>
        <v>32.432432432432435</v>
      </c>
      <c r="V66" s="35">
        <f t="shared" si="20"/>
        <v>75.369458128078819</v>
      </c>
      <c r="W66" s="35">
        <f t="shared" si="21"/>
        <v>87.81973203410476</v>
      </c>
      <c r="X66" s="35">
        <f t="shared" si="22"/>
        <v>36.810809837816436</v>
      </c>
      <c r="Y66" s="35">
        <f t="shared" si="23"/>
        <v>79.747835533462819</v>
      </c>
      <c r="Z66" s="35">
        <f t="shared" si="24"/>
        <v>92.198109439488746</v>
      </c>
      <c r="AA66" s="35">
        <f t="shared" si="25"/>
        <v>-4.3783774053840006</v>
      </c>
      <c r="AB66" s="35">
        <f t="shared" si="26"/>
        <v>-4.3783774053840006</v>
      </c>
      <c r="AC66" s="35">
        <f t="shared" si="27"/>
        <v>-4.3783774053839863</v>
      </c>
      <c r="AF66">
        <v>2.4300000000000002</v>
      </c>
      <c r="AG66">
        <v>1.58</v>
      </c>
      <c r="AJ66" t="s">
        <v>207</v>
      </c>
    </row>
    <row r="67" spans="1:36" ht="15" x14ac:dyDescent="0.25">
      <c r="A67">
        <v>1.48</v>
      </c>
      <c r="B67">
        <v>4.0599999999999996</v>
      </c>
      <c r="C67">
        <v>8.2100000000000009</v>
      </c>
      <c r="D67" s="20">
        <f t="shared" si="3"/>
        <v>4.3783774053840041E-2</v>
      </c>
      <c r="E67" s="17">
        <f>IF(OR($A67="",$B67="",$C67=""),"",A67*'MPTO_working_3-way'!$I66)</f>
        <v>1.5447999855996832</v>
      </c>
      <c r="F67" s="21">
        <f>IF(OR($A67="",$B67="",$C67=""),"",B67*'MPTO_working_3-way'!$I66)</f>
        <v>4.23776212265859</v>
      </c>
      <c r="G67" s="22">
        <f>IF(OR($A67="",$B67="",$C67=""),"",C67*'MPTO_working_3-way'!$I66)</f>
        <v>8.5694647849820278</v>
      </c>
      <c r="H67" s="17">
        <f>IF(OR($A67="",$B67="",$C67=""),"",'MPTO_working_3-way'!E66)</f>
        <v>1.5126737456449368</v>
      </c>
      <c r="I67" s="21">
        <f>IF(OR($A67="",$B67="",$C67=""),"",'MPTO_working_3-way'!F66)</f>
        <v>4.3157240917883728</v>
      </c>
      <c r="J67" s="22">
        <f>IF(OR($A67="",$B67="",$C67=""),"",'MPTO_working_3-way'!G66)</f>
        <v>9.3276544315400685</v>
      </c>
      <c r="K67" s="17">
        <f>IF(OR($A67="",$B67="",$C67=""),"",'OddsRatio_working_3-way'!H66)</f>
        <v>1.5232547683879478</v>
      </c>
      <c r="L67" s="21">
        <f>IF(OR($A67="",$B67="",$C67=""),"",'OddsRatio_working_3-way'!I66)</f>
        <v>4.3357491484731652</v>
      </c>
      <c r="M67" s="22">
        <f>IF(OR($A67="",$B67="",$C67=""),"",'OddsRatio_working_3-way'!J66)</f>
        <v>8.859722666827297</v>
      </c>
      <c r="N67" s="23">
        <f t="shared" si="16"/>
        <v>64.73329941233817</v>
      </c>
      <c r="O67" s="24">
        <f t="shared" si="17"/>
        <v>23.597360376911457</v>
      </c>
      <c r="P67" s="24">
        <f t="shared" si="18"/>
        <v>11.669340210750365</v>
      </c>
      <c r="Q67" t="s">
        <v>177</v>
      </c>
      <c r="R67" t="s">
        <v>201</v>
      </c>
      <c r="S67" s="48" t="s">
        <v>300</v>
      </c>
      <c r="T67" s="35">
        <v>100</v>
      </c>
      <c r="U67" s="35">
        <f t="shared" si="19"/>
        <v>42.528735632183903</v>
      </c>
      <c r="V67" s="35">
        <f t="shared" si="20"/>
        <v>70.326409495548958</v>
      </c>
      <c r="W67" s="35">
        <f t="shared" si="21"/>
        <v>83.022071307300521</v>
      </c>
      <c r="X67" s="35">
        <f t="shared" si="22"/>
        <v>46.651519197150527</v>
      </c>
      <c r="Y67" s="35">
        <f t="shared" si="23"/>
        <v>74.449193060515583</v>
      </c>
      <c r="Z67" s="35">
        <f t="shared" si="24"/>
        <v>87.144854872267132</v>
      </c>
      <c r="AA67" s="35">
        <f t="shared" si="25"/>
        <v>-4.1227835649666247</v>
      </c>
      <c r="AB67" s="35">
        <f t="shared" si="26"/>
        <v>-4.1227835649666247</v>
      </c>
      <c r="AC67" s="35">
        <f t="shared" si="27"/>
        <v>-4.1227835649666105</v>
      </c>
      <c r="AF67">
        <v>1.95</v>
      </c>
      <c r="AG67">
        <v>1.9</v>
      </c>
      <c r="AJ67" t="s">
        <v>207</v>
      </c>
    </row>
    <row r="68" spans="1:36" ht="15" x14ac:dyDescent="0.25">
      <c r="A68">
        <v>1.74</v>
      </c>
      <c r="B68">
        <v>3.37</v>
      </c>
      <c r="C68">
        <v>5.89</v>
      </c>
      <c r="D68" s="20">
        <f t="shared" ref="D68:D131" si="28">IF(OR($A68="",$B68="",$C68=""),"",(1/A68)+(1/B68)+(1/C68)-1)</f>
        <v>4.1227835649666256E-2</v>
      </c>
      <c r="E68" s="17">
        <f>IF(OR($A68="",$B68="",$C68=""),"",A68*'MPTO_working_3-way'!$I67)</f>
        <v>1.8117364340304192</v>
      </c>
      <c r="F68" s="21">
        <f>IF(OR($A68="",$B68="",$C68=""),"",B68*'MPTO_working_3-way'!$I67)</f>
        <v>3.5089378061393752</v>
      </c>
      <c r="G68" s="22">
        <f>IF(OR($A68="",$B68="",$C68=""),"",C68*'MPTO_working_3-way'!$I67)</f>
        <v>6.1328319519765335</v>
      </c>
      <c r="H68" s="17">
        <f>IF(OR($A68="",$B68="",$C68=""),"",'MPTO_working_3-way'!E67)</f>
        <v>1.7826264208807991</v>
      </c>
      <c r="I68" s="21">
        <f>IF(OR($A68="",$B68="",$C68=""),"",'MPTO_working_3-way'!F67)</f>
        <v>3.5336526488988667</v>
      </c>
      <c r="J68" s="22">
        <f>IF(OR($A68="",$B68="",$C68=""),"",'MPTO_working_3-way'!G67)</f>
        <v>6.40874973604424</v>
      </c>
      <c r="K68" s="17">
        <f>IF(OR($A68="",$B68="",$C68=""),"",'OddsRatio_working_3-way'!H67)</f>
        <v>1.7936540407508315</v>
      </c>
      <c r="L68" s="21">
        <f>IF(OR($A68="",$B68="",$C68=""),"",'OddsRatio_working_3-way'!I67)</f>
        <v>3.541837941323609</v>
      </c>
      <c r="M68" s="22">
        <f>IF(OR($A68="",$B68="",$C68=""),"",'OddsRatio_working_3-way'!J67)</f>
        <v>6.244551701718331</v>
      </c>
      <c r="N68" s="23">
        <f t="shared" si="16"/>
        <v>55.195666500749411</v>
      </c>
      <c r="O68" s="24">
        <f t="shared" si="17"/>
        <v>28.498652733324619</v>
      </c>
      <c r="P68" s="24">
        <f t="shared" si="18"/>
        <v>16.305680765925974</v>
      </c>
      <c r="Q68" t="s">
        <v>178</v>
      </c>
      <c r="R68" t="s">
        <v>204</v>
      </c>
      <c r="S68" s="48" t="s">
        <v>300</v>
      </c>
      <c r="T68" s="35">
        <v>100</v>
      </c>
      <c r="U68" s="35">
        <f t="shared" si="19"/>
        <v>53.271028037383175</v>
      </c>
      <c r="V68" s="35">
        <f t="shared" si="20"/>
        <v>72.14484679665739</v>
      </c>
      <c r="W68" s="35">
        <f t="shared" si="21"/>
        <v>71.910112359550567</v>
      </c>
      <c r="X68" s="35">
        <f t="shared" si="22"/>
        <v>55.945040843792057</v>
      </c>
      <c r="Y68" s="35">
        <f t="shared" si="23"/>
        <v>74.818859603066272</v>
      </c>
      <c r="Z68" s="35">
        <f t="shared" si="24"/>
        <v>74.584125165959449</v>
      </c>
      <c r="AA68" s="35">
        <f t="shared" si="25"/>
        <v>-2.6740128064088822</v>
      </c>
      <c r="AB68" s="35">
        <f t="shared" si="26"/>
        <v>-2.6740128064088822</v>
      </c>
      <c r="AC68" s="35">
        <f t="shared" si="27"/>
        <v>-2.6740128064088822</v>
      </c>
      <c r="AF68">
        <v>2.34</v>
      </c>
      <c r="AG68">
        <v>1.63</v>
      </c>
      <c r="AJ68" t="s">
        <v>207</v>
      </c>
    </row>
    <row r="69" spans="1:36" ht="15" x14ac:dyDescent="0.25">
      <c r="A69">
        <v>2.14</v>
      </c>
      <c r="B69">
        <v>3.59</v>
      </c>
      <c r="C69">
        <v>3.56</v>
      </c>
      <c r="D69" s="20">
        <f t="shared" si="28"/>
        <v>2.6740128064088875E-2</v>
      </c>
      <c r="E69" s="17">
        <f>IF(OR($A69="",$B69="",$C69=""),"",A69*'MPTO_working_3-way'!$I68)</f>
        <v>2.1972238740571504</v>
      </c>
      <c r="F69" s="21">
        <f>IF(OR($A69="",$B69="",$C69=""),"",B69*'MPTO_working_3-way'!$I68)</f>
        <v>3.6859970597500791</v>
      </c>
      <c r="G69" s="22">
        <f>IF(OR($A69="",$B69="",$C69=""),"",C69*'MPTO_working_3-way'!$I68)</f>
        <v>3.6551948559081566</v>
      </c>
      <c r="H69" s="17">
        <f>IF(OR($A69="",$B69="",$C69=""),"",'MPTO_working_3-way'!E68)</f>
        <v>2.181613457919116</v>
      </c>
      <c r="I69" s="21">
        <f>IF(OR($A69="",$B69="",$C69=""),"",'MPTO_working_3-way'!F68)</f>
        <v>3.7086739309820138</v>
      </c>
      <c r="J69" s="22">
        <f>IF(OR($A69="",$B69="",$C69=""),"",'MPTO_working_3-way'!G68)</f>
        <v>3.6766665818264337</v>
      </c>
      <c r="K69" s="17">
        <f>IF(OR($A69="",$B69="",$C69=""),"",'OddsRatio_working_3-way'!H68)</f>
        <v>2.1880399831200283</v>
      </c>
      <c r="L69" s="21">
        <f>IF(OR($A69="",$B69="",$C69=""),"",'OddsRatio_working_3-way'!I68)</f>
        <v>3.6991434704218182</v>
      </c>
      <c r="M69" s="22">
        <f>IF(OR($A69="",$B69="",$C69=""),"",'OddsRatio_working_3-way'!J68)</f>
        <v>3.6678792603397112</v>
      </c>
      <c r="N69" s="23">
        <f t="shared" ref="N69:N113" si="29">(1/E69)* 100</f>
        <v>45.511975898637523</v>
      </c>
      <c r="O69" s="24">
        <f t="shared" ref="O69:O113" si="30">(1/F69)* 100</f>
        <v>27.129701510608445</v>
      </c>
      <c r="P69" s="24">
        <f t="shared" ref="P69:P113" si="31">(1/G69)* 100</f>
        <v>27.358322590754021</v>
      </c>
      <c r="Q69" t="s">
        <v>243</v>
      </c>
      <c r="R69" t="s">
        <v>244</v>
      </c>
      <c r="S69" s="48" t="s">
        <v>300</v>
      </c>
      <c r="T69" s="35">
        <v>100</v>
      </c>
      <c r="U69" s="35">
        <f t="shared" ref="U69:U113" si="32">(1/A70)*((T69*A70)-T69)</f>
        <v>68.35443037974683</v>
      </c>
      <c r="V69" s="35">
        <f t="shared" ref="V69:V113" si="33">(1/B70)*((T69*B70)-T69)</f>
        <v>73.118279569892465</v>
      </c>
      <c r="W69" s="35">
        <f t="shared" ref="W69:W113" si="34">(1/C70)*((T69*C70)-T69)</f>
        <v>55.752212389380524</v>
      </c>
      <c r="X69" s="35">
        <f t="shared" ref="X69:X113" si="35">((1/B70)+(1/C70))*T69</f>
        <v>71.129508040726989</v>
      </c>
      <c r="Y69" s="35">
        <f t="shared" ref="Y69:Y113" si="36">((1/A70)+(1/C70))*T69</f>
        <v>75.893357230872624</v>
      </c>
      <c r="Z69" s="35">
        <f t="shared" ref="Z69:Z113" si="37">((1/A70)+(1/B70))*T69</f>
        <v>58.527290050360683</v>
      </c>
      <c r="AA69" s="35">
        <f t="shared" ref="AA69:AA113" si="38">U69-X69</f>
        <v>-2.7750776609801591</v>
      </c>
      <c r="AB69" s="35">
        <f t="shared" ref="AB69:AB113" si="39">V69-Y69</f>
        <v>-2.7750776609801591</v>
      </c>
      <c r="AC69" s="35">
        <f t="shared" ref="AC69:AC113" si="40">W69-Z69</f>
        <v>-2.7750776609801591</v>
      </c>
      <c r="AF69">
        <v>1.88</v>
      </c>
      <c r="AG69">
        <v>2.0099999999999998</v>
      </c>
      <c r="AJ69" t="s">
        <v>305</v>
      </c>
    </row>
    <row r="70" spans="1:36" ht="15" x14ac:dyDescent="0.25">
      <c r="A70">
        <v>3.16</v>
      </c>
      <c r="B70">
        <v>3.72</v>
      </c>
      <c r="C70">
        <v>2.2599999999999998</v>
      </c>
      <c r="D70" s="20">
        <f t="shared" si="28"/>
        <v>2.775077660980152E-2</v>
      </c>
      <c r="E70" s="17">
        <f>IF(OR($A70="",$B70="",$C70=""),"",A70*'MPTO_working_3-way'!$I69)</f>
        <v>3.2476924540869732</v>
      </c>
      <c r="F70" s="21">
        <f>IF(OR($A70="",$B70="",$C70=""),"",B70*'MPTO_working_3-way'!$I69)</f>
        <v>3.8232328889884619</v>
      </c>
      <c r="G70" s="22">
        <f>IF(OR($A70="",$B70="",$C70=""),"",C70*'MPTO_working_3-way'!$I69)</f>
        <v>2.3227167551381513</v>
      </c>
      <c r="H70" s="17">
        <f>IF(OR($A70="",$B70="",$C70=""),"",'MPTO_working_3-way'!E69)</f>
        <v>3.2551507183036743</v>
      </c>
      <c r="I70" s="21">
        <f>IF(OR($A70="",$B70="",$C70=""),"",'MPTO_working_3-way'!F69)</f>
        <v>3.8525706666501671</v>
      </c>
      <c r="J70" s="22">
        <f>IF(OR($A70="",$B70="",$C70=""),"",'MPTO_working_3-way'!G69)</f>
        <v>2.3082554302041403</v>
      </c>
      <c r="K70" s="17">
        <f>IF(OR($A70="",$B70="",$C70=""),"",'OddsRatio_working_3-way'!H69)</f>
        <v>3.2534385801051173</v>
      </c>
      <c r="L70" s="21">
        <f>IF(OR($A70="",$B70="",$C70=""),"",'OddsRatio_working_3-way'!I69)</f>
        <v>3.8376633971694072</v>
      </c>
      <c r="M70" s="22">
        <f>IF(OR($A70="",$B70="",$C70=""),"",'OddsRatio_working_3-way'!J69)</f>
        <v>2.3145058383946515</v>
      </c>
      <c r="N70" s="23">
        <f t="shared" si="29"/>
        <v>30.791092880164079</v>
      </c>
      <c r="O70" s="24">
        <f t="shared" si="30"/>
        <v>26.155874597128626</v>
      </c>
      <c r="P70" s="24">
        <f t="shared" si="31"/>
        <v>43.053032522707305</v>
      </c>
      <c r="Q70" t="s">
        <v>245</v>
      </c>
      <c r="R70" t="s">
        <v>246</v>
      </c>
      <c r="S70" s="48" t="s">
        <v>300</v>
      </c>
      <c r="T70" s="35">
        <v>100</v>
      </c>
      <c r="U70" s="35">
        <f t="shared" si="32"/>
        <v>57.081545064377686</v>
      </c>
      <c r="V70" s="35">
        <f t="shared" si="33"/>
        <v>72.972972972972968</v>
      </c>
      <c r="W70" s="35">
        <f t="shared" si="34"/>
        <v>67.21311475409837</v>
      </c>
      <c r="X70" s="35">
        <f t="shared" si="35"/>
        <v>59.813912272928668</v>
      </c>
      <c r="Y70" s="35">
        <f t="shared" si="36"/>
        <v>75.705340181523965</v>
      </c>
      <c r="Z70" s="35">
        <f t="shared" si="37"/>
        <v>69.945481962649339</v>
      </c>
      <c r="AA70" s="35">
        <f t="shared" si="38"/>
        <v>-2.7323672085509827</v>
      </c>
      <c r="AB70" s="35">
        <f t="shared" si="39"/>
        <v>-2.7323672085509969</v>
      </c>
      <c r="AC70" s="35">
        <f t="shared" si="40"/>
        <v>-2.7323672085509685</v>
      </c>
      <c r="AF70">
        <v>1.85</v>
      </c>
      <c r="AG70">
        <v>2.04</v>
      </c>
      <c r="AJ70" t="s">
        <v>305</v>
      </c>
    </row>
    <row r="71" spans="1:36" ht="15" x14ac:dyDescent="0.25">
      <c r="A71">
        <v>2.33</v>
      </c>
      <c r="B71">
        <v>3.7</v>
      </c>
      <c r="C71">
        <v>3.05</v>
      </c>
      <c r="D71" s="20">
        <f t="shared" si="28"/>
        <v>2.7323672085509898E-2</v>
      </c>
      <c r="E71" s="17">
        <f>IF(OR($A71="",$B71="",$C71=""),"",A71*'MPTO_working_3-way'!$I70)</f>
        <v>2.3936641559592382</v>
      </c>
      <c r="F71" s="21">
        <f>IF(OR($A71="",$B71="",$C71=""),"",B71*'MPTO_working_3-way'!$I70)</f>
        <v>3.801097586716387</v>
      </c>
      <c r="G71" s="22">
        <f>IF(OR($A71="",$B71="",$C71=""),"",C71*'MPTO_working_3-way'!$I70)</f>
        <v>3.1333371998608048</v>
      </c>
      <c r="H71" s="17">
        <f>IF(OR($A71="",$B71="",$C71=""),"",'MPTO_working_3-way'!E70)</f>
        <v>2.3805178873479589</v>
      </c>
      <c r="I71" s="21">
        <f>IF(OR($A71="",$B71="",$C71=""),"",'MPTO_working_3-way'!F70)</f>
        <v>3.8290354132435009</v>
      </c>
      <c r="J71" s="22">
        <f>IF(OR($A71="",$B71="",$C71=""),"",'MPTO_working_3-way'!G70)</f>
        <v>3.1371470159537549</v>
      </c>
      <c r="K71" s="17">
        <f>IF(OR($A71="",$B71="",$C71=""),"",'OddsRatio_working_3-way'!H70)</f>
        <v>2.3863614758561544</v>
      </c>
      <c r="L71" s="21">
        <f>IF(OR($A71="",$B71="",$C71=""),"",'OddsRatio_working_3-way'!I70)</f>
        <v>3.8144180336929461</v>
      </c>
      <c r="M71" s="22">
        <f>IF(OR($A71="",$B71="",$C71=""),"",'OddsRatio_working_3-way'!J70)</f>
        <v>3.1368729515076059</v>
      </c>
      <c r="N71" s="23">
        <f t="shared" si="29"/>
        <v>41.776955113373432</v>
      </c>
      <c r="O71" s="24">
        <f t="shared" si="30"/>
        <v>26.308190652475698</v>
      </c>
      <c r="P71" s="24">
        <f t="shared" si="31"/>
        <v>31.914854234150859</v>
      </c>
      <c r="Q71" t="s">
        <v>247</v>
      </c>
      <c r="R71" t="s">
        <v>248</v>
      </c>
      <c r="S71" s="48" t="s">
        <v>300</v>
      </c>
      <c r="T71" s="35">
        <v>100</v>
      </c>
      <c r="U71" s="35">
        <f t="shared" si="32"/>
        <v>41.520467836257311</v>
      </c>
      <c r="V71" s="35">
        <f t="shared" si="33"/>
        <v>75.429975429975428</v>
      </c>
      <c r="W71" s="35">
        <f t="shared" si="34"/>
        <v>79.797979797979792</v>
      </c>
      <c r="X71" s="35">
        <f t="shared" si="35"/>
        <v>44.772044772044772</v>
      </c>
      <c r="Y71" s="35">
        <f t="shared" si="36"/>
        <v>78.681552365762883</v>
      </c>
      <c r="Z71" s="35">
        <f t="shared" si="37"/>
        <v>83.049556733767261</v>
      </c>
      <c r="AA71" s="35">
        <f t="shared" si="38"/>
        <v>-3.2515769357874618</v>
      </c>
      <c r="AB71" s="35">
        <f t="shared" si="39"/>
        <v>-3.2515769357874547</v>
      </c>
      <c r="AC71" s="35">
        <f t="shared" si="40"/>
        <v>-3.2515769357874689</v>
      </c>
      <c r="AF71">
        <v>1.81</v>
      </c>
      <c r="AG71">
        <v>2.08</v>
      </c>
      <c r="AJ71" t="s">
        <v>305</v>
      </c>
    </row>
    <row r="72" spans="1:36" ht="15" x14ac:dyDescent="0.25">
      <c r="A72">
        <v>1.71</v>
      </c>
      <c r="B72">
        <v>4.07</v>
      </c>
      <c r="C72">
        <v>4.95</v>
      </c>
      <c r="D72" s="20">
        <f t="shared" si="28"/>
        <v>3.2515769357874591E-2</v>
      </c>
      <c r="E72" s="17">
        <f>IF(OR($A72="",$B72="",$C72=""),"",A72*'MPTO_working_3-way'!$I71)</f>
        <v>1.7656019656019655</v>
      </c>
      <c r="F72" s="21">
        <f>IF(OR($A72="",$B72="",$C72=""),"",B72*'MPTO_working_3-way'!$I71)</f>
        <v>4.2023391812865496</v>
      </c>
      <c r="G72" s="22">
        <f>IF(OR($A72="",$B72="",$C72=""),"",C72*'MPTO_working_3-way'!$I71)</f>
        <v>5.1109530583214795</v>
      </c>
      <c r="H72" s="17">
        <f>IF(OR($A72="",$B72="",$C72=""),"",'MPTO_working_3-way'!E71)</f>
        <v>1.742291612774018</v>
      </c>
      <c r="I72" s="21">
        <f>IF(OR($A72="",$B72="",$C72=""),"",'MPTO_working_3-way'!F71)</f>
        <v>4.2578257234333261</v>
      </c>
      <c r="J72" s="22">
        <f>IF(OR($A72="",$B72="",$C72=""),"",'MPTO_working_3-way'!G71)</f>
        <v>5.2306285542500692</v>
      </c>
      <c r="K72" s="17">
        <f>IF(OR($A72="",$B72="",$C72=""),"",'OddsRatio_working_3-way'!H71)</f>
        <v>1.7505708729189968</v>
      </c>
      <c r="L72" s="21">
        <f>IF(OR($A72="",$B72="",$C72=""),"",'OddsRatio_working_3-way'!I71)</f>
        <v>4.2454261688187618</v>
      </c>
      <c r="M72" s="22">
        <f>IF(OR($A72="",$B72="",$C72=""),"",'OddsRatio_working_3-way'!J71)</f>
        <v>5.1757111944085041</v>
      </c>
      <c r="N72" s="23">
        <f t="shared" si="29"/>
        <v>56.637907041469525</v>
      </c>
      <c r="O72" s="24">
        <f t="shared" si="30"/>
        <v>23.796270526022823</v>
      </c>
      <c r="P72" s="24">
        <f t="shared" si="31"/>
        <v>19.565822432507655</v>
      </c>
      <c r="Q72" t="s">
        <v>249</v>
      </c>
      <c r="R72" t="s">
        <v>250</v>
      </c>
      <c r="S72" s="48" t="s">
        <v>300</v>
      </c>
      <c r="T72" s="35">
        <v>100</v>
      </c>
      <c r="U72" s="35">
        <f t="shared" si="32"/>
        <v>65.156794425087099</v>
      </c>
      <c r="V72" s="35">
        <f t="shared" si="33"/>
        <v>70.674486803519059</v>
      </c>
      <c r="W72" s="35">
        <f t="shared" si="34"/>
        <v>61.977186311787079</v>
      </c>
      <c r="X72" s="35">
        <f t="shared" si="35"/>
        <v>67.348326884693861</v>
      </c>
      <c r="Y72" s="35">
        <f t="shared" si="36"/>
        <v>72.866019263125821</v>
      </c>
      <c r="Z72" s="35">
        <f t="shared" si="37"/>
        <v>64.168718771393827</v>
      </c>
      <c r="AA72" s="35">
        <f t="shared" si="38"/>
        <v>-2.191532459606762</v>
      </c>
      <c r="AB72" s="35">
        <f t="shared" si="39"/>
        <v>-2.191532459606762</v>
      </c>
      <c r="AC72" s="35">
        <f t="shared" si="40"/>
        <v>-2.1915324596067478</v>
      </c>
      <c r="AF72">
        <v>1.92</v>
      </c>
      <c r="AG72">
        <v>1.97</v>
      </c>
      <c r="AJ72" t="s">
        <v>305</v>
      </c>
    </row>
    <row r="73" spans="1:36" ht="15" x14ac:dyDescent="0.25">
      <c r="A73">
        <v>2.87</v>
      </c>
      <c r="B73">
        <v>3.41</v>
      </c>
      <c r="C73">
        <v>2.63</v>
      </c>
      <c r="D73" s="20">
        <f t="shared" si="28"/>
        <v>2.1915324596067709E-2</v>
      </c>
      <c r="E73" s="17">
        <f>IF(OR($A73="",$B73="",$C73=""),"",A73*'MPTO_working_3-way'!$I72)</f>
        <v>2.9328969815907144</v>
      </c>
      <c r="F73" s="21">
        <f>IF(OR($A73="",$B73="",$C73=""),"",B73*'MPTO_working_3-way'!$I72)</f>
        <v>3.4847312568725912</v>
      </c>
      <c r="G73" s="22">
        <f>IF(OR($A73="",$B73="",$C73=""),"",C73*'MPTO_working_3-way'!$I72)</f>
        <v>2.6876373036876582</v>
      </c>
      <c r="H73" s="17">
        <f>IF(OR($A73="",$B73="",$C73=""),"",'MPTO_working_3-way'!E72)</f>
        <v>2.9314599951155662</v>
      </c>
      <c r="I73" s="21">
        <f>IF(OR($A73="",$B73="",$C73=""),"",'MPTO_working_3-way'!F72)</f>
        <v>3.4971145895686471</v>
      </c>
      <c r="J73" s="22">
        <f>IF(OR($A73="",$B73="",$C73=""),"",'MPTO_working_3-way'!G72)</f>
        <v>2.6815184986842451</v>
      </c>
      <c r="K73" s="17">
        <f>IF(OR($A73="",$B73="",$C73=""),"",'OddsRatio_working_3-way'!H72)</f>
        <v>2.9325167319251255</v>
      </c>
      <c r="L73" s="21">
        <f>IF(OR($A73="",$B73="",$C73=""),"",'OddsRatio_working_3-way'!I72)</f>
        <v>3.4905696919462845</v>
      </c>
      <c r="M73" s="22">
        <f>IF(OR($A73="",$B73="",$C73=""),"",'OddsRatio_working_3-way'!J72)</f>
        <v>2.6844931941379429</v>
      </c>
      <c r="N73" s="23">
        <f t="shared" si="29"/>
        <v>34.09598108207777</v>
      </c>
      <c r="O73" s="24">
        <f t="shared" si="30"/>
        <v>28.696617508962813</v>
      </c>
      <c r="P73" s="24">
        <f t="shared" si="31"/>
        <v>37.207401408959399</v>
      </c>
      <c r="Q73" t="s">
        <v>251</v>
      </c>
      <c r="R73" t="s">
        <v>252</v>
      </c>
      <c r="S73" s="48" t="s">
        <v>301</v>
      </c>
      <c r="T73" s="35">
        <v>100</v>
      </c>
      <c r="U73" s="35">
        <f t="shared" si="32"/>
        <v>71.988795518207283</v>
      </c>
      <c r="V73" s="35">
        <f t="shared" si="33"/>
        <v>71.671388101982998</v>
      </c>
      <c r="W73" s="35">
        <f t="shared" si="34"/>
        <v>54.128440366972484</v>
      </c>
      <c r="X73" s="35">
        <f t="shared" si="35"/>
        <v>74.200171531044518</v>
      </c>
      <c r="Y73" s="35">
        <f t="shared" si="36"/>
        <v>73.882764114820247</v>
      </c>
      <c r="Z73" s="35">
        <f t="shared" si="37"/>
        <v>56.339816379809719</v>
      </c>
      <c r="AA73" s="35">
        <f t="shared" si="38"/>
        <v>-2.2113760128372348</v>
      </c>
      <c r="AB73" s="35">
        <f t="shared" si="39"/>
        <v>-2.211376012837249</v>
      </c>
      <c r="AC73" s="35">
        <f t="shared" si="40"/>
        <v>-2.2113760128372348</v>
      </c>
      <c r="AF73">
        <v>1.79</v>
      </c>
      <c r="AG73">
        <v>2.12</v>
      </c>
      <c r="AJ73" t="s">
        <v>303</v>
      </c>
    </row>
    <row r="74" spans="1:36" ht="15" x14ac:dyDescent="0.25">
      <c r="A74">
        <v>3.57</v>
      </c>
      <c r="B74">
        <v>3.53</v>
      </c>
      <c r="C74">
        <v>2.1800000000000002</v>
      </c>
      <c r="D74" s="20">
        <f t="shared" si="28"/>
        <v>2.2113760128372295E-2</v>
      </c>
      <c r="E74" s="17">
        <f>IF(OR($A74="",$B74="",$C74=""),"",A74*'MPTO_working_3-way'!$I73)</f>
        <v>3.648946123658289</v>
      </c>
      <c r="F74" s="21">
        <f>IF(OR($A74="",$B74="",$C74=""),"",B74*'MPTO_working_3-way'!$I73)</f>
        <v>3.608061573253154</v>
      </c>
      <c r="G74" s="22">
        <f>IF(OR($A74="",$B74="",$C74=""),"",C74*'MPTO_working_3-way'!$I73)</f>
        <v>2.2282079970798518</v>
      </c>
      <c r="H74" s="17">
        <f>IF(OR($A74="",$B74="",$C74=""),"",'MPTO_working_3-way'!E73)</f>
        <v>3.6664849240689326</v>
      </c>
      <c r="I74" s="21">
        <f>IF(OR($A74="",$B74="",$C74=""),"",'MPTO_working_3-way'!F73)</f>
        <v>3.6243063519276233</v>
      </c>
      <c r="J74" s="22">
        <f>IF(OR($A74="",$B74="",$C74=""),"",'MPTO_working_3-way'!G73)</f>
        <v>2.2156032652470468</v>
      </c>
      <c r="K74" s="17">
        <f>IF(OR($A74="",$B74="",$C74=""),"",'OddsRatio_working_3-way'!H73)</f>
        <v>3.6589966740220796</v>
      </c>
      <c r="L74" s="21">
        <f>IF(OR($A74="",$B74="",$C74=""),"",'OddsRatio_working_3-way'!I73)</f>
        <v>3.6176115117804901</v>
      </c>
      <c r="M74" s="22">
        <f>IF(OR($A74="",$B74="",$C74=""),"",'OddsRatio_working_3-way'!J73)</f>
        <v>2.2208622861268692</v>
      </c>
      <c r="N74" s="23">
        <f t="shared" si="29"/>
        <v>27.405173058500509</v>
      </c>
      <c r="O74" s="24">
        <f t="shared" si="30"/>
        <v>27.715713263129409</v>
      </c>
      <c r="P74" s="24">
        <f t="shared" si="31"/>
        <v>44.879113678370089</v>
      </c>
      <c r="Q74" t="s">
        <v>253</v>
      </c>
      <c r="R74" t="s">
        <v>254</v>
      </c>
      <c r="S74" s="48" t="s">
        <v>301</v>
      </c>
      <c r="T74" s="35">
        <v>100</v>
      </c>
      <c r="U74" s="35">
        <f t="shared" si="32"/>
        <v>66.996699669967001</v>
      </c>
      <c r="V74" s="35">
        <f t="shared" si="33"/>
        <v>71.014492753623188</v>
      </c>
      <c r="W74" s="35">
        <f t="shared" si="34"/>
        <v>59.839357429718881</v>
      </c>
      <c r="X74" s="35">
        <f t="shared" si="35"/>
        <v>69.146149816657925</v>
      </c>
      <c r="Y74" s="35">
        <f t="shared" si="36"/>
        <v>73.163942900314112</v>
      </c>
      <c r="Z74" s="35">
        <f t="shared" si="37"/>
        <v>61.988807576409812</v>
      </c>
      <c r="AA74" s="35">
        <f t="shared" si="38"/>
        <v>-2.1494501466909242</v>
      </c>
      <c r="AB74" s="35">
        <f t="shared" si="39"/>
        <v>-2.1494501466909242</v>
      </c>
      <c r="AC74" s="35">
        <f t="shared" si="40"/>
        <v>-2.1494501466909313</v>
      </c>
      <c r="AF74">
        <v>2.0099999999999998</v>
      </c>
      <c r="AG74">
        <v>1.9</v>
      </c>
      <c r="AJ74" t="s">
        <v>303</v>
      </c>
    </row>
    <row r="75" spans="1:36" ht="15" x14ac:dyDescent="0.25">
      <c r="A75">
        <v>3.03</v>
      </c>
      <c r="B75">
        <v>3.45</v>
      </c>
      <c r="C75">
        <v>2.4900000000000002</v>
      </c>
      <c r="D75" s="20">
        <f t="shared" si="28"/>
        <v>2.1494501466909233E-2</v>
      </c>
      <c r="E75" s="17">
        <f>IF(OR($A75="",$B75="",$C75=""),"",A75*'MPTO_working_3-way'!$I74)</f>
        <v>3.0951283394447349</v>
      </c>
      <c r="F75" s="21">
        <f>IF(OR($A75="",$B75="",$C75=""),"",B75*'MPTO_working_3-way'!$I74)</f>
        <v>3.524156030060837</v>
      </c>
      <c r="G75" s="22">
        <f>IF(OR($A75="",$B75="",$C75=""),"",C75*'MPTO_working_3-way'!$I74)</f>
        <v>2.5435213086526041</v>
      </c>
      <c r="H75" s="17">
        <f>IF(OR($A75="",$B75="",$C75=""),"",'MPTO_working_3-way'!E74)</f>
        <v>3.0972393519518366</v>
      </c>
      <c r="I75" s="21">
        <f>IF(OR($A75="",$B75="",$C75=""),"",'MPTO_working_3-way'!F74)</f>
        <v>3.5374408568394058</v>
      </c>
      <c r="J75" s="22">
        <f>IF(OR($A75="",$B75="",$C75=""),"",'MPTO_working_3-way'!G74)</f>
        <v>2.5352296020114919</v>
      </c>
      <c r="K75" s="17">
        <f>IF(OR($A75="",$B75="",$C75=""),"",'OddsRatio_working_3-way'!H74)</f>
        <v>3.0968044564634862</v>
      </c>
      <c r="L75" s="21">
        <f>IF(OR($A75="",$B75="",$C75=""),"",'OddsRatio_working_3-way'!I74)</f>
        <v>3.5306260681455872</v>
      </c>
      <c r="M75" s="22">
        <f>IF(OR($A75="",$B75="",$C75=""),"",'OddsRatio_working_3-way'!J74)</f>
        <v>2.5390338128722147</v>
      </c>
      <c r="N75" s="23">
        <f t="shared" si="29"/>
        <v>32.308837965000173</v>
      </c>
      <c r="O75" s="24">
        <f t="shared" si="30"/>
        <v>28.375588125782759</v>
      </c>
      <c r="P75" s="24">
        <f t="shared" si="31"/>
        <v>39.315573909217079</v>
      </c>
      <c r="Q75" t="s">
        <v>255</v>
      </c>
      <c r="R75" t="s">
        <v>256</v>
      </c>
      <c r="S75" s="48" t="s">
        <v>301</v>
      </c>
      <c r="T75" s="35">
        <v>100</v>
      </c>
      <c r="U75" s="35">
        <f t="shared" si="32"/>
        <v>59.349593495934961</v>
      </c>
      <c r="V75" s="35">
        <f t="shared" si="33"/>
        <v>68.75</v>
      </c>
      <c r="W75" s="35">
        <f t="shared" si="34"/>
        <v>69.696969696969703</v>
      </c>
      <c r="X75" s="35">
        <f t="shared" si="35"/>
        <v>61.553030303030297</v>
      </c>
      <c r="Y75" s="35">
        <f t="shared" si="36"/>
        <v>70.953436807095343</v>
      </c>
      <c r="Z75" s="35">
        <f t="shared" si="37"/>
        <v>71.900406504065046</v>
      </c>
      <c r="AA75" s="35">
        <f t="shared" si="38"/>
        <v>-2.2034368070953363</v>
      </c>
      <c r="AB75" s="35">
        <f t="shared" si="39"/>
        <v>-2.2034368070953434</v>
      </c>
      <c r="AC75" s="35">
        <f t="shared" si="40"/>
        <v>-2.2034368070953434</v>
      </c>
      <c r="AF75">
        <v>1.97</v>
      </c>
      <c r="AG75">
        <v>1.93</v>
      </c>
      <c r="AJ75" t="s">
        <v>304</v>
      </c>
    </row>
    <row r="76" spans="1:36" ht="15" x14ac:dyDescent="0.25">
      <c r="A76">
        <v>2.46</v>
      </c>
      <c r="B76">
        <v>3.2</v>
      </c>
      <c r="C76">
        <v>3.3</v>
      </c>
      <c r="D76" s="20">
        <f t="shared" si="28"/>
        <v>2.2034368070953381E-2</v>
      </c>
      <c r="E76" s="17">
        <f>IF(OR($A76="",$B76="",$C76=""),"",A76*'MPTO_working_3-way'!$I75)</f>
        <v>2.5142045454545454</v>
      </c>
      <c r="F76" s="21">
        <f>IF(OR($A76="",$B76="",$C76=""),"",B76*'MPTO_working_3-way'!$I75)</f>
        <v>3.270509977827051</v>
      </c>
      <c r="G76" s="22">
        <f>IF(OR($A76="",$B76="",$C76=""),"",C76*'MPTO_working_3-way'!$I75)</f>
        <v>3.3727134146341458</v>
      </c>
      <c r="H76" s="17">
        <f>IF(OR($A76="",$B76="",$C76=""),"",'MPTO_working_3-way'!E75)</f>
        <v>2.5052655942599236</v>
      </c>
      <c r="I76" s="21">
        <f>IF(OR($A76="",$B76="",$C76=""),"",'MPTO_working_3-way'!F75)</f>
        <v>3.2770208900999096</v>
      </c>
      <c r="J76" s="22">
        <f>IF(OR($A76="",$B76="",$C76=""),"",'MPTO_working_3-way'!G75)</f>
        <v>3.3819715669426644</v>
      </c>
      <c r="K76" s="17">
        <f>IF(OR($A76="",$B76="",$C76=""),"",'OddsRatio_working_3-way'!H75)</f>
        <v>2.5092771978552402</v>
      </c>
      <c r="L76" s="21">
        <f>IF(OR($A76="",$B76="",$C76=""),"",'OddsRatio_working_3-way'!I75)</f>
        <v>3.2742533118366626</v>
      </c>
      <c r="M76" s="22">
        <f>IF(OR($A76="",$B76="",$C76=""),"",'OddsRatio_working_3-way'!J75)</f>
        <v>3.3776284623746928</v>
      </c>
      <c r="N76" s="23">
        <f t="shared" si="29"/>
        <v>39.774011299435031</v>
      </c>
      <c r="O76" s="24">
        <f t="shared" si="30"/>
        <v>30.576271186440678</v>
      </c>
      <c r="P76" s="24">
        <f t="shared" si="31"/>
        <v>29.649717514124298</v>
      </c>
      <c r="Q76" t="s">
        <v>257</v>
      </c>
      <c r="R76" t="s">
        <v>258</v>
      </c>
      <c r="S76" s="48" t="s">
        <v>301</v>
      </c>
      <c r="T76" s="35">
        <v>100</v>
      </c>
      <c r="U76" s="35">
        <f t="shared" si="32"/>
        <v>79.716024340770801</v>
      </c>
      <c r="V76" s="35">
        <f t="shared" si="33"/>
        <v>74.293059125964007</v>
      </c>
      <c r="W76" s="35">
        <f t="shared" si="34"/>
        <v>43.820224719101127</v>
      </c>
      <c r="X76" s="35">
        <f t="shared" si="35"/>
        <v>81.886716154934874</v>
      </c>
      <c r="Y76" s="35">
        <f t="shared" si="36"/>
        <v>76.463750940128094</v>
      </c>
      <c r="Z76" s="35">
        <f t="shared" si="37"/>
        <v>45.990916533265199</v>
      </c>
      <c r="AA76" s="35">
        <f t="shared" si="38"/>
        <v>-2.1706918141640728</v>
      </c>
      <c r="AB76" s="35">
        <f t="shared" si="39"/>
        <v>-2.170691814164087</v>
      </c>
      <c r="AC76" s="35">
        <f t="shared" si="40"/>
        <v>-2.1706918141640728</v>
      </c>
      <c r="AF76">
        <v>2.57</v>
      </c>
      <c r="AG76">
        <v>1.56</v>
      </c>
      <c r="AJ76" t="s">
        <v>304</v>
      </c>
    </row>
    <row r="77" spans="1:36" ht="15" x14ac:dyDescent="0.25">
      <c r="A77">
        <v>4.93</v>
      </c>
      <c r="B77">
        <v>3.89</v>
      </c>
      <c r="C77">
        <v>1.78</v>
      </c>
      <c r="D77" s="20">
        <f t="shared" si="28"/>
        <v>2.1706918141640941E-2</v>
      </c>
      <c r="E77" s="17">
        <f>IF(OR($A77="",$B77="",$C77=""),"",A77*'MPTO_working_3-way'!$I76)</f>
        <v>5.0370151064382895</v>
      </c>
      <c r="F77" s="21">
        <f>IF(OR($A77="",$B77="",$C77=""),"",B77*'MPTO_working_3-way'!$I76)</f>
        <v>3.9744399115709834</v>
      </c>
      <c r="G77" s="22">
        <f>IF(OR($A77="",$B77="",$C77=""),"",C77*'MPTO_working_3-way'!$I76)</f>
        <v>1.818638314292121</v>
      </c>
      <c r="H77" s="17">
        <f>IF(OR($A77="",$B77="",$C77=""),"",'MPTO_working_3-way'!E76)</f>
        <v>5.1123668267037612</v>
      </c>
      <c r="I77" s="21">
        <f>IF(OR($A77="",$B77="",$C77=""),"",'MPTO_working_3-way'!F76)</f>
        <v>4.0026614599077304</v>
      </c>
      <c r="J77" s="22">
        <f>IF(OR($A77="",$B77="",$C77=""),"",'MPTO_working_3-way'!G76)</f>
        <v>1.803224518562492</v>
      </c>
      <c r="K77" s="17">
        <f>IF(OR($A77="",$B77="",$C77=""),"",'OddsRatio_working_3-way'!H76)</f>
        <v>5.0757867776212393</v>
      </c>
      <c r="L77" s="21">
        <f>IF(OR($A77="",$B77="",$C77=""),"",'OddsRatio_working_3-way'!I76)</f>
        <v>3.997207070566255</v>
      </c>
      <c r="M77" s="22">
        <f>IF(OR($A77="",$B77="",$C77=""),"",'OddsRatio_working_3-way'!J76)</f>
        <v>1.8089347802912386</v>
      </c>
      <c r="N77" s="23">
        <f t="shared" si="29"/>
        <v>19.853027613949472</v>
      </c>
      <c r="O77" s="24">
        <f t="shared" si="30"/>
        <v>25.160777927190459</v>
      </c>
      <c r="P77" s="24">
        <f t="shared" si="31"/>
        <v>54.986194458860048</v>
      </c>
      <c r="Q77" t="s">
        <v>259</v>
      </c>
      <c r="R77" t="s">
        <v>260</v>
      </c>
      <c r="S77" s="48" t="s">
        <v>301</v>
      </c>
      <c r="T77" s="35">
        <v>100</v>
      </c>
      <c r="U77" s="35">
        <f t="shared" si="32"/>
        <v>73.118279569892465</v>
      </c>
      <c r="V77" s="35">
        <f t="shared" si="33"/>
        <v>69.418960244648318</v>
      </c>
      <c r="W77" s="35">
        <f t="shared" si="34"/>
        <v>55.357142857142868</v>
      </c>
      <c r="X77" s="35">
        <f t="shared" si="35"/>
        <v>75.223896898208821</v>
      </c>
      <c r="Y77" s="35">
        <f t="shared" si="36"/>
        <v>71.52457757296466</v>
      </c>
      <c r="Z77" s="35">
        <f t="shared" si="37"/>
        <v>57.462760185459203</v>
      </c>
      <c r="AA77" s="35">
        <f t="shared" si="38"/>
        <v>-2.105617328316356</v>
      </c>
      <c r="AB77" s="35">
        <f t="shared" si="39"/>
        <v>-2.1056173283163417</v>
      </c>
      <c r="AC77" s="35">
        <f t="shared" si="40"/>
        <v>-2.1056173283163346</v>
      </c>
      <c r="AF77">
        <v>1.95</v>
      </c>
      <c r="AG77">
        <v>1.95</v>
      </c>
      <c r="AJ77" t="s">
        <v>304</v>
      </c>
    </row>
    <row r="78" spans="1:36" ht="15" x14ac:dyDescent="0.25">
      <c r="A78">
        <v>3.72</v>
      </c>
      <c r="B78">
        <v>3.27</v>
      </c>
      <c r="C78">
        <v>2.2400000000000002</v>
      </c>
      <c r="D78" s="20">
        <f t="shared" si="28"/>
        <v>2.105617328316356E-2</v>
      </c>
      <c r="E78" s="17">
        <f>IF(OR($A78="",$B78="",$C78=""),"",A78*'MPTO_working_3-way'!$I77)</f>
        <v>3.7983289646133684</v>
      </c>
      <c r="F78" s="21">
        <f>IF(OR($A78="",$B78="",$C78=""),"",B78*'MPTO_working_3-way'!$I77)</f>
        <v>3.3388536866359448</v>
      </c>
      <c r="G78" s="22">
        <f>IF(OR($A78="",$B78="",$C78=""),"",C78*'MPTO_working_3-way'!$I77)</f>
        <v>2.2871658281542864</v>
      </c>
      <c r="H78" s="17">
        <f>IF(OR($A78="",$B78="",$C78=""),"",'MPTO_working_3-way'!E77)</f>
        <v>3.8197318811161676</v>
      </c>
      <c r="I78" s="21">
        <f>IF(OR($A78="",$B78="",$C78=""),"",'MPTO_working_3-way'!F77)</f>
        <v>3.3468134822451545</v>
      </c>
      <c r="J78" s="22">
        <f>IF(OR($A78="",$B78="",$C78=""),"",'MPTO_working_3-way'!G77)</f>
        <v>2.2757796777323134</v>
      </c>
      <c r="K78" s="17">
        <f>IF(OR($A78="",$B78="",$C78=""),"",'OddsRatio_working_3-way'!H77)</f>
        <v>3.8091760289462502</v>
      </c>
      <c r="L78" s="21">
        <f>IF(OR($A78="",$B78="",$C78=""),"",'OddsRatio_working_3-way'!I77)</f>
        <v>3.3444226418044081</v>
      </c>
      <c r="M78" s="22">
        <f>IF(OR($A78="",$B78="",$C78=""),"",'OddsRatio_working_3-way'!J77)</f>
        <v>2.2806537779019669</v>
      </c>
      <c r="N78" s="23">
        <f t="shared" si="29"/>
        <v>26.327366832003452</v>
      </c>
      <c r="O78" s="24">
        <f t="shared" si="30"/>
        <v>29.950398964847963</v>
      </c>
      <c r="P78" s="24">
        <f t="shared" si="31"/>
        <v>43.722234203148588</v>
      </c>
      <c r="Q78" t="s">
        <v>261</v>
      </c>
      <c r="R78" t="s">
        <v>262</v>
      </c>
      <c r="S78" s="48" t="s">
        <v>301</v>
      </c>
      <c r="T78" s="35">
        <v>100</v>
      </c>
      <c r="U78" s="35">
        <f t="shared" si="32"/>
        <v>73.190348525469176</v>
      </c>
      <c r="V78" s="35">
        <f t="shared" si="33"/>
        <v>76.019184652278184</v>
      </c>
      <c r="W78" s="35">
        <f t="shared" si="34"/>
        <v>47.368421052631575</v>
      </c>
      <c r="X78" s="35">
        <f t="shared" si="35"/>
        <v>76.61239429509024</v>
      </c>
      <c r="Y78" s="35">
        <f t="shared" si="36"/>
        <v>79.441230421899263</v>
      </c>
      <c r="Z78" s="35">
        <f t="shared" si="37"/>
        <v>50.790466822252654</v>
      </c>
      <c r="AA78" s="35">
        <f t="shared" si="38"/>
        <v>-3.4220457696210644</v>
      </c>
      <c r="AB78" s="35">
        <f t="shared" si="39"/>
        <v>-3.4220457696210786</v>
      </c>
      <c r="AC78" s="35">
        <f t="shared" si="40"/>
        <v>-3.4220457696210786</v>
      </c>
      <c r="AF78">
        <v>2.2200000000000002</v>
      </c>
      <c r="AG78">
        <v>1.73</v>
      </c>
      <c r="AJ78" t="s">
        <v>304</v>
      </c>
    </row>
    <row r="79" spans="1:36" ht="15" x14ac:dyDescent="0.25">
      <c r="A79">
        <v>3.73</v>
      </c>
      <c r="B79">
        <v>4.17</v>
      </c>
      <c r="C79">
        <v>1.9</v>
      </c>
      <c r="D79" s="20">
        <f t="shared" si="28"/>
        <v>3.4220457696210627E-2</v>
      </c>
      <c r="E79" s="17">
        <f>IF(OR($A79="",$B79="",$C79=""),"",A79*'MPTO_working_3-way'!$I78)</f>
        <v>3.8576423072068655</v>
      </c>
      <c r="F79" s="21">
        <f>IF(OR($A79="",$B79="",$C79=""),"",B79*'MPTO_working_3-way'!$I78)</f>
        <v>4.3126993085931984</v>
      </c>
      <c r="G79" s="22">
        <f>IF(OR($A79="",$B79="",$C79=""),"",C79*'MPTO_working_3-way'!$I78)</f>
        <v>1.9650188696228001</v>
      </c>
      <c r="H79" s="17">
        <f>IF(OR($A79="",$B79="",$C79=""),"",'MPTO_working_3-way'!E78)</f>
        <v>3.8957543581971623</v>
      </c>
      <c r="I79" s="21">
        <f>IF(OR($A79="",$B79="",$C79=""),"",'MPTO_working_3-way'!F78)</f>
        <v>4.3782581362973945</v>
      </c>
      <c r="J79" s="22">
        <f>IF(OR($A79="",$B79="",$C79=""),"",'MPTO_working_3-way'!G78)</f>
        <v>1.9420908506036776</v>
      </c>
      <c r="K79" s="17">
        <f>IF(OR($A79="",$B79="",$C79=""),"",'OddsRatio_working_3-way'!H78)</f>
        <v>3.8841504028497722</v>
      </c>
      <c r="L79" s="21">
        <f>IF(OR($A79="",$B79="",$C79=""),"",'OddsRatio_working_3-way'!I78)</f>
        <v>4.3489951564226299</v>
      </c>
      <c r="M79" s="22">
        <f>IF(OR($A79="",$B79="",$C79=""),"",'OddsRatio_working_3-way'!J78)</f>
        <v>1.950818814126299</v>
      </c>
      <c r="N79" s="23">
        <f t="shared" si="29"/>
        <v>25.922569288806152</v>
      </c>
      <c r="O79" s="24">
        <f t="shared" si="30"/>
        <v>23.187334160011257</v>
      </c>
      <c r="P79" s="24">
        <f t="shared" si="31"/>
        <v>50.890096551182609</v>
      </c>
      <c r="Q79" t="s">
        <v>263</v>
      </c>
      <c r="R79" t="s">
        <v>264</v>
      </c>
      <c r="S79" s="48" t="s">
        <v>301</v>
      </c>
      <c r="T79" s="35">
        <v>100</v>
      </c>
      <c r="U79" s="35">
        <f t="shared" si="32"/>
        <v>49.494949494949495</v>
      </c>
      <c r="V79" s="35">
        <f t="shared" si="33"/>
        <v>70.238095238095241</v>
      </c>
      <c r="W79" s="35">
        <f t="shared" si="34"/>
        <v>74.489795918367349</v>
      </c>
      <c r="X79" s="35">
        <f t="shared" si="35"/>
        <v>55.272108843537417</v>
      </c>
      <c r="Y79" s="35">
        <f t="shared" si="36"/>
        <v>76.01525458668317</v>
      </c>
      <c r="Z79" s="35">
        <f t="shared" si="37"/>
        <v>80.266955266955264</v>
      </c>
      <c r="AA79" s="35">
        <f t="shared" si="38"/>
        <v>-5.7771593485879222</v>
      </c>
      <c r="AB79" s="35">
        <f t="shared" si="39"/>
        <v>-5.7771593485879293</v>
      </c>
      <c r="AC79" s="35">
        <f t="shared" si="40"/>
        <v>-5.7771593485879151</v>
      </c>
      <c r="AF79">
        <v>1.51</v>
      </c>
      <c r="AG79">
        <v>2.64</v>
      </c>
      <c r="AJ79" t="s">
        <v>304</v>
      </c>
    </row>
    <row r="80" spans="1:36" ht="15" x14ac:dyDescent="0.25">
      <c r="A80">
        <v>1.98</v>
      </c>
      <c r="B80">
        <v>3.36</v>
      </c>
      <c r="C80">
        <v>3.92</v>
      </c>
      <c r="D80" s="20">
        <f t="shared" si="28"/>
        <v>5.7771593485879125E-2</v>
      </c>
      <c r="E80" s="17">
        <f>IF(OR($A80="",$B80="",$C80=""),"",A80*'MPTO_working_3-way'!$I79)</f>
        <v>2.0943877551020407</v>
      </c>
      <c r="F80" s="21">
        <f>IF(OR($A80="",$B80="",$C80=""),"",B80*'MPTO_working_3-way'!$I79)</f>
        <v>3.5541125541125536</v>
      </c>
      <c r="G80" s="22">
        <f>IF(OR($A80="",$B80="",$C80=""),"",C80*'MPTO_working_3-way'!$I79)</f>
        <v>4.1464646464646462</v>
      </c>
      <c r="H80" s="17">
        <f>IF(OR($A80="",$B80="",$C80=""),"",'MPTO_working_3-way'!E79)</f>
        <v>2.0584886311397148</v>
      </c>
      <c r="I80" s="21">
        <f>IF(OR($A80="",$B80="",$C80=""),"",'MPTO_working_3-way'!F79)</f>
        <v>3.5924463095531962</v>
      </c>
      <c r="J80" s="22">
        <f>IF(OR($A80="",$B80="",$C80=""),"",'MPTO_working_3-way'!G79)</f>
        <v>4.2400757520576873</v>
      </c>
      <c r="K80" s="17">
        <f>IF(OR($A80="",$B80="",$C80=""),"",'OddsRatio_working_3-way'!H79)</f>
        <v>2.0724458910147892</v>
      </c>
      <c r="L80" s="21">
        <f>IF(OR($A80="",$B80="",$C80=""),"",'OddsRatio_working_3-way'!I79)</f>
        <v>3.5826247987703099</v>
      </c>
      <c r="M80" s="22">
        <f>IF(OR($A80="",$B80="",$C80=""),"",'OddsRatio_working_3-way'!J79)</f>
        <v>4.1954510222073313</v>
      </c>
      <c r="N80" s="23">
        <f t="shared" si="29"/>
        <v>47.746650426309387</v>
      </c>
      <c r="O80" s="24">
        <f t="shared" si="30"/>
        <v>28.136419001218034</v>
      </c>
      <c r="P80" s="24">
        <f t="shared" si="31"/>
        <v>24.116930572472594</v>
      </c>
      <c r="Q80" t="s">
        <v>265</v>
      </c>
      <c r="R80" t="s">
        <v>266</v>
      </c>
      <c r="S80" s="48" t="s">
        <v>301</v>
      </c>
      <c r="T80" s="35">
        <v>100</v>
      </c>
      <c r="U80" s="35">
        <f t="shared" si="32"/>
        <v>73.614775725593674</v>
      </c>
      <c r="V80" s="35">
        <f t="shared" si="33"/>
        <v>69.6048632218845</v>
      </c>
      <c r="W80" s="35">
        <f t="shared" si="34"/>
        <v>51.219512195121943</v>
      </c>
      <c r="X80" s="35">
        <f t="shared" si="35"/>
        <v>79.175624582993549</v>
      </c>
      <c r="Y80" s="35">
        <f t="shared" si="36"/>
        <v>75.16571207928439</v>
      </c>
      <c r="Z80" s="35">
        <f t="shared" si="37"/>
        <v>56.780361052521833</v>
      </c>
      <c r="AA80" s="35">
        <f t="shared" si="38"/>
        <v>-5.5608488573998756</v>
      </c>
      <c r="AB80" s="35">
        <f t="shared" si="39"/>
        <v>-5.5608488573998898</v>
      </c>
      <c r="AC80" s="35">
        <f t="shared" si="40"/>
        <v>-5.5608488573998898</v>
      </c>
      <c r="AF80">
        <v>2.4300000000000002</v>
      </c>
      <c r="AG80">
        <v>1.55</v>
      </c>
      <c r="AJ80" t="s">
        <v>307</v>
      </c>
    </row>
    <row r="81" spans="1:36" ht="15" x14ac:dyDescent="0.25">
      <c r="A81">
        <v>3.79</v>
      </c>
      <c r="B81">
        <v>3.29</v>
      </c>
      <c r="C81">
        <v>2.0499999999999998</v>
      </c>
      <c r="D81" s="20">
        <f t="shared" si="28"/>
        <v>5.5608488573998915E-2</v>
      </c>
      <c r="E81" s="17">
        <f>IF(OR($A81="",$B81="",$C81=""),"",A81*'MPTO_working_3-way'!$I80)</f>
        <v>4.0007561716954561</v>
      </c>
      <c r="F81" s="21">
        <f>IF(OR($A81="",$B81="",$C81=""),"",B81*'MPTO_working_3-way'!$I80)</f>
        <v>3.4729519274084564</v>
      </c>
      <c r="G81" s="22">
        <f>IF(OR($A81="",$B81="",$C81=""),"",C81*'MPTO_working_3-way'!$I80)</f>
        <v>2.1639974015766974</v>
      </c>
      <c r="H81" s="17">
        <f>IF(OR($A81="",$B81="",$C81=""),"",'MPTO_working_3-way'!E80)</f>
        <v>4.0763736338215057</v>
      </c>
      <c r="I81" s="21">
        <f>IF(OR($A81="",$B81="",$C81=""),"",'MPTO_working_3-way'!F80)</f>
        <v>3.5036675788496905</v>
      </c>
      <c r="J81" s="22">
        <f>IF(OR($A81="",$B81="",$C81=""),"",'MPTO_working_3-way'!G80)</f>
        <v>2.1309752123438499</v>
      </c>
      <c r="K81" s="17">
        <f>IF(OR($A81="",$B81="",$C81=""),"",'OddsRatio_working_3-way'!H80)</f>
        <v>4.0401466627993834</v>
      </c>
      <c r="L81" s="21">
        <f>IF(OR($A81="",$B81="",$C81=""),"",'OddsRatio_working_3-way'!I80)</f>
        <v>3.4953175117600677</v>
      </c>
      <c r="M81" s="22">
        <f>IF(OR($A81="",$B81="",$C81=""),"",'OddsRatio_working_3-way'!J80)</f>
        <v>2.1441412171825638</v>
      </c>
      <c r="N81" s="23">
        <f t="shared" si="29"/>
        <v>24.995274820165211</v>
      </c>
      <c r="O81" s="24">
        <f t="shared" si="30"/>
        <v>28.793948804992752</v>
      </c>
      <c r="P81" s="24">
        <f t="shared" si="31"/>
        <v>46.210776374842034</v>
      </c>
      <c r="Q81" t="s">
        <v>267</v>
      </c>
      <c r="R81" t="s">
        <v>268</v>
      </c>
      <c r="S81" s="48" t="s">
        <v>301</v>
      </c>
      <c r="T81" s="35">
        <v>100</v>
      </c>
      <c r="U81" s="35">
        <f t="shared" si="32"/>
        <v>56.521739130434774</v>
      </c>
      <c r="V81" s="35">
        <f t="shared" si="33"/>
        <v>69.78851963746223</v>
      </c>
      <c r="W81" s="35">
        <f t="shared" si="34"/>
        <v>68.152866242038215</v>
      </c>
      <c r="X81" s="35">
        <f t="shared" si="35"/>
        <v>62.058614120499541</v>
      </c>
      <c r="Y81" s="35">
        <f t="shared" si="36"/>
        <v>75.325394627527004</v>
      </c>
      <c r="Z81" s="35">
        <f t="shared" si="37"/>
        <v>73.689741232102989</v>
      </c>
      <c r="AA81" s="35">
        <f t="shared" si="38"/>
        <v>-5.5368749900647671</v>
      </c>
      <c r="AB81" s="35">
        <f t="shared" si="39"/>
        <v>-5.5368749900647742</v>
      </c>
      <c r="AC81" s="35">
        <f t="shared" si="40"/>
        <v>-5.5368749900647742</v>
      </c>
      <c r="AF81">
        <v>2.1</v>
      </c>
      <c r="AG81">
        <v>1.72</v>
      </c>
      <c r="AJ81" t="s">
        <v>307</v>
      </c>
    </row>
    <row r="82" spans="1:36" ht="15" x14ac:dyDescent="0.25">
      <c r="A82">
        <v>2.2999999999999998</v>
      </c>
      <c r="B82">
        <v>3.31</v>
      </c>
      <c r="C82">
        <v>3.14</v>
      </c>
      <c r="D82" s="20">
        <f t="shared" si="28"/>
        <v>5.5368749900647662E-2</v>
      </c>
      <c r="E82" s="17">
        <f>IF(OR($A82="",$B82="",$C82=""),"",A82*'MPTO_working_3-way'!$I81)</f>
        <v>2.4273481247714894</v>
      </c>
      <c r="F82" s="21">
        <f>IF(OR($A82="",$B82="",$C82=""),"",B82*'MPTO_working_3-way'!$I81)</f>
        <v>3.4932705621711437</v>
      </c>
      <c r="G82" s="22">
        <f>IF(OR($A82="",$B82="",$C82=""),"",C82*'MPTO_working_3-way'!$I81)</f>
        <v>3.3138578746880336</v>
      </c>
      <c r="H82" s="17">
        <f>IF(OR($A82="",$B82="",$C82=""),"",'MPTO_working_3-way'!E81)</f>
        <v>2.4019617759813401</v>
      </c>
      <c r="I82" s="21">
        <f>IF(OR($A82="",$B82="",$C82=""),"",'MPTO_working_3-way'!F81)</f>
        <v>3.5253652220335634</v>
      </c>
      <c r="J82" s="22">
        <f>IF(OR($A82="",$B82="",$C82=""),"",'MPTO_working_3-way'!G81)</f>
        <v>3.333165701622371</v>
      </c>
      <c r="K82" s="17">
        <f>IF(OR($A82="",$B82="",$C82=""),"",'OddsRatio_working_3-way'!H81)</f>
        <v>2.4128234235152703</v>
      </c>
      <c r="L82" s="21">
        <f>IF(OR($A82="",$B82="",$C82=""),"",'OddsRatio_working_3-way'!I81)</f>
        <v>3.5104785448617508</v>
      </c>
      <c r="M82" s="22">
        <f>IF(OR($A82="",$B82="",$C82=""),"",'OddsRatio_working_3-way'!J81)</f>
        <v>3.3257247125559068</v>
      </c>
      <c r="N82" s="23">
        <f t="shared" si="29"/>
        <v>41.197222178180148</v>
      </c>
      <c r="O82" s="24">
        <f t="shared" si="30"/>
        <v>28.626468583025478</v>
      </c>
      <c r="P82" s="24">
        <f t="shared" si="31"/>
        <v>30.176309238794374</v>
      </c>
      <c r="Q82" t="s">
        <v>269</v>
      </c>
      <c r="R82" t="s">
        <v>270</v>
      </c>
      <c r="S82" s="48" t="s">
        <v>301</v>
      </c>
      <c r="T82" s="35">
        <v>100</v>
      </c>
      <c r="U82" s="35">
        <f t="shared" si="32"/>
        <v>20.634920634920633</v>
      </c>
      <c r="V82" s="35">
        <f t="shared" si="33"/>
        <v>82.486865148861654</v>
      </c>
      <c r="W82" s="35">
        <f t="shared" si="34"/>
        <v>90.41227229146692</v>
      </c>
      <c r="X82" s="35">
        <f t="shared" si="35"/>
        <v>27.100862559671434</v>
      </c>
      <c r="Y82" s="35">
        <f t="shared" si="36"/>
        <v>88.952807073612433</v>
      </c>
      <c r="Z82" s="35">
        <f t="shared" si="37"/>
        <v>96.878214216217714</v>
      </c>
      <c r="AA82" s="35">
        <f t="shared" si="38"/>
        <v>-6.4659419247508012</v>
      </c>
      <c r="AB82" s="35">
        <f t="shared" si="39"/>
        <v>-6.4659419247507799</v>
      </c>
      <c r="AC82" s="35">
        <f t="shared" si="40"/>
        <v>-6.4659419247507941</v>
      </c>
      <c r="AF82">
        <v>2.13</v>
      </c>
      <c r="AG82">
        <v>1.7</v>
      </c>
      <c r="AJ82" t="s">
        <v>307</v>
      </c>
    </row>
    <row r="83" spans="1:36" ht="15" x14ac:dyDescent="0.25">
      <c r="A83">
        <v>1.26</v>
      </c>
      <c r="B83">
        <v>5.71</v>
      </c>
      <c r="C83">
        <v>10.43</v>
      </c>
      <c r="D83" s="20">
        <f t="shared" si="28"/>
        <v>6.4659419247508065E-2</v>
      </c>
      <c r="E83" s="17">
        <f>IF(OR($A83="",$B83="",$C83=""),"",A83*'MPTO_working_3-way'!$I82)</f>
        <v>1.3414708682518601</v>
      </c>
      <c r="F83" s="21">
        <f>IF(OR($A83="",$B83="",$C83=""),"",B83*'MPTO_working_3-way'!$I82)</f>
        <v>6.0792052839032706</v>
      </c>
      <c r="G83" s="22">
        <f>IF(OR($A83="",$B83="",$C83=""),"",C83*'MPTO_working_3-way'!$I82)</f>
        <v>11.104397742751509</v>
      </c>
      <c r="H83" s="17">
        <f>IF(OR($A83="",$B83="",$C83=""),"",'MPTO_working_3-way'!E82)</f>
        <v>1.2951729550617357</v>
      </c>
      <c r="I83" s="21">
        <f>IF(OR($A83="",$B83="",$C83=""),"",'MPTO_working_3-way'!F82)</f>
        <v>6.5113404307788505</v>
      </c>
      <c r="J83" s="22">
        <f>IF(OR($A83="",$B83="",$C83=""),"",'MPTO_working_3-way'!G82)</f>
        <v>13.45457930412417</v>
      </c>
      <c r="K83" s="17">
        <f>IF(OR($A83="",$B83="",$C83=""),"",'OddsRatio_working_3-way'!H82)</f>
        <v>1.3069405385309492</v>
      </c>
      <c r="L83" s="21">
        <f>IF(OR($A83="",$B83="",$C83=""),"",'OddsRatio_working_3-way'!I82)</f>
        <v>6.5603459095414216</v>
      </c>
      <c r="M83" s="22">
        <f>IF(OR($A83="",$B83="",$C83=""),"",'OddsRatio_working_3-way'!J82)</f>
        <v>12.13249722441096</v>
      </c>
      <c r="N83" s="23">
        <f t="shared" si="29"/>
        <v>74.5450403483716</v>
      </c>
      <c r="O83" s="24">
        <f t="shared" si="30"/>
        <v>16.449518535717729</v>
      </c>
      <c r="P83" s="24">
        <f t="shared" si="31"/>
        <v>9.0054411159106635</v>
      </c>
      <c r="Q83" t="s">
        <v>271</v>
      </c>
      <c r="R83" t="s">
        <v>272</v>
      </c>
      <c r="S83" s="48" t="s">
        <v>301</v>
      </c>
      <c r="T83" s="35">
        <v>100</v>
      </c>
      <c r="U83" s="35">
        <f t="shared" si="32"/>
        <v>61.832061068702288</v>
      </c>
      <c r="V83" s="35">
        <f t="shared" si="33"/>
        <v>74.619289340101517</v>
      </c>
      <c r="W83" s="35">
        <f t="shared" si="34"/>
        <v>60.317460317460316</v>
      </c>
      <c r="X83" s="35">
        <f t="shared" si="35"/>
        <v>65.063250342438167</v>
      </c>
      <c r="Y83" s="35">
        <f t="shared" si="36"/>
        <v>77.850478613837382</v>
      </c>
      <c r="Z83" s="35">
        <f t="shared" si="37"/>
        <v>63.548649591196181</v>
      </c>
      <c r="AA83" s="35">
        <f t="shared" si="38"/>
        <v>-3.2311892737358789</v>
      </c>
      <c r="AB83" s="35">
        <f t="shared" si="39"/>
        <v>-3.2311892737358647</v>
      </c>
      <c r="AC83" s="35">
        <f t="shared" si="40"/>
        <v>-3.2311892737358647</v>
      </c>
      <c r="AF83">
        <v>1.77</v>
      </c>
      <c r="AG83">
        <v>2.04</v>
      </c>
      <c r="AJ83" t="s">
        <v>307</v>
      </c>
    </row>
    <row r="84" spans="1:36" ht="15" x14ac:dyDescent="0.25">
      <c r="A84">
        <v>2.62</v>
      </c>
      <c r="B84">
        <v>3.94</v>
      </c>
      <c r="C84">
        <v>2.52</v>
      </c>
      <c r="D84" s="20">
        <f t="shared" si="28"/>
        <v>3.2311892737358683E-2</v>
      </c>
      <c r="E84" s="17">
        <f>IF(OR($A84="",$B84="",$C84=""),"",A84*'MPTO_working_3-way'!$I83)</f>
        <v>2.7046571589718797</v>
      </c>
      <c r="F84" s="21">
        <f>IF(OR($A84="",$B84="",$C84=""),"",B84*'MPTO_working_3-way'!$I83)</f>
        <v>4.0673088573851928</v>
      </c>
      <c r="G84" s="22">
        <f>IF(OR($A84="",$B84="",$C84=""),"",C84*'MPTO_working_3-way'!$I83)</f>
        <v>2.6014259696981439</v>
      </c>
      <c r="H84" s="17">
        <f>IF(OR($A84="",$B84="",$C84=""),"",'MPTO_working_3-way'!E83)</f>
        <v>2.6960808483259227</v>
      </c>
      <c r="I84" s="21">
        <f>IF(OR($A84="",$B84="",$C84=""),"",'MPTO_working_3-way'!F83)</f>
        <v>4.114608711203493</v>
      </c>
      <c r="J84" s="22">
        <f>IF(OR($A84="",$B84="",$C84=""),"",'MPTO_working_3-way'!G83)</f>
        <v>2.5903060609424049</v>
      </c>
      <c r="K84" s="17">
        <f>IF(OR($A84="",$B84="",$C84=""),"",'OddsRatio_working_3-way'!H83)</f>
        <v>2.7013104892053033</v>
      </c>
      <c r="L84" s="21">
        <f>IF(OR($A84="",$B84="",$C84=""),"",'OddsRatio_working_3-way'!I83)</f>
        <v>4.0875634804096252</v>
      </c>
      <c r="M84" s="22">
        <f>IF(OR($A84="",$B84="",$C84=""),"",'OddsRatio_working_3-way'!J83)</f>
        <v>2.596291323204976</v>
      </c>
      <c r="N84" s="23">
        <f t="shared" si="29"/>
        <v>36.973262828628883</v>
      </c>
      <c r="O84" s="24">
        <f t="shared" si="30"/>
        <v>24.586281373352204</v>
      </c>
      <c r="P84" s="24">
        <f t="shared" si="31"/>
        <v>38.440455798018917</v>
      </c>
      <c r="Q84" t="s">
        <v>273</v>
      </c>
      <c r="R84" t="s">
        <v>274</v>
      </c>
      <c r="S84" s="48" t="s">
        <v>301</v>
      </c>
      <c r="T84" s="35">
        <v>100</v>
      </c>
      <c r="U84" s="35">
        <f t="shared" si="32"/>
        <v>84.101748807631168</v>
      </c>
      <c r="V84" s="35">
        <f t="shared" si="33"/>
        <v>76.019184652278184</v>
      </c>
      <c r="W84" s="35">
        <f t="shared" si="34"/>
        <v>35.897435897435898</v>
      </c>
      <c r="X84" s="35">
        <f t="shared" si="35"/>
        <v>88.083379450285932</v>
      </c>
      <c r="Y84" s="35">
        <f t="shared" si="36"/>
        <v>80.000815294932934</v>
      </c>
      <c r="Z84" s="35">
        <f t="shared" si="37"/>
        <v>39.879066540090662</v>
      </c>
      <c r="AA84" s="35">
        <f t="shared" si="38"/>
        <v>-3.9816306426547641</v>
      </c>
      <c r="AB84" s="35">
        <f t="shared" si="39"/>
        <v>-3.9816306426547499</v>
      </c>
      <c r="AC84" s="35">
        <f t="shared" si="40"/>
        <v>-3.9816306426547641</v>
      </c>
      <c r="AF84">
        <v>1.46</v>
      </c>
      <c r="AG84">
        <v>2.78</v>
      </c>
      <c r="AJ84" t="s">
        <v>308</v>
      </c>
    </row>
    <row r="85" spans="1:36" ht="15" x14ac:dyDescent="0.25">
      <c r="A85">
        <v>6.29</v>
      </c>
      <c r="B85">
        <v>4.17</v>
      </c>
      <c r="C85">
        <v>1.56</v>
      </c>
      <c r="D85" s="20">
        <f t="shared" si="28"/>
        <v>3.9816306426547543E-2</v>
      </c>
      <c r="E85" s="17">
        <f>IF(OR($A85="",$B85="",$C85=""),"",A85*'MPTO_working_3-way'!$I84)</f>
        <v>6.5404445674229841</v>
      </c>
      <c r="F85" s="21">
        <f>IF(OR($A85="",$B85="",$C85=""),"",B85*'MPTO_working_3-way'!$I84)</f>
        <v>4.3360339977987028</v>
      </c>
      <c r="G85" s="22">
        <f>IF(OR($A85="",$B85="",$C85=""),"",C85*'MPTO_working_3-way'!$I84)</f>
        <v>1.6221134380254143</v>
      </c>
      <c r="H85" s="17">
        <f>IF(OR($A85="",$B85="",$C85=""),"",'MPTO_working_3-way'!E84)</f>
        <v>6.8629276487487019</v>
      </c>
      <c r="I85" s="21">
        <f>IF(OR($A85="",$B85="",$C85=""),"",'MPTO_working_3-way'!F84)</f>
        <v>4.4143084251126501</v>
      </c>
      <c r="J85" s="22">
        <f>IF(OR($A85="",$B85="",$C85=""),"",'MPTO_working_3-way'!G84)</f>
        <v>1.5929818600124983</v>
      </c>
      <c r="K85" s="17">
        <f>IF(OR($A85="",$B85="",$C85=""),"",'OddsRatio_working_3-way'!H84)</f>
        <v>6.6935552231343154</v>
      </c>
      <c r="L85" s="21">
        <f>IF(OR($A85="",$B85="",$C85=""),"",'OddsRatio_working_3-way'!I84)</f>
        <v>4.4118279881542124</v>
      </c>
      <c r="M85" s="22">
        <f>IF(OR($A85="",$B85="",$C85=""),"",'OddsRatio_working_3-way'!J84)</f>
        <v>1.6027204016928578</v>
      </c>
      <c r="N85" s="23">
        <f t="shared" si="29"/>
        <v>15.289480549699274</v>
      </c>
      <c r="O85" s="24">
        <f t="shared" si="30"/>
        <v>23.062549797987636</v>
      </c>
      <c r="P85" s="24">
        <f t="shared" si="31"/>
        <v>61.647969652313094</v>
      </c>
      <c r="Q85" t="s">
        <v>275</v>
      </c>
      <c r="R85" t="s">
        <v>276</v>
      </c>
      <c r="S85" s="48" t="s">
        <v>301</v>
      </c>
      <c r="T85" s="35">
        <v>100</v>
      </c>
      <c r="U85" s="35">
        <f t="shared" si="32"/>
        <v>31.506849315068493</v>
      </c>
      <c r="V85" s="35">
        <f t="shared" si="33"/>
        <v>78.991596638655466</v>
      </c>
      <c r="W85" s="35">
        <f t="shared" si="34"/>
        <v>85.875706214689274</v>
      </c>
      <c r="X85" s="35">
        <f t="shared" si="35"/>
        <v>35.132697146655275</v>
      </c>
      <c r="Y85" s="35">
        <f t="shared" si="36"/>
        <v>82.617444470242248</v>
      </c>
      <c r="Z85" s="35">
        <f t="shared" si="37"/>
        <v>89.501554046276041</v>
      </c>
      <c r="AA85" s="35">
        <f t="shared" si="38"/>
        <v>-3.6258478315867819</v>
      </c>
      <c r="AB85" s="35">
        <f t="shared" si="39"/>
        <v>-3.6258478315867819</v>
      </c>
      <c r="AC85" s="35">
        <f t="shared" si="40"/>
        <v>-3.6258478315867677</v>
      </c>
      <c r="AF85">
        <v>1.81</v>
      </c>
      <c r="AG85">
        <v>2.06</v>
      </c>
      <c r="AJ85" t="s">
        <v>308</v>
      </c>
    </row>
    <row r="86" spans="1:36" ht="15" x14ac:dyDescent="0.25">
      <c r="A86">
        <v>1.46</v>
      </c>
      <c r="B86">
        <v>4.76</v>
      </c>
      <c r="C86">
        <v>7.08</v>
      </c>
      <c r="D86" s="20">
        <f t="shared" si="28"/>
        <v>3.6258478315867704E-2</v>
      </c>
      <c r="E86" s="17">
        <f>IF(OR($A86="",$B86="",$C86=""),"",A86*'MPTO_working_3-way'!$I85)</f>
        <v>1.5129373783411668</v>
      </c>
      <c r="F86" s="21">
        <f>IF(OR($A86="",$B86="",$C86=""),"",B86*'MPTO_working_3-way'!$I85)</f>
        <v>4.9325903567835301</v>
      </c>
      <c r="G86" s="22">
        <f>IF(OR($A86="",$B86="",$C86=""),"",C86*'MPTO_working_3-way'!$I85)</f>
        <v>7.3367100264763438</v>
      </c>
      <c r="H86" s="17">
        <f>IF(OR($A86="",$B86="",$C86=""),"",'MPTO_working_3-way'!E85)</f>
        <v>1.4862256294827558</v>
      </c>
      <c r="I86" s="21">
        <f>IF(OR($A86="",$B86="",$C86=""),"",'MPTO_working_3-way'!F85)</f>
        <v>5.0505592757882187</v>
      </c>
      <c r="J86" s="22">
        <f>IF(OR($A86="",$B86="",$C86=""),"",'MPTO_working_3-way'!G85)</f>
        <v>7.7425282070046686</v>
      </c>
      <c r="K86" s="17">
        <f>IF(OR($A86="",$B86="",$C86=""),"",'OddsRatio_working_3-way'!H85)</f>
        <v>1.4946502209488648</v>
      </c>
      <c r="L86" s="21">
        <f>IF(OR($A86="",$B86="",$C86=""),"",'OddsRatio_working_3-way'!I85)</f>
        <v>5.0432278929733299</v>
      </c>
      <c r="M86" s="22">
        <f>IF(OR($A86="",$B86="",$C86=""),"",'OddsRatio_working_3-way'!J85)</f>
        <v>7.5379855290632571</v>
      </c>
      <c r="N86" s="23">
        <f t="shared" si="29"/>
        <v>66.096588947814354</v>
      </c>
      <c r="O86" s="24">
        <f t="shared" si="30"/>
        <v>20.273323500800203</v>
      </c>
      <c r="P86" s="24">
        <f t="shared" si="31"/>
        <v>13.630087551385445</v>
      </c>
      <c r="Q86" t="s">
        <v>277</v>
      </c>
      <c r="R86" t="s">
        <v>278</v>
      </c>
      <c r="S86" s="48" t="s">
        <v>301</v>
      </c>
      <c r="T86" s="35">
        <v>100</v>
      </c>
      <c r="U86" s="35">
        <f t="shared" si="32"/>
        <v>54.337899543379002</v>
      </c>
      <c r="V86" s="35">
        <f t="shared" si="33"/>
        <v>69.879518072289159</v>
      </c>
      <c r="W86" s="35">
        <f t="shared" si="34"/>
        <v>72.527472527472526</v>
      </c>
      <c r="X86" s="35">
        <f t="shared" si="35"/>
        <v>57.593009400238316</v>
      </c>
      <c r="Y86" s="35">
        <f t="shared" si="36"/>
        <v>73.134627929148479</v>
      </c>
      <c r="Z86" s="35">
        <f t="shared" si="37"/>
        <v>75.78258238433186</v>
      </c>
      <c r="AA86" s="35">
        <f t="shared" si="38"/>
        <v>-3.2551098568593133</v>
      </c>
      <c r="AB86" s="35">
        <f t="shared" si="39"/>
        <v>-3.2551098568593204</v>
      </c>
      <c r="AC86" s="35">
        <f t="shared" si="40"/>
        <v>-3.2551098568593346</v>
      </c>
      <c r="AF86">
        <v>1.64</v>
      </c>
      <c r="AG86">
        <v>2.33</v>
      </c>
      <c r="AJ86" t="s">
        <v>308</v>
      </c>
    </row>
    <row r="87" spans="1:36" ht="15" x14ac:dyDescent="0.25">
      <c r="A87">
        <v>2.19</v>
      </c>
      <c r="B87">
        <v>3.32</v>
      </c>
      <c r="C87">
        <v>3.64</v>
      </c>
      <c r="D87" s="20">
        <f t="shared" si="28"/>
        <v>3.2551098568593284E-2</v>
      </c>
      <c r="E87" s="17">
        <f>IF(OR($A87="",$B87="",$C87=""),"",A87*'MPTO_working_3-way'!$I86)</f>
        <v>2.2612869058652194</v>
      </c>
      <c r="F87" s="21">
        <f>IF(OR($A87="",$B87="",$C87=""),"",B87*'MPTO_working_3-way'!$I86)</f>
        <v>3.4280696472477294</v>
      </c>
      <c r="G87" s="22">
        <f>IF(OR($A87="",$B87="",$C87=""),"",C87*'MPTO_working_3-way'!$I86)</f>
        <v>3.7584859987896797</v>
      </c>
      <c r="H87" s="17">
        <f>IF(OR($A87="",$B87="",$C87=""),"",'MPTO_working_3-way'!E86)</f>
        <v>2.2433061173378448</v>
      </c>
      <c r="I87" s="21">
        <f>IF(OR($A87="",$B87="",$C87=""),"",'MPTO_working_3-way'!F86)</f>
        <v>3.4440663450006661</v>
      </c>
      <c r="J87" s="22">
        <f>IF(OR($A87="",$B87="",$C87=""),"",'MPTO_working_3-way'!G86)</f>
        <v>3.7896744542671943</v>
      </c>
      <c r="K87" s="17">
        <f>IF(OR($A87="",$B87="",$C87=""),"",'OddsRatio_working_3-way'!H86)</f>
        <v>2.2508325305463233</v>
      </c>
      <c r="L87" s="21">
        <f>IF(OR($A87="",$B87="",$C87=""),"",'OddsRatio_working_3-way'!I86)</f>
        <v>3.4385978746785462</v>
      </c>
      <c r="M87" s="22">
        <f>IF(OR($A87="",$B87="",$C87=""),"",'OddsRatio_working_3-way'!J86)</f>
        <v>3.7749562022204151</v>
      </c>
      <c r="N87" s="23">
        <f t="shared" si="29"/>
        <v>44.222606048186421</v>
      </c>
      <c r="O87" s="24">
        <f t="shared" si="30"/>
        <v>29.170935917327789</v>
      </c>
      <c r="P87" s="24">
        <f t="shared" si="31"/>
        <v>26.606458034485787</v>
      </c>
      <c r="Q87" t="s">
        <v>279</v>
      </c>
      <c r="R87" t="s">
        <v>280</v>
      </c>
      <c r="S87" s="48" t="s">
        <v>301</v>
      </c>
      <c r="T87" s="35">
        <v>100</v>
      </c>
      <c r="U87" s="35">
        <f t="shared" si="32"/>
        <v>70.326409495548958</v>
      </c>
      <c r="V87" s="35">
        <f t="shared" si="33"/>
        <v>70.588235294117652</v>
      </c>
      <c r="W87" s="35">
        <f t="shared" si="34"/>
        <v>55.752212389380524</v>
      </c>
      <c r="X87" s="35">
        <f t="shared" si="35"/>
        <v>73.659552316501831</v>
      </c>
      <c r="Y87" s="35">
        <f t="shared" si="36"/>
        <v>73.92137811507051</v>
      </c>
      <c r="Z87" s="35">
        <f t="shared" si="37"/>
        <v>59.08535521033339</v>
      </c>
      <c r="AA87" s="35">
        <f t="shared" si="38"/>
        <v>-3.3331428209528724</v>
      </c>
      <c r="AB87" s="35">
        <f t="shared" si="39"/>
        <v>-3.3331428209528582</v>
      </c>
      <c r="AC87" s="35">
        <f t="shared" si="40"/>
        <v>-3.3331428209528653</v>
      </c>
      <c r="AF87">
        <v>2.09</v>
      </c>
      <c r="AG87">
        <v>1.79</v>
      </c>
      <c r="AJ87" t="s">
        <v>308</v>
      </c>
    </row>
    <row r="88" spans="1:36" ht="15" x14ac:dyDescent="0.25">
      <c r="A88">
        <v>3.37</v>
      </c>
      <c r="B88">
        <v>3.4</v>
      </c>
      <c r="C88">
        <v>2.2599999999999998</v>
      </c>
      <c r="D88" s="20">
        <f t="shared" si="28"/>
        <v>3.3331428209528724E-2</v>
      </c>
      <c r="E88" s="17">
        <f>IF(OR($A88="",$B88="",$C88=""),"",A88*'MPTO_working_3-way'!$I87)</f>
        <v>3.4823269130661121</v>
      </c>
      <c r="F88" s="21">
        <f>IF(OR($A88="",$B88="",$C88=""),"",B88*'MPTO_working_3-way'!$I87)</f>
        <v>3.5133268559123976</v>
      </c>
      <c r="G88" s="22">
        <f>IF(OR($A88="",$B88="",$C88=""),"",C88*'MPTO_working_3-way'!$I87)</f>
        <v>2.3353290277535348</v>
      </c>
      <c r="H88" s="17">
        <f>IF(OR($A88="",$B88="",$C88=""),"",'MPTO_working_3-way'!E87)</f>
        <v>3.5010888336860631</v>
      </c>
      <c r="I88" s="21">
        <f>IF(OR($A88="",$B88="",$C88=""),"",'MPTO_working_3-way'!F87)</f>
        <v>3.5334793691108861</v>
      </c>
      <c r="J88" s="22">
        <f>IF(OR($A88="",$B88="",$C88=""),"",'MPTO_working_3-way'!G87)</f>
        <v>2.3182094889779084</v>
      </c>
      <c r="K88" s="17">
        <f>IF(OR($A88="",$B88="",$C88=""),"",'OddsRatio_working_3-way'!H87)</f>
        <v>3.4931734621102319</v>
      </c>
      <c r="L88" s="21">
        <f>IF(OR($A88="",$B88="",$C88=""),"",'OddsRatio_working_3-way'!I87)</f>
        <v>3.5247326198584625</v>
      </c>
      <c r="M88" s="22">
        <f>IF(OR($A88="",$B88="",$C88=""),"",'OddsRatio_working_3-way'!J87)</f>
        <v>2.3254846254256925</v>
      </c>
      <c r="N88" s="23">
        <f t="shared" si="29"/>
        <v>28.716430851103581</v>
      </c>
      <c r="O88" s="24">
        <f t="shared" si="30"/>
        <v>28.463050578887966</v>
      </c>
      <c r="P88" s="24">
        <f t="shared" si="31"/>
        <v>42.820518570008446</v>
      </c>
      <c r="Q88" t="s">
        <v>281</v>
      </c>
      <c r="R88" t="s">
        <v>282</v>
      </c>
      <c r="S88" s="48" t="s">
        <v>301</v>
      </c>
      <c r="T88" s="35">
        <v>100</v>
      </c>
      <c r="U88" s="35">
        <f t="shared" si="32"/>
        <v>30.555555555555554</v>
      </c>
      <c r="V88" s="35">
        <f t="shared" si="33"/>
        <v>79.079497907949786</v>
      </c>
      <c r="W88" s="35">
        <f t="shared" si="34"/>
        <v>86.595174262734588</v>
      </c>
      <c r="X88" s="35">
        <f t="shared" si="35"/>
        <v>34.325327829315619</v>
      </c>
      <c r="Y88" s="35">
        <f t="shared" si="36"/>
        <v>82.849270181709855</v>
      </c>
      <c r="Z88" s="35">
        <f t="shared" si="37"/>
        <v>90.364946536494656</v>
      </c>
      <c r="AA88" s="35">
        <f t="shared" si="38"/>
        <v>-3.769772273760065</v>
      </c>
      <c r="AB88" s="35">
        <f t="shared" si="39"/>
        <v>-3.7697722737600685</v>
      </c>
      <c r="AC88" s="35">
        <f t="shared" si="40"/>
        <v>-3.7697722737600685</v>
      </c>
      <c r="AF88">
        <v>1.94</v>
      </c>
      <c r="AG88">
        <v>1.93</v>
      </c>
      <c r="AJ88" t="s">
        <v>308</v>
      </c>
    </row>
    <row r="89" spans="1:36" ht="15" x14ac:dyDescent="0.25">
      <c r="A89">
        <v>1.44</v>
      </c>
      <c r="B89">
        <v>4.78</v>
      </c>
      <c r="C89">
        <v>7.46</v>
      </c>
      <c r="D89" s="20">
        <f t="shared" si="28"/>
        <v>3.7697722737600747E-2</v>
      </c>
      <c r="E89" s="17">
        <f>IF(OR($A89="",$B89="",$C89=""),"",A89*'MPTO_working_3-way'!$I88)</f>
        <v>1.494284720742145</v>
      </c>
      <c r="F89" s="21">
        <f>IF(OR($A89="",$B89="",$C89=""),"",B89*'MPTO_working_3-way'!$I88)</f>
        <v>4.9601951146857317</v>
      </c>
      <c r="G89" s="22">
        <f>IF(OR($A89="",$B89="",$C89=""),"",C89*'MPTO_working_3-way'!$I88)</f>
        <v>7.7412250116225012</v>
      </c>
      <c r="H89" s="17">
        <f>IF(OR($A89="",$B89="",$C89=""),"",'MPTO_working_3-way'!E88)</f>
        <v>1.4665368477459857</v>
      </c>
      <c r="I89" s="21">
        <f>IF(OR($A89="",$B89="",$C89=""),"",'MPTO_working_3-way'!F88)</f>
        <v>5.085458243825193</v>
      </c>
      <c r="J89" s="22">
        <f>IF(OR($A89="",$B89="",$C89=""),"",'MPTO_working_3-way'!G88)</f>
        <v>8.2316484798015086</v>
      </c>
      <c r="K89" s="17">
        <f>IF(OR($A89="",$B89="",$C89=""),"",'OddsRatio_working_3-way'!H88)</f>
        <v>1.4751952859737942</v>
      </c>
      <c r="L89" s="21">
        <f>IF(OR($A89="",$B89="",$C89=""),"",'OddsRatio_working_3-way'!I88)</f>
        <v>5.0823595022294139</v>
      </c>
      <c r="M89" s="22">
        <f>IF(OR($A89="",$B89="",$C89=""),"",'OddsRatio_working_3-way'!J88)</f>
        <v>7.9767307895243418</v>
      </c>
      <c r="N89" s="23">
        <f t="shared" si="29"/>
        <v>66.921650614438747</v>
      </c>
      <c r="O89" s="24">
        <f t="shared" si="30"/>
        <v>20.160497256232592</v>
      </c>
      <c r="P89" s="24">
        <f t="shared" si="31"/>
        <v>12.917852129328658</v>
      </c>
      <c r="Q89" t="s">
        <v>283</v>
      </c>
      <c r="R89" t="s">
        <v>284</v>
      </c>
      <c r="S89" s="48" t="s">
        <v>301</v>
      </c>
      <c r="T89" s="35">
        <v>100</v>
      </c>
      <c r="U89" s="35">
        <f t="shared" si="32"/>
        <v>27.536231884057976</v>
      </c>
      <c r="V89" s="35">
        <f t="shared" si="33"/>
        <v>80.276134122287957</v>
      </c>
      <c r="W89" s="35">
        <f t="shared" si="34"/>
        <v>88.571428571428569</v>
      </c>
      <c r="X89" s="35">
        <f t="shared" si="35"/>
        <v>31.15243730628346</v>
      </c>
      <c r="Y89" s="35">
        <f t="shared" si="36"/>
        <v>83.892339544513476</v>
      </c>
      <c r="Z89" s="35">
        <f t="shared" si="37"/>
        <v>92.187633993654075</v>
      </c>
      <c r="AA89" s="35">
        <f t="shared" si="38"/>
        <v>-3.6162054222254838</v>
      </c>
      <c r="AB89" s="35">
        <f t="shared" si="39"/>
        <v>-3.6162054222255193</v>
      </c>
      <c r="AC89" s="35">
        <f t="shared" si="40"/>
        <v>-3.6162054222255051</v>
      </c>
      <c r="AF89">
        <v>1.53</v>
      </c>
      <c r="AG89">
        <v>2.59</v>
      </c>
      <c r="AJ89" t="s">
        <v>308</v>
      </c>
    </row>
    <row r="90" spans="1:36" ht="15" x14ac:dyDescent="0.25">
      <c r="A90">
        <v>1.38</v>
      </c>
      <c r="B90">
        <v>5.07</v>
      </c>
      <c r="C90">
        <v>8.75</v>
      </c>
      <c r="D90" s="20">
        <f t="shared" si="28"/>
        <v>3.6162054222254936E-2</v>
      </c>
      <c r="E90" s="17">
        <f>IF(OR($A90="",$B90="",$C90=""),"",A90*'MPTO_working_3-way'!$I89)</f>
        <v>1.4299036348267118</v>
      </c>
      <c r="F90" s="21">
        <f>IF(OR($A90="",$B90="",$C90=""),"",B90*'MPTO_working_3-way'!$I89)</f>
        <v>5.2533416149068328</v>
      </c>
      <c r="G90" s="22">
        <f>IF(OR($A90="",$B90="",$C90=""),"",C90*'MPTO_working_3-way'!$I89)</f>
        <v>9.0664179744447306</v>
      </c>
      <c r="H90" s="17">
        <f>IF(OR($A90="",$B90="",$C90=""),"",'MPTO_working_3-way'!E89)</f>
        <v>1.4033439886485934</v>
      </c>
      <c r="I90" s="21">
        <f>IF(OR($A90="",$B90="",$C90=""),"",'MPTO_working_3-way'!F89)</f>
        <v>5.4000158771461724</v>
      </c>
      <c r="J90" s="22">
        <f>IF(OR($A90="",$B90="",$C90=""),"",'MPTO_working_3-way'!G89)</f>
        <v>9.7817021242600255</v>
      </c>
      <c r="K90" s="17">
        <f>IF(OR($A90="",$B90="",$C90=""),"",'OddsRatio_working_3-way'!H89)</f>
        <v>1.411379259181176</v>
      </c>
      <c r="L90" s="21">
        <f>IF(OR($A90="",$B90="",$C90=""),"",'OddsRatio_working_3-way'!I89)</f>
        <v>5.4060883812299698</v>
      </c>
      <c r="M90" s="22">
        <f>IF(OR($A90="",$B90="",$C90=""),"",'OddsRatio_working_3-way'!J89)</f>
        <v>9.3899717333003121</v>
      </c>
      <c r="N90" s="23">
        <f t="shared" si="29"/>
        <v>69.934782711506898</v>
      </c>
      <c r="O90" s="24">
        <f t="shared" si="30"/>
        <v>19.035502986564008</v>
      </c>
      <c r="P90" s="24">
        <f t="shared" si="31"/>
        <v>11.029714301929088</v>
      </c>
      <c r="Q90" t="s">
        <v>285</v>
      </c>
      <c r="R90" t="s">
        <v>286</v>
      </c>
      <c r="S90" s="48" t="s">
        <v>301</v>
      </c>
      <c r="T90" s="35">
        <v>100</v>
      </c>
      <c r="U90" s="35">
        <f t="shared" si="32"/>
        <v>54.751131221719454</v>
      </c>
      <c r="V90" s="35">
        <f t="shared" si="33"/>
        <v>69.969969969969966</v>
      </c>
      <c r="W90" s="35">
        <f t="shared" si="34"/>
        <v>72.527472527472526</v>
      </c>
      <c r="X90" s="35">
        <f t="shared" si="35"/>
        <v>57.502557502557508</v>
      </c>
      <c r="Y90" s="35">
        <f t="shared" si="36"/>
        <v>72.721396250808013</v>
      </c>
      <c r="Z90" s="35">
        <f t="shared" si="37"/>
        <v>75.278898808310572</v>
      </c>
      <c r="AA90" s="35">
        <f t="shared" si="38"/>
        <v>-2.7514262808380536</v>
      </c>
      <c r="AB90" s="35">
        <f t="shared" si="39"/>
        <v>-2.7514262808380465</v>
      </c>
      <c r="AC90" s="35">
        <f t="shared" si="40"/>
        <v>-2.7514262808380465</v>
      </c>
      <c r="AF90">
        <v>1.67</v>
      </c>
      <c r="AG90">
        <v>2.29</v>
      </c>
      <c r="AJ90" t="s">
        <v>308</v>
      </c>
    </row>
    <row r="91" spans="1:36" ht="15" x14ac:dyDescent="0.25">
      <c r="A91">
        <v>2.21</v>
      </c>
      <c r="B91">
        <v>3.33</v>
      </c>
      <c r="C91">
        <v>3.64</v>
      </c>
      <c r="D91" s="20">
        <f t="shared" si="28"/>
        <v>2.751426280838043E-2</v>
      </c>
      <c r="E91" s="17">
        <f>IF(OR($A91="",$B91="",$C91=""),"",A91*'MPTO_working_3-way'!$I90)</f>
        <v>2.2708065208065209</v>
      </c>
      <c r="F91" s="21">
        <f>IF(OR($A91="",$B91="",$C91=""),"",B91*'MPTO_working_3-way'!$I90)</f>
        <v>3.4216224951519068</v>
      </c>
      <c r="G91" s="22">
        <f>IF(OR($A91="",$B91="",$C91=""),"",C91*'MPTO_working_3-way'!$I90)</f>
        <v>3.740151916622505</v>
      </c>
      <c r="H91" s="17">
        <f>IF(OR($A91="",$B91="",$C91=""),"",'MPTO_working_3-way'!E90)</f>
        <v>2.2557208455087094</v>
      </c>
      <c r="I91" s="21">
        <f>IF(OR($A91="",$B91="",$C91=""),"",'MPTO_working_3-way'!F90)</f>
        <v>3.4349048510199451</v>
      </c>
      <c r="J91" s="22">
        <f>IF(OR($A91="",$B91="",$C91=""),"",'MPTO_working_3-way'!G90)</f>
        <v>3.7657145084929131</v>
      </c>
      <c r="K91" s="17">
        <f>IF(OR($A91="",$B91="",$C91=""),"",'OddsRatio_working_3-way'!H90)</f>
        <v>2.262081400642812</v>
      </c>
      <c r="L91" s="21">
        <f>IF(OR($A91="",$B91="",$C91=""),"",'OddsRatio_working_3-way'!I90)</f>
        <v>3.4302889780973156</v>
      </c>
      <c r="M91" s="22">
        <f>IF(OR($A91="",$B91="",$C91=""),"",'OddsRatio_working_3-way'!J90)</f>
        <v>3.7536321468570453</v>
      </c>
      <c r="N91" s="23">
        <f t="shared" si="29"/>
        <v>44.037217210598399</v>
      </c>
      <c r="O91" s="24">
        <f t="shared" si="30"/>
        <v>29.225900911538282</v>
      </c>
      <c r="P91" s="24">
        <f t="shared" si="31"/>
        <v>26.736881877863318</v>
      </c>
      <c r="Q91" t="s">
        <v>118</v>
      </c>
      <c r="R91" t="s">
        <v>103</v>
      </c>
      <c r="S91" s="48" t="s">
        <v>301</v>
      </c>
      <c r="T91" s="35">
        <v>100</v>
      </c>
      <c r="U91" s="35">
        <f t="shared" si="32"/>
        <v>14.529914529914532</v>
      </c>
      <c r="V91" s="35">
        <f t="shared" si="33"/>
        <v>86.893840104849275</v>
      </c>
      <c r="W91" s="35">
        <f t="shared" si="34"/>
        <v>94.708994708994709</v>
      </c>
      <c r="X91" s="35">
        <f t="shared" si="35"/>
        <v>18.397165186156013</v>
      </c>
      <c r="Y91" s="35">
        <f t="shared" si="36"/>
        <v>90.76109076109077</v>
      </c>
      <c r="Z91" s="35">
        <f t="shared" si="37"/>
        <v>98.57624536523619</v>
      </c>
      <c r="AA91" s="35">
        <f t="shared" si="38"/>
        <v>-3.867250656241481</v>
      </c>
      <c r="AB91" s="35">
        <f t="shared" si="39"/>
        <v>-3.8672506562414952</v>
      </c>
      <c r="AC91" s="35">
        <f t="shared" si="40"/>
        <v>-3.867250656241481</v>
      </c>
      <c r="AF91">
        <v>2.35</v>
      </c>
      <c r="AG91">
        <v>1.65</v>
      </c>
      <c r="AJ91" t="s">
        <v>127</v>
      </c>
    </row>
    <row r="92" spans="1:36" ht="15" x14ac:dyDescent="0.25">
      <c r="A92">
        <v>1.17</v>
      </c>
      <c r="B92">
        <v>7.63</v>
      </c>
      <c r="C92">
        <v>18.899999999999999</v>
      </c>
      <c r="D92" s="20">
        <f t="shared" si="28"/>
        <v>3.8672506562414943E-2</v>
      </c>
      <c r="E92" s="17">
        <f>IF(OR($A92="",$B92="",$C92=""),"",A92*'MPTO_working_3-way'!$I91)</f>
        <v>1.2152468326780255</v>
      </c>
      <c r="F92" s="21">
        <f>IF(OR($A92="",$B92="",$C92=""),"",B92*'MPTO_working_3-way'!$I91)</f>
        <v>7.9250712250712256</v>
      </c>
      <c r="G92" s="22">
        <f>IF(OR($A92="",$B92="",$C92=""),"",C92*'MPTO_working_3-way'!$I91)</f>
        <v>19.630910374029639</v>
      </c>
      <c r="H92" s="17">
        <f>IF(OR($A92="",$B92="",$C92=""),"",'MPTO_working_3-way'!E91)</f>
        <v>1.1879164861616072</v>
      </c>
      <c r="I92" s="21">
        <f>IF(OR($A92="",$B92="",$C92=""),"",'MPTO_working_3-way'!F91)</f>
        <v>8.4623300295967088</v>
      </c>
      <c r="J92" s="22">
        <f>IF(OR($A92="",$B92="",$C92=""),"",'MPTO_working_3-way'!G91)</f>
        <v>24.987994899387331</v>
      </c>
      <c r="K92" s="17">
        <f>IF(OR($A92="",$B92="",$C92=""),"",'OddsRatio_working_3-way'!H91)</f>
        <v>1.1946381651335738</v>
      </c>
      <c r="L92" s="21">
        <f>IF(OR($A92="",$B92="",$C92=""),"",'OddsRatio_working_3-way'!I91)</f>
        <v>8.5908884402093832</v>
      </c>
      <c r="M92" s="22">
        <f>IF(OR($A92="",$B92="",$C92=""),"",'OddsRatio_working_3-way'!J91)</f>
        <v>21.494253858182198</v>
      </c>
      <c r="N92" s="23">
        <f t="shared" si="29"/>
        <v>82.287809612826678</v>
      </c>
      <c r="O92" s="24">
        <f t="shared" si="30"/>
        <v>12.618183125426896</v>
      </c>
      <c r="P92" s="24">
        <f t="shared" si="31"/>
        <v>5.0940072617464143</v>
      </c>
      <c r="Q92" t="s">
        <v>126</v>
      </c>
      <c r="R92" t="s">
        <v>121</v>
      </c>
      <c r="S92" s="48" t="s">
        <v>301</v>
      </c>
      <c r="T92" s="35">
        <v>100</v>
      </c>
      <c r="U92" s="35">
        <f t="shared" si="32"/>
        <v>29.078014184397166</v>
      </c>
      <c r="V92" s="35">
        <f t="shared" si="33"/>
        <v>79.797979797979792</v>
      </c>
      <c r="W92" s="35">
        <f t="shared" si="34"/>
        <v>87.730061349693244</v>
      </c>
      <c r="X92" s="35">
        <f t="shared" si="35"/>
        <v>32.471958852326949</v>
      </c>
      <c r="Y92" s="35">
        <f t="shared" si="36"/>
        <v>83.19192446590958</v>
      </c>
      <c r="Z92" s="35">
        <f t="shared" si="37"/>
        <v>91.124006017623032</v>
      </c>
      <c r="AA92" s="35">
        <f t="shared" si="38"/>
        <v>-3.3939446679297838</v>
      </c>
      <c r="AB92" s="35">
        <f t="shared" si="39"/>
        <v>-3.3939446679297873</v>
      </c>
      <c r="AC92" s="35">
        <f t="shared" si="40"/>
        <v>-3.3939446679297873</v>
      </c>
      <c r="AF92">
        <v>1.56</v>
      </c>
      <c r="AG92">
        <v>2.5099999999999998</v>
      </c>
      <c r="AJ92" t="s">
        <v>127</v>
      </c>
    </row>
    <row r="93" spans="1:36" ht="15" x14ac:dyDescent="0.25">
      <c r="A93">
        <v>1.41</v>
      </c>
      <c r="B93">
        <v>4.95</v>
      </c>
      <c r="C93">
        <v>8.15</v>
      </c>
      <c r="D93" s="20">
        <f t="shared" si="28"/>
        <v>3.3939446679297935E-2</v>
      </c>
      <c r="E93" s="17">
        <f>IF(OR($A93="",$B93="",$C93=""),"",A93*'MPTO_working_3-way'!$I92)</f>
        <v>1.4578546198178099</v>
      </c>
      <c r="F93" s="21">
        <f>IF(OR($A93="",$B93="",$C93=""),"",B93*'MPTO_working_3-way'!$I92)</f>
        <v>5.1180002610625248</v>
      </c>
      <c r="G93" s="22">
        <f>IF(OR($A93="",$B93="",$C93=""),"",C93*'MPTO_working_3-way'!$I92)</f>
        <v>8.4266064904362779</v>
      </c>
      <c r="H93" s="17">
        <f>IF(OR($A93="",$B93="",$C93=""),"",'MPTO_working_3-way'!E92)</f>
        <v>1.4328562639211717</v>
      </c>
      <c r="I93" s="21">
        <f>IF(OR($A93="",$B93="",$C93=""),"",'MPTO_working_3-way'!F92)</f>
        <v>5.243644551171994</v>
      </c>
      <c r="J93" s="22">
        <f>IF(OR($A93="",$B93="",$C93=""),"",'MPTO_working_3-way'!G92)</f>
        <v>8.9777697986497778</v>
      </c>
      <c r="K93" s="17">
        <f>IF(OR($A93="",$B93="",$C93=""),"",'OddsRatio_working_3-way'!H92)</f>
        <v>1.4405804715390791</v>
      </c>
      <c r="L93" s="21">
        <f>IF(OR($A93="",$B93="",$C93=""),"",'OddsRatio_working_3-way'!I92)</f>
        <v>5.2446167379984461</v>
      </c>
      <c r="M93" s="22">
        <f>IF(OR($A93="",$B93="",$C93=""),"",'OddsRatio_working_3-way'!J92)</f>
        <v>8.6832935890351628</v>
      </c>
      <c r="N93" s="23">
        <f t="shared" si="29"/>
        <v>68.593945267668147</v>
      </c>
      <c r="O93" s="24">
        <f t="shared" si="30"/>
        <v>19.538881379275168</v>
      </c>
      <c r="P93" s="24">
        <f t="shared" si="31"/>
        <v>11.867173353056696</v>
      </c>
      <c r="Q93" t="s">
        <v>124</v>
      </c>
      <c r="R93" t="s">
        <v>113</v>
      </c>
      <c r="S93" s="48" t="s">
        <v>301</v>
      </c>
      <c r="T93" s="35">
        <v>100</v>
      </c>
      <c r="U93" s="35">
        <f t="shared" si="32"/>
        <v>65.156794425087099</v>
      </c>
      <c r="V93" s="35">
        <f t="shared" si="33"/>
        <v>69.879518072289159</v>
      </c>
      <c r="W93" s="35">
        <f t="shared" si="34"/>
        <v>62.264150943396231</v>
      </c>
      <c r="X93" s="35">
        <f t="shared" si="35"/>
        <v>67.856330984314624</v>
      </c>
      <c r="Y93" s="35">
        <f t="shared" si="36"/>
        <v>72.579054631516655</v>
      </c>
      <c r="Z93" s="35">
        <f t="shared" si="37"/>
        <v>64.963687502623742</v>
      </c>
      <c r="AA93" s="35">
        <f t="shared" si="38"/>
        <v>-2.6995365592275249</v>
      </c>
      <c r="AB93" s="35">
        <f t="shared" si="39"/>
        <v>-2.6995365592274965</v>
      </c>
      <c r="AC93" s="35">
        <f t="shared" si="40"/>
        <v>-2.6995365592275107</v>
      </c>
      <c r="AF93">
        <v>1.72</v>
      </c>
      <c r="AG93">
        <v>2.2000000000000002</v>
      </c>
      <c r="AJ93" t="s">
        <v>127</v>
      </c>
    </row>
    <row r="94" spans="1:36" ht="15" x14ac:dyDescent="0.25">
      <c r="A94">
        <v>2.87</v>
      </c>
      <c r="B94">
        <v>3.32</v>
      </c>
      <c r="C94">
        <v>2.65</v>
      </c>
      <c r="D94" s="20">
        <f t="shared" si="28"/>
        <v>2.6995365592275E-2</v>
      </c>
      <c r="E94" s="17">
        <f>IF(OR($A94="",$B94="",$C94=""),"",A94*'MPTO_working_3-way'!$I93)</f>
        <v>2.9474766992498296</v>
      </c>
      <c r="F94" s="21">
        <f>IF(OR($A94="",$B94="",$C94=""),"",B94*'MPTO_working_3-way'!$I93)</f>
        <v>3.4096246137663528</v>
      </c>
      <c r="G94" s="22">
        <f>IF(OR($A94="",$B94="",$C94=""),"",C94*'MPTO_working_3-way'!$I93)</f>
        <v>2.7215377188195284</v>
      </c>
      <c r="H94" s="17">
        <f>IF(OR($A94="",$B94="",$C94=""),"",'MPTO_working_3-way'!E93)</f>
        <v>2.9460842956461404</v>
      </c>
      <c r="I94" s="21">
        <f>IF(OR($A94="",$B94="",$C94=""),"",'MPTO_working_3-way'!F93)</f>
        <v>3.4222389479761781</v>
      </c>
      <c r="J94" s="22">
        <f>IF(OR($A94="",$B94="",$C94=""),"",'MPTO_working_3-way'!G93)</f>
        <v>2.7147353240948462</v>
      </c>
      <c r="K94" s="17">
        <f>IF(OR($A94="",$B94="",$C94=""),"",'OddsRatio_working_3-way'!H93)</f>
        <v>2.9470999043607242</v>
      </c>
      <c r="L94" s="21">
        <f>IF(OR($A94="",$B94="",$C94=""),"",'OddsRatio_working_3-way'!I93)</f>
        <v>3.4156533572817529</v>
      </c>
      <c r="M94" s="22">
        <f>IF(OR($A94="",$B94="",$C94=""),"",'OddsRatio_working_3-way'!J93)</f>
        <v>2.7180293273771086</v>
      </c>
      <c r="N94" s="23">
        <f t="shared" si="29"/>
        <v>33.927325032103319</v>
      </c>
      <c r="O94" s="24">
        <f t="shared" si="30"/>
        <v>29.328741819920641</v>
      </c>
      <c r="P94" s="24">
        <f t="shared" si="31"/>
        <v>36.743933147976051</v>
      </c>
      <c r="Q94" t="s">
        <v>114</v>
      </c>
      <c r="R94" t="s">
        <v>123</v>
      </c>
      <c r="S94" s="48" t="s">
        <v>301</v>
      </c>
      <c r="T94" s="35">
        <v>100</v>
      </c>
      <c r="U94" s="35">
        <f t="shared" si="32"/>
        <v>61.089494163424128</v>
      </c>
      <c r="V94" s="35">
        <f t="shared" si="33"/>
        <v>71.509971509971507</v>
      </c>
      <c r="W94" s="35">
        <f t="shared" si="34"/>
        <v>64.157706093189958</v>
      </c>
      <c r="X94" s="35">
        <f t="shared" si="35"/>
        <v>64.332322396838521</v>
      </c>
      <c r="Y94" s="35">
        <f t="shared" si="36"/>
        <v>74.752799743385907</v>
      </c>
      <c r="Z94" s="35">
        <f t="shared" si="37"/>
        <v>67.400534326604372</v>
      </c>
      <c r="AA94" s="35">
        <f t="shared" si="38"/>
        <v>-3.242828233414393</v>
      </c>
      <c r="AB94" s="35">
        <f t="shared" si="39"/>
        <v>-3.2428282334144001</v>
      </c>
      <c r="AC94" s="35">
        <f t="shared" si="40"/>
        <v>-3.2428282334144143</v>
      </c>
      <c r="AF94">
        <v>2.27</v>
      </c>
      <c r="AG94">
        <v>1.68</v>
      </c>
      <c r="AJ94" t="s">
        <v>127</v>
      </c>
    </row>
    <row r="95" spans="1:36" ht="15" x14ac:dyDescent="0.25">
      <c r="A95">
        <v>2.57</v>
      </c>
      <c r="B95">
        <v>3.51</v>
      </c>
      <c r="C95">
        <v>2.79</v>
      </c>
      <c r="D95" s="20">
        <f t="shared" si="28"/>
        <v>3.2428282334143965E-2</v>
      </c>
      <c r="E95" s="17">
        <f>IF(OR($A95="",$B95="",$C95=""),"",A95*'MPTO_working_3-way'!$I94)</f>
        <v>2.6533406855987498</v>
      </c>
      <c r="F95" s="21">
        <f>IF(OR($A95="",$B95="",$C95=""),"",B95*'MPTO_working_3-way'!$I94)</f>
        <v>3.6238232709928453</v>
      </c>
      <c r="G95" s="22">
        <f>IF(OR($A95="",$B95="",$C95=""),"",C95*'MPTO_working_3-way'!$I94)</f>
        <v>2.8804749077122618</v>
      </c>
      <c r="H95" s="17">
        <f>IF(OR($A95="",$B95="",$C95=""),"",'MPTO_working_3-way'!E94)</f>
        <v>2.6434352349385573</v>
      </c>
      <c r="I95" s="21">
        <f>IF(OR($A95="",$B95="",$C95=""),"",'MPTO_working_3-way'!F94)</f>
        <v>3.6484252312651422</v>
      </c>
      <c r="J95" s="22">
        <f>IF(OR($A95="",$B95="",$C95=""),"",'MPTO_working_3-way'!G94)</f>
        <v>2.8767581424839102</v>
      </c>
      <c r="K95" s="17">
        <f>IF(OR($A95="",$B95="",$C95=""),"",'OddsRatio_working_3-way'!H94)</f>
        <v>2.6483006604681893</v>
      </c>
      <c r="L95" s="21">
        <f>IF(OR($A95="",$B95="",$C95=""),"",'OddsRatio_working_3-way'!I94)</f>
        <v>3.6351813106848128</v>
      </c>
      <c r="M95" s="22">
        <f>IF(OR($A95="",$B95="",$C95=""),"",'OddsRatio_working_3-way'!J94)</f>
        <v>2.8792727275401657</v>
      </c>
      <c r="N95" s="23">
        <f t="shared" si="29"/>
        <v>37.688337778393546</v>
      </c>
      <c r="O95" s="24">
        <f t="shared" si="30"/>
        <v>27.59516469814</v>
      </c>
      <c r="P95" s="24">
        <f t="shared" si="31"/>
        <v>34.716497523466458</v>
      </c>
      <c r="Q95" t="s">
        <v>166</v>
      </c>
      <c r="R95" t="s">
        <v>171</v>
      </c>
      <c r="S95" s="48" t="s">
        <v>301</v>
      </c>
      <c r="T95" s="35">
        <v>100</v>
      </c>
      <c r="U95" s="35">
        <f t="shared" si="32"/>
        <v>36.30573248407643</v>
      </c>
      <c r="V95" s="35">
        <f t="shared" si="33"/>
        <v>73.118279569892465</v>
      </c>
      <c r="W95" s="35">
        <f t="shared" si="34"/>
        <v>86.772486772486786</v>
      </c>
      <c r="X95" s="35">
        <f t="shared" si="35"/>
        <v>40.109233657620756</v>
      </c>
      <c r="Y95" s="35">
        <f t="shared" si="36"/>
        <v>76.921780743436798</v>
      </c>
      <c r="Z95" s="35">
        <f t="shared" si="37"/>
        <v>90.575987946031091</v>
      </c>
      <c r="AA95" s="35">
        <f t="shared" si="38"/>
        <v>-3.8035011735443263</v>
      </c>
      <c r="AB95" s="35">
        <f t="shared" si="39"/>
        <v>-3.8035011735443334</v>
      </c>
      <c r="AC95" s="35">
        <f t="shared" si="40"/>
        <v>-3.8035011735443049</v>
      </c>
      <c r="AF95">
        <v>1.89</v>
      </c>
      <c r="AG95">
        <v>1.98</v>
      </c>
      <c r="AJ95" t="s">
        <v>206</v>
      </c>
    </row>
    <row r="96" spans="1:36" ht="15" x14ac:dyDescent="0.25">
      <c r="A96">
        <v>1.57</v>
      </c>
      <c r="B96">
        <v>3.72</v>
      </c>
      <c r="C96">
        <v>7.56</v>
      </c>
      <c r="D96" s="20">
        <f t="shared" si="28"/>
        <v>3.8035011735443103E-2</v>
      </c>
      <c r="E96" s="17">
        <f>IF(OR($A96="",$B96="",$C96=""),"",A96*'MPTO_working_3-way'!$I95)</f>
        <v>1.6297149684246457</v>
      </c>
      <c r="F96" s="21">
        <f>IF(OR($A96="",$B96="",$C96=""),"",B96*'MPTO_working_3-way'!$I95)</f>
        <v>3.8614902436558487</v>
      </c>
      <c r="G96" s="22">
        <f>IF(OR($A96="",$B96="",$C96=""),"",C96*'MPTO_working_3-way'!$I95)</f>
        <v>7.8475446887199496</v>
      </c>
      <c r="H96" s="17">
        <f>IF(OR($A96="",$B96="",$C96=""),"",'MPTO_working_3-way'!E95)</f>
        <v>1.6018855143021502</v>
      </c>
      <c r="I96" s="21">
        <f>IF(OR($A96="",$B96="",$C96=""),"",'MPTO_working_3-way'!F95)</f>
        <v>3.904132205682207</v>
      </c>
      <c r="J96" s="22">
        <f>IF(OR($A96="",$B96="",$C96=""),"",'MPTO_working_3-way'!G95)</f>
        <v>8.3614280779788963</v>
      </c>
      <c r="K96" s="17">
        <f>IF(OR($A96="",$B96="",$C96=""),"",'OddsRatio_working_3-way'!H95)</f>
        <v>1.6117115568439511</v>
      </c>
      <c r="L96" s="21">
        <f>IF(OR($A96="",$B96="",$C96=""),"",'OddsRatio_working_3-way'!I95)</f>
        <v>3.9190446221325375</v>
      </c>
      <c r="M96" s="22">
        <f>IF(OR($A96="",$B96="",$C96=""),"",'OddsRatio_working_3-way'!J95)</f>
        <v>8.0400487945549433</v>
      </c>
      <c r="N96" s="23">
        <f t="shared" si="29"/>
        <v>61.360423103105212</v>
      </c>
      <c r="O96" s="24">
        <f t="shared" si="30"/>
        <v>25.896737707493322</v>
      </c>
      <c r="P96" s="24">
        <f t="shared" si="31"/>
        <v>12.742839189401478</v>
      </c>
      <c r="Q96" t="s">
        <v>194</v>
      </c>
      <c r="R96" t="s">
        <v>163</v>
      </c>
      <c r="S96" s="48" t="s">
        <v>301</v>
      </c>
      <c r="T96" s="35">
        <v>100</v>
      </c>
      <c r="U96" s="35">
        <f t="shared" si="32"/>
        <v>74.747474747474755</v>
      </c>
      <c r="V96" s="35">
        <f t="shared" si="33"/>
        <v>70.760233918128648</v>
      </c>
      <c r="W96" s="35">
        <f t="shared" si="34"/>
        <v>50.980392156862742</v>
      </c>
      <c r="X96" s="35">
        <f t="shared" si="35"/>
        <v>78.259373925008589</v>
      </c>
      <c r="Y96" s="35">
        <f t="shared" si="36"/>
        <v>74.272133095662511</v>
      </c>
      <c r="Z96" s="35">
        <f t="shared" si="37"/>
        <v>54.49229133439659</v>
      </c>
      <c r="AA96" s="35">
        <f t="shared" si="38"/>
        <v>-3.5118991775338344</v>
      </c>
      <c r="AB96" s="35">
        <f t="shared" si="39"/>
        <v>-3.5118991775338628</v>
      </c>
      <c r="AC96" s="35">
        <f t="shared" si="40"/>
        <v>-3.5118991775338486</v>
      </c>
      <c r="AF96">
        <v>2.63</v>
      </c>
      <c r="AG96">
        <v>1.52</v>
      </c>
      <c r="AJ96" t="s">
        <v>206</v>
      </c>
    </row>
    <row r="97" spans="1:36" ht="15" x14ac:dyDescent="0.25">
      <c r="A97">
        <v>3.96</v>
      </c>
      <c r="B97">
        <v>3.42</v>
      </c>
      <c r="C97">
        <v>2.04</v>
      </c>
      <c r="D97" s="20">
        <f t="shared" si="28"/>
        <v>3.5118991775338504E-2</v>
      </c>
      <c r="E97" s="17">
        <f>IF(OR($A97="",$B97="",$C97=""),"",A97*'MPTO_working_3-way'!$I96)</f>
        <v>4.0990712074303408</v>
      </c>
      <c r="F97" s="21">
        <f>IF(OR($A97="",$B97="",$C97=""),"",B97*'MPTO_working_3-way'!$I96)</f>
        <v>3.5401069518716577</v>
      </c>
      <c r="G97" s="22">
        <f>IF(OR($A97="",$B97="",$C97=""),"",C97*'MPTO_working_3-way'!$I96)</f>
        <v>2.1116427432216907</v>
      </c>
      <c r="H97" s="17">
        <f>IF(OR($A97="",$B97="",$C97=""),"",'MPTO_working_3-way'!E96)</f>
        <v>4.1524976192537437</v>
      </c>
      <c r="I97" s="21">
        <f>IF(OR($A97="",$B97="",$C97=""),"",'MPTO_working_3-way'!F96)</f>
        <v>3.5626323021502579</v>
      </c>
      <c r="J97" s="22">
        <f>IF(OR($A97="",$B97="",$C97=""),"",'MPTO_working_3-way'!G96)</f>
        <v>2.0899089364297851</v>
      </c>
      <c r="K97" s="17">
        <f>IF(OR($A97="",$B97="",$C97=""),"",'OddsRatio_working_3-way'!H96)</f>
        <v>4.1268541214374039</v>
      </c>
      <c r="L97" s="21">
        <f>IF(OR($A97="",$B97="",$C97=""),"",'OddsRatio_working_3-way'!I96)</f>
        <v>3.5564145182022022</v>
      </c>
      <c r="M97" s="22">
        <f>IF(OR($A97="",$B97="",$C97=""),"",'OddsRatio_working_3-way'!J96)</f>
        <v>2.0986244210455749</v>
      </c>
      <c r="N97" s="23">
        <f t="shared" si="29"/>
        <v>24.395770392749245</v>
      </c>
      <c r="O97" s="24">
        <f t="shared" si="30"/>
        <v>28.247734138972806</v>
      </c>
      <c r="P97" s="24">
        <f t="shared" si="31"/>
        <v>47.356495468277942</v>
      </c>
      <c r="Q97" t="s">
        <v>169</v>
      </c>
      <c r="R97" t="s">
        <v>192</v>
      </c>
      <c r="S97" s="48" t="s">
        <v>301</v>
      </c>
      <c r="T97" s="35">
        <v>100</v>
      </c>
      <c r="U97" s="35">
        <f t="shared" si="32"/>
        <v>42.857142857142854</v>
      </c>
      <c r="V97" s="35">
        <f t="shared" si="33"/>
        <v>69.696969696969703</v>
      </c>
      <c r="W97" s="35">
        <f t="shared" si="34"/>
        <v>83.686786296900493</v>
      </c>
      <c r="X97" s="35">
        <f t="shared" si="35"/>
        <v>46.616244006129811</v>
      </c>
      <c r="Y97" s="35">
        <f t="shared" si="36"/>
        <v>73.456070845956646</v>
      </c>
      <c r="Z97" s="35">
        <f t="shared" si="37"/>
        <v>87.445887445887436</v>
      </c>
      <c r="AA97" s="35">
        <f t="shared" si="38"/>
        <v>-3.7591011489869572</v>
      </c>
      <c r="AB97" s="35">
        <f t="shared" si="39"/>
        <v>-3.759101148986943</v>
      </c>
      <c r="AC97" s="35">
        <f t="shared" si="40"/>
        <v>-3.759101148986943</v>
      </c>
      <c r="AF97">
        <v>2.3199999999999998</v>
      </c>
      <c r="AG97">
        <v>1.65</v>
      </c>
      <c r="AJ97" t="s">
        <v>206</v>
      </c>
    </row>
    <row r="98" spans="1:36" ht="15" x14ac:dyDescent="0.25">
      <c r="A98">
        <v>1.75</v>
      </c>
      <c r="B98">
        <v>3.3</v>
      </c>
      <c r="C98">
        <v>6.13</v>
      </c>
      <c r="D98" s="20">
        <f t="shared" si="28"/>
        <v>3.759101148986943E-2</v>
      </c>
      <c r="E98" s="17">
        <f>IF(OR($A98="",$B98="",$C98=""),"",A98*'MPTO_working_3-way'!$I97)</f>
        <v>1.8157842701072715</v>
      </c>
      <c r="F98" s="21">
        <f>IF(OR($A98="",$B98="",$C98=""),"",B98*'MPTO_working_3-way'!$I97)</f>
        <v>3.4240503379165688</v>
      </c>
      <c r="G98" s="22">
        <f>IF(OR($A98="",$B98="",$C98=""),"",C98*'MPTO_working_3-way'!$I97)</f>
        <v>6.3604329004328992</v>
      </c>
      <c r="H98" s="17">
        <f>IF(OR($A98="",$B98="",$C98=""),"",'MPTO_working_3-way'!E97)</f>
        <v>1.7892344951037169</v>
      </c>
      <c r="I98" s="21">
        <f>IF(OR($A98="",$B98="",$C98=""),"",'MPTO_working_3-way'!F97)</f>
        <v>3.4423411962044281</v>
      </c>
      <c r="J98" s="22">
        <f>IF(OR($A98="",$B98="",$C98=""),"",'MPTO_working_3-way'!G97)</f>
        <v>6.6400268846616735</v>
      </c>
      <c r="K98" s="17">
        <f>IF(OR($A98="",$B98="",$C98=""),"",'OddsRatio_working_3-way'!H97)</f>
        <v>1.7995099728058654</v>
      </c>
      <c r="L98" s="21">
        <f>IF(OR($A98="",$B98="",$C98=""),"",'OddsRatio_working_3-way'!I97)</f>
        <v>3.4518305832713212</v>
      </c>
      <c r="M98" s="22">
        <f>IF(OR($A98="",$B98="",$C98=""),"",'OddsRatio_working_3-way'!J97)</f>
        <v>6.4686482139921218</v>
      </c>
      <c r="N98" s="23">
        <f t="shared" si="29"/>
        <v>55.072621591821736</v>
      </c>
      <c r="O98" s="24">
        <f t="shared" si="30"/>
        <v>29.205178116875167</v>
      </c>
      <c r="P98" s="24">
        <f t="shared" si="31"/>
        <v>15.722200291303107</v>
      </c>
      <c r="Q98" t="s">
        <v>191</v>
      </c>
      <c r="R98" t="s">
        <v>193</v>
      </c>
      <c r="S98" s="48" t="s">
        <v>301</v>
      </c>
      <c r="T98" s="35">
        <v>100</v>
      </c>
      <c r="U98" s="35">
        <f t="shared" si="32"/>
        <v>65.156794425087099</v>
      </c>
      <c r="V98" s="35">
        <f t="shared" si="33"/>
        <v>68.75</v>
      </c>
      <c r="W98" s="35">
        <f t="shared" si="34"/>
        <v>62.825278810408925</v>
      </c>
      <c r="X98" s="35">
        <f t="shared" si="35"/>
        <v>68.424721189591082</v>
      </c>
      <c r="Y98" s="35">
        <f t="shared" si="36"/>
        <v>72.017926764503969</v>
      </c>
      <c r="Z98" s="35">
        <f t="shared" si="37"/>
        <v>66.093205574912901</v>
      </c>
      <c r="AA98" s="35">
        <f t="shared" si="38"/>
        <v>-3.2679267645039829</v>
      </c>
      <c r="AB98" s="35">
        <f t="shared" si="39"/>
        <v>-3.2679267645039687</v>
      </c>
      <c r="AC98" s="35">
        <f t="shared" si="40"/>
        <v>-3.2679267645039758</v>
      </c>
      <c r="AF98">
        <v>2.4900000000000002</v>
      </c>
      <c r="AG98">
        <v>1.57</v>
      </c>
      <c r="AJ98" t="s">
        <v>206</v>
      </c>
    </row>
    <row r="99" spans="1:36" ht="15" x14ac:dyDescent="0.25">
      <c r="A99">
        <v>2.87</v>
      </c>
      <c r="B99">
        <v>3.2</v>
      </c>
      <c r="C99">
        <v>2.69</v>
      </c>
      <c r="D99" s="20">
        <f t="shared" si="28"/>
        <v>3.2679267645039811E-2</v>
      </c>
      <c r="E99" s="17">
        <f>IF(OR($A99="",$B99="",$C99=""),"",A99*'MPTO_working_3-way'!$I98)</f>
        <v>2.9637894981412645</v>
      </c>
      <c r="F99" s="21">
        <f>IF(OR($A99="",$B99="",$C99=""),"",B99*'MPTO_working_3-way'!$I98)</f>
        <v>3.3045736564641275</v>
      </c>
      <c r="G99" s="22">
        <f>IF(OR($A99="",$B99="",$C99=""),"",C99*'MPTO_working_3-way'!$I98)</f>
        <v>2.777907229965157</v>
      </c>
      <c r="H99" s="17">
        <f>IF(OR($A99="",$B99="",$C99=""),"",'MPTO_working_3-way'!E98)</f>
        <v>2.9626209094259588</v>
      </c>
      <c r="I99" s="21">
        <f>IF(OR($A99="",$B99="",$C99=""),"",'MPTO_working_3-way'!F98)</f>
        <v>3.3155738951647979</v>
      </c>
      <c r="J99" s="22">
        <f>IF(OR($A99="",$B99="",$C99=""),"",'MPTO_working_3-way'!G98)</f>
        <v>2.7712029242473082</v>
      </c>
      <c r="K99" s="17">
        <f>IF(OR($A99="",$B99="",$C99=""),"",'OddsRatio_working_3-way'!H98)</f>
        <v>2.9634378265933559</v>
      </c>
      <c r="L99" s="21">
        <f>IF(OR($A99="",$B99="",$C99=""),"",'OddsRatio_working_3-way'!I98)</f>
        <v>3.3099268548157119</v>
      </c>
      <c r="M99" s="22">
        <f>IF(OR($A99="",$B99="",$C99=""),"",'OddsRatio_working_3-way'!J98)</f>
        <v>2.7744438111993421</v>
      </c>
      <c r="N99" s="23">
        <f t="shared" si="29"/>
        <v>33.740587873300328</v>
      </c>
      <c r="O99" s="24">
        <f t="shared" si="30"/>
        <v>30.261089748866226</v>
      </c>
      <c r="P99" s="24">
        <f t="shared" si="31"/>
        <v>35.998322377833439</v>
      </c>
      <c r="Q99" t="s">
        <v>189</v>
      </c>
      <c r="R99" t="s">
        <v>165</v>
      </c>
      <c r="S99" s="48" t="s">
        <v>301</v>
      </c>
      <c r="T99" s="35">
        <v>100</v>
      </c>
      <c r="U99" s="35">
        <f t="shared" si="32"/>
        <v>40.119760479041922</v>
      </c>
      <c r="V99" s="35">
        <f t="shared" si="33"/>
        <v>71.988795518207283</v>
      </c>
      <c r="W99" s="35">
        <f t="shared" si="34"/>
        <v>83.471074380165291</v>
      </c>
      <c r="X99" s="35">
        <f t="shared" si="35"/>
        <v>44.540130101627426</v>
      </c>
      <c r="Y99" s="35">
        <f t="shared" si="36"/>
        <v>76.409165140792794</v>
      </c>
      <c r="Z99" s="35">
        <f t="shared" si="37"/>
        <v>87.891444002750802</v>
      </c>
      <c r="AA99" s="35">
        <f t="shared" si="38"/>
        <v>-4.420369622585504</v>
      </c>
      <c r="AB99" s="35">
        <f t="shared" si="39"/>
        <v>-4.4203696225855111</v>
      </c>
      <c r="AC99" s="35">
        <f t="shared" si="40"/>
        <v>-4.4203696225855111</v>
      </c>
      <c r="AF99">
        <v>2.17</v>
      </c>
      <c r="AG99">
        <v>1.73</v>
      </c>
      <c r="AJ99" t="s">
        <v>206</v>
      </c>
    </row>
    <row r="100" spans="1:36" ht="15" x14ac:dyDescent="0.25">
      <c r="A100">
        <v>1.67</v>
      </c>
      <c r="B100">
        <v>3.57</v>
      </c>
      <c r="C100">
        <v>6.05</v>
      </c>
      <c r="D100" s="20">
        <f t="shared" si="28"/>
        <v>4.4203696225855182E-2</v>
      </c>
      <c r="E100" s="17">
        <f>IF(OR($A100="",$B100="",$C100=""),"",A100*'MPTO_working_3-way'!$I99)</f>
        <v>1.743820172697178</v>
      </c>
      <c r="F100" s="21">
        <f>IF(OR($A100="",$B100="",$C100=""),"",B100*'MPTO_working_3-way'!$I99)</f>
        <v>3.727807195526303</v>
      </c>
      <c r="G100" s="22">
        <f>IF(OR($A100="",$B100="",$C100=""),"",C100*'MPTO_working_3-way'!$I99)</f>
        <v>6.3174323621664232</v>
      </c>
      <c r="H100" s="17">
        <f>IF(OR($A100="",$B100="",$C100=""),"",'MPTO_working_3-way'!E99)</f>
        <v>1.7121299085087056</v>
      </c>
      <c r="I100" s="21">
        <f>IF(OR($A100="",$B100="",$C100=""),"",'MPTO_working_3-way'!F99)</f>
        <v>3.768217266310061</v>
      </c>
      <c r="J100" s="22">
        <f>IF(OR($A100="",$B100="",$C100=""),"",'MPTO_working_3-way'!G99)</f>
        <v>6.6421045717973932</v>
      </c>
      <c r="K100" s="17">
        <f>IF(OR($A100="",$B100="",$C100=""),"",'OddsRatio_working_3-way'!H99)</f>
        <v>1.7235774402915127</v>
      </c>
      <c r="L100" s="21">
        <f>IF(OR($A100="",$B100="",$C100=""),"",'OddsRatio_working_3-way'!I99)</f>
        <v>3.7755134649987885</v>
      </c>
      <c r="M100" s="22">
        <f>IF(OR($A100="",$B100="",$C100=""),"",'OddsRatio_working_3-way'!J99)</f>
        <v>6.4538299604061784</v>
      </c>
      <c r="N100" s="23">
        <f t="shared" si="29"/>
        <v>57.345362535478273</v>
      </c>
      <c r="O100" s="24">
        <f t="shared" si="30"/>
        <v>26.825421690265745</v>
      </c>
      <c r="P100" s="24">
        <f t="shared" si="31"/>
        <v>15.829215774255987</v>
      </c>
      <c r="Q100" t="s">
        <v>182</v>
      </c>
      <c r="R100" t="s">
        <v>185</v>
      </c>
      <c r="S100" s="48" t="s">
        <v>301</v>
      </c>
      <c r="T100" s="35">
        <v>100</v>
      </c>
      <c r="U100" s="35">
        <f t="shared" si="32"/>
        <v>57.446808510638299</v>
      </c>
      <c r="V100" s="35">
        <f t="shared" si="33"/>
        <v>68.454258675078862</v>
      </c>
      <c r="W100" s="35">
        <f t="shared" si="34"/>
        <v>70.238095238095241</v>
      </c>
      <c r="X100" s="35">
        <f t="shared" si="35"/>
        <v>61.307646086825898</v>
      </c>
      <c r="Y100" s="35">
        <f t="shared" si="36"/>
        <v>72.315096251266468</v>
      </c>
      <c r="Z100" s="35">
        <f t="shared" si="37"/>
        <v>74.098932814282833</v>
      </c>
      <c r="AA100" s="35">
        <f t="shared" si="38"/>
        <v>-3.860837576187599</v>
      </c>
      <c r="AB100" s="35">
        <f t="shared" si="39"/>
        <v>-3.8608375761876061</v>
      </c>
      <c r="AC100" s="35">
        <f t="shared" si="40"/>
        <v>-3.8608375761875919</v>
      </c>
      <c r="AF100">
        <v>2.36</v>
      </c>
      <c r="AG100">
        <v>1.62</v>
      </c>
      <c r="AJ100" t="s">
        <v>207</v>
      </c>
    </row>
    <row r="101" spans="1:36" ht="15" x14ac:dyDescent="0.25">
      <c r="A101">
        <v>2.35</v>
      </c>
      <c r="B101">
        <v>3.17</v>
      </c>
      <c r="C101">
        <v>3.36</v>
      </c>
      <c r="D101" s="20">
        <f t="shared" si="28"/>
        <v>3.8608375761876035E-2</v>
      </c>
      <c r="E101" s="17">
        <f>IF(OR($A101="",$B101="",$C101=""),"",A101*'MPTO_working_3-way'!$I100)</f>
        <v>2.4407296830404088</v>
      </c>
      <c r="F101" s="21">
        <f>IF(OR($A101="",$B101="",$C101=""),"",B101*'MPTO_working_3-way'!$I100)</f>
        <v>3.2923885511651472</v>
      </c>
      <c r="G101" s="22">
        <f>IF(OR($A101="",$B101="",$C101=""),"",C101*'MPTO_working_3-way'!$I100)</f>
        <v>3.4897241425599033</v>
      </c>
      <c r="H101" s="17">
        <f>IF(OR($A101="",$B101="",$C101=""),"",'MPTO_working_3-way'!E100)</f>
        <v>2.4232880523002711</v>
      </c>
      <c r="I101" s="21">
        <f>IF(OR($A101="",$B101="",$C101=""),"",'MPTO_working_3-way'!F100)</f>
        <v>3.3048242158789738</v>
      </c>
      <c r="J101" s="22">
        <f>IF(OR($A101="",$B101="",$C101=""),"",'MPTO_working_3-way'!G100)</f>
        <v>3.5118575707179644</v>
      </c>
      <c r="K101" s="17">
        <f>IF(OR($A101="",$B101="",$C101=""),"",'OddsRatio_working_3-way'!H100)</f>
        <v>2.4308890378813164</v>
      </c>
      <c r="L101" s="21">
        <f>IF(OR($A101="",$B101="",$C101=""),"",'OddsRatio_working_3-way'!I100)</f>
        <v>3.300021638668488</v>
      </c>
      <c r="M101" s="22">
        <f>IF(OR($A101="",$B101="",$C101=""),"",'OddsRatio_working_3-way'!J100)</f>
        <v>3.5014060217777092</v>
      </c>
      <c r="N101" s="23">
        <f t="shared" si="29"/>
        <v>40.971354056476393</v>
      </c>
      <c r="O101" s="24">
        <f t="shared" si="30"/>
        <v>30.373085814738022</v>
      </c>
      <c r="P101" s="24">
        <f t="shared" si="31"/>
        <v>28.655560128785577</v>
      </c>
      <c r="Q101" t="s">
        <v>180</v>
      </c>
      <c r="R101" t="s">
        <v>183</v>
      </c>
      <c r="S101" s="48" t="s">
        <v>301</v>
      </c>
      <c r="T101" s="35">
        <v>100</v>
      </c>
      <c r="U101" s="35">
        <f t="shared" si="32"/>
        <v>61.240310077519375</v>
      </c>
      <c r="V101" s="35">
        <f t="shared" si="33"/>
        <v>66.666666666666657</v>
      </c>
      <c r="W101" s="35">
        <f t="shared" si="34"/>
        <v>68.253968253968253</v>
      </c>
      <c r="X101" s="35">
        <f t="shared" si="35"/>
        <v>65.079365079365076</v>
      </c>
      <c r="Y101" s="35">
        <f t="shared" si="36"/>
        <v>70.505721668512365</v>
      </c>
      <c r="Z101" s="35">
        <f t="shared" si="37"/>
        <v>72.093023255813947</v>
      </c>
      <c r="AA101" s="35">
        <f t="shared" si="38"/>
        <v>-3.8390550018457006</v>
      </c>
      <c r="AB101" s="35">
        <f t="shared" si="39"/>
        <v>-3.8390550018457077</v>
      </c>
      <c r="AC101" s="35">
        <f t="shared" si="40"/>
        <v>-3.8390550018456935</v>
      </c>
      <c r="AF101">
        <v>2.1800000000000002</v>
      </c>
      <c r="AG101">
        <v>1.71</v>
      </c>
      <c r="AJ101" t="s">
        <v>207</v>
      </c>
    </row>
    <row r="102" spans="1:36" ht="15" x14ac:dyDescent="0.25">
      <c r="A102">
        <v>2.58</v>
      </c>
      <c r="B102">
        <v>3</v>
      </c>
      <c r="C102">
        <v>3.15</v>
      </c>
      <c r="D102" s="20">
        <f t="shared" si="28"/>
        <v>3.8390550018456926E-2</v>
      </c>
      <c r="E102" s="17">
        <f>IF(OR($A102="",$B102="",$C102=""),"",A102*'MPTO_working_3-way'!$I101)</f>
        <v>2.6790476190476191</v>
      </c>
      <c r="F102" s="21">
        <f>IF(OR($A102="",$B102="",$C102=""),"",B102*'MPTO_working_3-way'!$I101)</f>
        <v>3.1151716500553706</v>
      </c>
      <c r="G102" s="22">
        <f>IF(OR($A102="",$B102="",$C102=""),"",C102*'MPTO_working_3-way'!$I101)</f>
        <v>3.2709302325581393</v>
      </c>
      <c r="H102" s="17">
        <f>IF(OR($A102="",$B102="",$C102=""),"",'MPTO_working_3-way'!E101)</f>
        <v>2.6680892974392645</v>
      </c>
      <c r="I102" s="21">
        <f>IF(OR($A102="",$B102="",$C102=""),"",'MPTO_working_3-way'!F101)</f>
        <v>3.1197696737044143</v>
      </c>
      <c r="J102" s="22">
        <f>IF(OR($A102="",$B102="",$C102=""),"",'MPTO_working_3-way'!G101)</f>
        <v>3.2823101777059769</v>
      </c>
      <c r="K102" s="17">
        <f>IF(OR($A102="",$B102="",$C102=""),"",'OddsRatio_working_3-way'!H101)</f>
        <v>2.6731449911097069</v>
      </c>
      <c r="L102" s="21">
        <f>IF(OR($A102="",$B102="",$C102=""),"",'OddsRatio_working_3-way'!I101)</f>
        <v>3.1179050520376026</v>
      </c>
      <c r="M102" s="22">
        <f>IF(OR($A102="",$B102="",$C102=""),"",'OddsRatio_working_3-way'!J101)</f>
        <v>3.2767479309404233</v>
      </c>
      <c r="N102" s="23">
        <f t="shared" si="29"/>
        <v>37.32669747600427</v>
      </c>
      <c r="O102" s="24">
        <f t="shared" si="30"/>
        <v>32.100959829363674</v>
      </c>
      <c r="P102" s="24">
        <f t="shared" si="31"/>
        <v>30.572342694632066</v>
      </c>
      <c r="Q102" t="s">
        <v>196</v>
      </c>
      <c r="R102" t="s">
        <v>179</v>
      </c>
      <c r="S102" s="48" t="s">
        <v>301</v>
      </c>
      <c r="T102" s="35">
        <v>100</v>
      </c>
      <c r="U102" s="35">
        <f t="shared" si="32"/>
        <v>60.629921259842511</v>
      </c>
      <c r="V102" s="35">
        <f t="shared" si="33"/>
        <v>67.320261437908499</v>
      </c>
      <c r="W102" s="35">
        <f t="shared" si="34"/>
        <v>68.152866242038215</v>
      </c>
      <c r="X102" s="35">
        <f t="shared" si="35"/>
        <v>64.526872320053286</v>
      </c>
      <c r="Y102" s="35">
        <f t="shared" si="36"/>
        <v>71.217212498119252</v>
      </c>
      <c r="Z102" s="35">
        <f t="shared" si="37"/>
        <v>72.049817302248982</v>
      </c>
      <c r="AA102" s="35">
        <f t="shared" si="38"/>
        <v>-3.8969510602107746</v>
      </c>
      <c r="AB102" s="35">
        <f t="shared" si="39"/>
        <v>-3.8969510602107533</v>
      </c>
      <c r="AC102" s="35">
        <f t="shared" si="40"/>
        <v>-3.8969510602107675</v>
      </c>
      <c r="AF102">
        <v>2.4700000000000002</v>
      </c>
      <c r="AG102">
        <v>1.57</v>
      </c>
      <c r="AJ102" t="s">
        <v>207</v>
      </c>
    </row>
    <row r="103" spans="1:36" ht="15" x14ac:dyDescent="0.25">
      <c r="A103">
        <v>2.54</v>
      </c>
      <c r="B103">
        <v>3.06</v>
      </c>
      <c r="C103">
        <v>3.14</v>
      </c>
      <c r="D103" s="20">
        <f t="shared" si="28"/>
        <v>3.8969510602107515E-2</v>
      </c>
      <c r="E103" s="17">
        <f>IF(OR($A103="",$B103="",$C103=""),"",A103*'MPTO_working_3-way'!$I102)</f>
        <v>2.6389825569293532</v>
      </c>
      <c r="F103" s="21">
        <f>IF(OR($A103="",$B103="",$C103=""),"",B103*'MPTO_working_3-way'!$I102)</f>
        <v>3.1792467024424491</v>
      </c>
      <c r="G103" s="22">
        <f>IF(OR($A103="",$B103="",$C103=""),"",C103*'MPTO_working_3-way'!$I102)</f>
        <v>3.2623642632906176</v>
      </c>
      <c r="H103" s="17">
        <f>IF(OR($A103="",$B103="",$C103=""),"",'MPTO_working_3-way'!E102)</f>
        <v>2.6266646614625113</v>
      </c>
      <c r="I103" s="21">
        <f>IF(OR($A103="",$B103="",$C103=""),"",'MPTO_working_3-way'!F102)</f>
        <v>3.1866664902486685</v>
      </c>
      <c r="J103" s="22">
        <f>IF(OR($A103="",$B103="",$C103=""),"",'MPTO_working_3-way'!G102)</f>
        <v>3.2735206474645411</v>
      </c>
      <c r="K103" s="17">
        <f>IF(OR($A103="",$B103="",$C103=""),"",'OddsRatio_working_3-way'!H102)</f>
        <v>2.632280393282342</v>
      </c>
      <c r="L103" s="21">
        <f>IF(OR($A103="",$B103="",$C103=""),"",'OddsRatio_working_3-way'!I102)</f>
        <v>3.1834400065984569</v>
      </c>
      <c r="M103" s="22">
        <f>IF(OR($A103="",$B103="",$C103=""),"",'OddsRatio_working_3-way'!J102)</f>
        <v>3.2682337932624748</v>
      </c>
      <c r="N103" s="23">
        <f t="shared" si="29"/>
        <v>37.893391806407855</v>
      </c>
      <c r="O103" s="24">
        <f t="shared" si="30"/>
        <v>31.453991891593446</v>
      </c>
      <c r="P103" s="24">
        <f t="shared" si="31"/>
        <v>30.652616301998709</v>
      </c>
      <c r="Q103" t="s">
        <v>200</v>
      </c>
      <c r="R103" t="s">
        <v>184</v>
      </c>
      <c r="S103" s="48" t="s">
        <v>301</v>
      </c>
      <c r="T103" s="35">
        <v>100</v>
      </c>
      <c r="U103" s="35">
        <f t="shared" si="32"/>
        <v>58.677685950413228</v>
      </c>
      <c r="V103" s="35">
        <f t="shared" si="33"/>
        <v>69.135802469135797</v>
      </c>
      <c r="W103" s="35">
        <f t="shared" si="34"/>
        <v>68.253968253968253</v>
      </c>
      <c r="X103" s="35">
        <f t="shared" si="35"/>
        <v>62.610229276895943</v>
      </c>
      <c r="Y103" s="35">
        <f t="shared" si="36"/>
        <v>73.068345795618512</v>
      </c>
      <c r="Z103" s="35">
        <f t="shared" si="37"/>
        <v>72.186511580450968</v>
      </c>
      <c r="AA103" s="35">
        <f t="shared" si="38"/>
        <v>-3.9325433264827154</v>
      </c>
      <c r="AB103" s="35">
        <f t="shared" si="39"/>
        <v>-3.9325433264827154</v>
      </c>
      <c r="AC103" s="35">
        <f t="shared" si="40"/>
        <v>-3.9325433264827154</v>
      </c>
      <c r="AF103">
        <v>2.5499999999999998</v>
      </c>
      <c r="AG103">
        <v>1.53</v>
      </c>
      <c r="AJ103" t="s">
        <v>207</v>
      </c>
    </row>
    <row r="104" spans="1:36" ht="15" x14ac:dyDescent="0.25">
      <c r="A104">
        <v>2.42</v>
      </c>
      <c r="B104">
        <v>3.24</v>
      </c>
      <c r="C104">
        <v>3.15</v>
      </c>
      <c r="D104" s="20">
        <f t="shared" si="28"/>
        <v>3.9325433264827181E-2</v>
      </c>
      <c r="E104" s="17">
        <f>IF(OR($A104="",$B104="",$C104=""),"",A104*'MPTO_working_3-way'!$I103)</f>
        <v>2.5151675485008815</v>
      </c>
      <c r="F104" s="21">
        <f>IF(OR($A104="",$B104="",$C104=""),"",B104*'MPTO_working_3-way'!$I103)</f>
        <v>3.3674144037780405</v>
      </c>
      <c r="G104" s="22">
        <f>IF(OR($A104="",$B104="",$C104=""),"",C104*'MPTO_working_3-way'!$I103)</f>
        <v>3.2738751147842056</v>
      </c>
      <c r="H104" s="17">
        <f>IF(OR($A104="",$B104="",$C104=""),"",'MPTO_working_3-way'!E103)</f>
        <v>2.4992835632407226</v>
      </c>
      <c r="I104" s="21">
        <f>IF(OR($A104="",$B104="",$C104=""),"",'MPTO_working_3-way'!F103)</f>
        <v>3.3837111808900655</v>
      </c>
      <c r="J104" s="22">
        <f>IF(OR($A104="",$B104="",$C104=""),"",'MPTO_working_3-way'!G103)</f>
        <v>3.2856709555889019</v>
      </c>
      <c r="K104" s="17">
        <f>IF(OR($A104="",$B104="",$C104=""),"",'OddsRatio_working_3-way'!H103)</f>
        <v>2.506316896189944</v>
      </c>
      <c r="L104" s="21">
        <f>IF(OR($A104="",$B104="",$C104=""),"",'OddsRatio_working_3-way'!I103)</f>
        <v>3.3761618644123068</v>
      </c>
      <c r="M104" s="22">
        <f>IF(OR($A104="",$B104="",$C104=""),"",'OddsRatio_working_3-way'!J103)</f>
        <v>3.2806910752171698</v>
      </c>
      <c r="N104" s="23">
        <f t="shared" si="29"/>
        <v>39.758782694060727</v>
      </c>
      <c r="O104" s="24">
        <f t="shared" si="30"/>
        <v>29.696374728279924</v>
      </c>
      <c r="P104" s="24">
        <f t="shared" si="31"/>
        <v>30.544842577659352</v>
      </c>
      <c r="Q104" t="s">
        <v>188</v>
      </c>
      <c r="R104" t="s">
        <v>175</v>
      </c>
      <c r="S104" s="48" t="s">
        <v>301</v>
      </c>
      <c r="T104" s="35">
        <v>100</v>
      </c>
      <c r="U104" s="35">
        <f t="shared" si="32"/>
        <v>57.264957264957268</v>
      </c>
      <c r="V104" s="35">
        <f t="shared" si="33"/>
        <v>70.326409495548958</v>
      </c>
      <c r="W104" s="35">
        <f t="shared" si="34"/>
        <v>69.512195121951223</v>
      </c>
      <c r="X104" s="35">
        <f t="shared" si="35"/>
        <v>60.161395382499819</v>
      </c>
      <c r="Y104" s="35">
        <f t="shared" si="36"/>
        <v>73.222847613091517</v>
      </c>
      <c r="Z104" s="35">
        <f t="shared" si="37"/>
        <v>72.408633239493781</v>
      </c>
      <c r="AA104" s="35">
        <f t="shared" si="38"/>
        <v>-2.8964381175425515</v>
      </c>
      <c r="AB104" s="35">
        <f t="shared" si="39"/>
        <v>-2.8964381175425586</v>
      </c>
      <c r="AC104" s="35">
        <f t="shared" si="40"/>
        <v>-2.8964381175425586</v>
      </c>
      <c r="AF104">
        <v>2.2599999999999998</v>
      </c>
      <c r="AG104">
        <v>1.67</v>
      </c>
      <c r="AJ104" t="s">
        <v>207</v>
      </c>
    </row>
    <row r="105" spans="1:36" ht="15" x14ac:dyDescent="0.25">
      <c r="A105">
        <v>2.34</v>
      </c>
      <c r="B105">
        <v>3.37</v>
      </c>
      <c r="C105">
        <v>3.28</v>
      </c>
      <c r="D105" s="20">
        <f t="shared" si="28"/>
        <v>2.8964381175425657E-2</v>
      </c>
      <c r="E105" s="17">
        <f>IF(OR($A105="",$B105="",$C105=""),"",A105*'MPTO_working_3-way'!$I104)</f>
        <v>2.4077766519504959</v>
      </c>
      <c r="F105" s="21">
        <f>IF(OR($A105="",$B105="",$C105=""),"",B105*'MPTO_working_3-way'!$I104)</f>
        <v>3.4676099645611846</v>
      </c>
      <c r="G105" s="22">
        <f>IF(OR($A105="",$B105="",$C105=""),"",C105*'MPTO_working_3-way'!$I104)</f>
        <v>3.375003170255396</v>
      </c>
      <c r="H105" s="17">
        <f>IF(OR($A105="",$B105="",$C105=""),"",'MPTO_working_3-way'!E104)</f>
        <v>2.3940877507402902</v>
      </c>
      <c r="I105" s="21">
        <f>IF(OR($A105="",$B105="",$C105=""),"",'MPTO_working_3-way'!F104)</f>
        <v>3.4833361045740561</v>
      </c>
      <c r="J105" s="22">
        <f>IF(OR($A105="",$B105="",$C105=""),"",'MPTO_working_3-way'!G104)</f>
        <v>3.3872670356287773</v>
      </c>
      <c r="K105" s="17">
        <f>IF(OR($A105="",$B105="",$C105=""),"",'OddsRatio_working_3-way'!H104)</f>
        <v>2.4000404927056147</v>
      </c>
      <c r="L105" s="21">
        <f>IF(OR($A105="",$B105="",$C105=""),"",'OddsRatio_working_3-way'!I104)</f>
        <v>3.476191020680826</v>
      </c>
      <c r="M105" s="22">
        <f>IF(OR($A105="",$B105="",$C105=""),"",'OddsRatio_working_3-way'!J104)</f>
        <v>3.3821584502752251</v>
      </c>
      <c r="N105" s="23">
        <f t="shared" si="29"/>
        <v>41.532091408475047</v>
      </c>
      <c r="O105" s="24">
        <f t="shared" si="30"/>
        <v>28.83830679401531</v>
      </c>
      <c r="P105" s="24">
        <f t="shared" si="31"/>
        <v>29.629601797509636</v>
      </c>
      <c r="Q105" t="s">
        <v>287</v>
      </c>
      <c r="R105" t="s">
        <v>288</v>
      </c>
      <c r="S105" s="48" t="s">
        <v>301</v>
      </c>
      <c r="T105" s="35">
        <v>100</v>
      </c>
      <c r="U105" s="35">
        <f t="shared" si="32"/>
        <v>53.488372093023258</v>
      </c>
      <c r="V105" s="35">
        <f t="shared" si="33"/>
        <v>71.181556195965413</v>
      </c>
      <c r="W105" s="35">
        <f t="shared" si="34"/>
        <v>72.527472527472526</v>
      </c>
      <c r="X105" s="35">
        <f t="shared" si="35"/>
        <v>56.290971276562054</v>
      </c>
      <c r="Y105" s="35">
        <f t="shared" si="36"/>
        <v>73.984155379504216</v>
      </c>
      <c r="Z105" s="35">
        <f t="shared" si="37"/>
        <v>75.330071711011328</v>
      </c>
      <c r="AA105" s="35">
        <f t="shared" si="38"/>
        <v>-2.8025991835387956</v>
      </c>
      <c r="AB105" s="35">
        <f t="shared" si="39"/>
        <v>-2.8025991835388027</v>
      </c>
      <c r="AC105" s="35">
        <f t="shared" si="40"/>
        <v>-2.8025991835388027</v>
      </c>
      <c r="AF105">
        <v>2.2400000000000002</v>
      </c>
      <c r="AG105">
        <v>1.7</v>
      </c>
      <c r="AJ105" t="s">
        <v>305</v>
      </c>
    </row>
    <row r="106" spans="1:36" ht="15" x14ac:dyDescent="0.25">
      <c r="A106">
        <v>2.15</v>
      </c>
      <c r="B106">
        <v>3.47</v>
      </c>
      <c r="C106">
        <v>3.64</v>
      </c>
      <c r="D106" s="20">
        <f t="shared" si="28"/>
        <v>2.8025991835388009E-2</v>
      </c>
      <c r="E106" s="17">
        <f>IF(OR($A106="",$B106="",$C106=""),"",A106*'MPTO_working_3-way'!$I105)</f>
        <v>2.2102558824460843</v>
      </c>
      <c r="F106" s="21">
        <f>IF(OR($A106="",$B106="",$C106=""),"",B106*'MPTO_working_3-way'!$I105)</f>
        <v>3.5672501916687964</v>
      </c>
      <c r="G106" s="22">
        <f>IF(OR($A106="",$B106="",$C106=""),"",C106*'MPTO_working_3-way'!$I105)</f>
        <v>3.7420146102808123</v>
      </c>
      <c r="H106" s="17">
        <f>IF(OR($A106="",$B106="",$C106=""),"",'MPTO_working_3-way'!E105)</f>
        <v>2.1940685114345517</v>
      </c>
      <c r="I106" s="21">
        <f>IF(OR($A106="",$B106="",$C106=""),"",'MPTO_working_3-way'!F105)</f>
        <v>3.5862546507184954</v>
      </c>
      <c r="J106" s="22">
        <f>IF(OR($A106="",$B106="",$C106=""),"",'MPTO_working_3-way'!G105)</f>
        <v>3.7681349390992405</v>
      </c>
      <c r="K106" s="17">
        <f>IF(OR($A106="",$B106="",$C106=""),"",'OddsRatio_working_3-way'!H105)</f>
        <v>2.200755534107905</v>
      </c>
      <c r="L106" s="21">
        <f>IF(OR($A106="",$B106="",$C106=""),"",'OddsRatio_working_3-way'!I105)</f>
        <v>3.5790140602143694</v>
      </c>
      <c r="M106" s="22">
        <f>IF(OR($A106="",$B106="",$C106=""),"",'OddsRatio_working_3-way'!J105)</f>
        <v>3.7565170522129292</v>
      </c>
      <c r="N106" s="23">
        <f t="shared" si="29"/>
        <v>45.243630293760496</v>
      </c>
      <c r="O106" s="24">
        <f t="shared" si="30"/>
        <v>28.032796867891953</v>
      </c>
      <c r="P106" s="24">
        <f t="shared" si="31"/>
        <v>26.723572838347547</v>
      </c>
      <c r="Q106" t="s">
        <v>289</v>
      </c>
      <c r="R106" t="s">
        <v>290</v>
      </c>
      <c r="S106" s="48" t="s">
        <v>301</v>
      </c>
      <c r="T106" s="35">
        <v>100</v>
      </c>
      <c r="U106" s="35">
        <f t="shared" si="32"/>
        <v>53.488372093023258</v>
      </c>
      <c r="V106" s="35">
        <f t="shared" si="33"/>
        <v>72.375690607734811</v>
      </c>
      <c r="W106" s="35">
        <f t="shared" si="34"/>
        <v>71.428571428571431</v>
      </c>
      <c r="X106" s="35">
        <f t="shared" si="35"/>
        <v>56.195737963693773</v>
      </c>
      <c r="Y106" s="35">
        <f t="shared" si="36"/>
        <v>75.083056478405325</v>
      </c>
      <c r="Z106" s="35">
        <f t="shared" si="37"/>
        <v>74.135937299241945</v>
      </c>
      <c r="AA106" s="35">
        <f t="shared" si="38"/>
        <v>-2.7073658706705146</v>
      </c>
      <c r="AB106" s="35">
        <f t="shared" si="39"/>
        <v>-2.7073658706705146</v>
      </c>
      <c r="AC106" s="35">
        <f t="shared" si="40"/>
        <v>-2.7073658706705146</v>
      </c>
      <c r="AF106">
        <v>2.0299999999999998</v>
      </c>
      <c r="AG106">
        <v>1.86</v>
      </c>
      <c r="AJ106" t="s">
        <v>305</v>
      </c>
    </row>
    <row r="107" spans="1:36" ht="15" x14ac:dyDescent="0.25">
      <c r="A107">
        <v>2.15</v>
      </c>
      <c r="B107">
        <v>3.62</v>
      </c>
      <c r="C107">
        <v>3.5</v>
      </c>
      <c r="D107" s="20">
        <f t="shared" si="28"/>
        <v>2.7073658706705084E-2</v>
      </c>
      <c r="E107" s="17">
        <f>IF(OR($A107="",$B107="",$C107=""),"",A107*'MPTO_working_3-way'!$I106)</f>
        <v>2.2082083662194156</v>
      </c>
      <c r="F107" s="21">
        <f>IF(OR($A107="",$B107="",$C107=""),"",B107*'MPTO_working_3-way'!$I106)</f>
        <v>3.7180066445182725</v>
      </c>
      <c r="G107" s="22">
        <f>IF(OR($A107="",$B107="",$C107=""),"",C107*'MPTO_working_3-way'!$I106)</f>
        <v>3.5947578054734679</v>
      </c>
      <c r="H107" s="17">
        <f>IF(OR($A107="",$B107="",$C107=""),"",'MPTO_working_3-way'!E106)</f>
        <v>2.192541417935475</v>
      </c>
      <c r="I107" s="21">
        <f>IF(OR($A107="",$B107="",$C107=""),"",'MPTO_working_3-way'!F106)</f>
        <v>3.7422552947910699</v>
      </c>
      <c r="J107" s="22">
        <f>IF(OR($A107="",$B107="",$C107=""),"",'MPTO_working_3-way'!G106)</f>
        <v>3.6141565132786413</v>
      </c>
      <c r="K107" s="17">
        <f>IF(OR($A107="",$B107="",$C107=""),"",'OddsRatio_working_3-way'!H106)</f>
        <v>2.1990124497775754</v>
      </c>
      <c r="L107" s="21">
        <f>IF(OR($A107="",$B107="",$C107=""),"",'OddsRatio_working_3-way'!I106)</f>
        <v>3.7316631464497809</v>
      </c>
      <c r="M107" s="22">
        <f>IF(OR($A107="",$B107="",$C107=""),"",'OddsRatio_working_3-way'!J106)</f>
        <v>3.6065488038642957</v>
      </c>
      <c r="N107" s="23">
        <f t="shared" si="29"/>
        <v>45.285581528343705</v>
      </c>
      <c r="O107" s="24">
        <f t="shared" si="30"/>
        <v>26.896132675673744</v>
      </c>
      <c r="P107" s="24">
        <f t="shared" si="31"/>
        <v>27.818285795982554</v>
      </c>
      <c r="Q107" t="s">
        <v>291</v>
      </c>
      <c r="R107" t="s">
        <v>292</v>
      </c>
      <c r="S107" s="48" t="s">
        <v>301</v>
      </c>
      <c r="T107" s="35">
        <v>100</v>
      </c>
      <c r="U107" s="35">
        <f t="shared" si="32"/>
        <v>66.996699669967001</v>
      </c>
      <c r="V107" s="35">
        <f t="shared" si="33"/>
        <v>73.190348525469176</v>
      </c>
      <c r="W107" s="35">
        <f t="shared" si="34"/>
        <v>57.081545064377686</v>
      </c>
      <c r="X107" s="35">
        <f t="shared" si="35"/>
        <v>69.728106410153146</v>
      </c>
      <c r="Y107" s="35">
        <f t="shared" si="36"/>
        <v>75.921755265655321</v>
      </c>
      <c r="Z107" s="35">
        <f t="shared" si="37"/>
        <v>59.812951804563831</v>
      </c>
      <c r="AA107" s="35">
        <f t="shared" si="38"/>
        <v>-2.731406740186145</v>
      </c>
      <c r="AB107" s="35">
        <f t="shared" si="39"/>
        <v>-2.731406740186145</v>
      </c>
      <c r="AC107" s="35">
        <f t="shared" si="40"/>
        <v>-2.731406740186145</v>
      </c>
      <c r="AF107">
        <v>1.87</v>
      </c>
      <c r="AG107">
        <v>2.02</v>
      </c>
      <c r="AJ107" t="s">
        <v>305</v>
      </c>
    </row>
    <row r="108" spans="1:36" s="35" customFormat="1" ht="15" x14ac:dyDescent="0.25">
      <c r="A108">
        <v>3.03</v>
      </c>
      <c r="B108">
        <v>3.73</v>
      </c>
      <c r="C108">
        <v>2.33</v>
      </c>
      <c r="D108" s="20">
        <f t="shared" si="28"/>
        <v>2.7314067401861486E-2</v>
      </c>
      <c r="E108" s="17">
        <f>IF(OR($A108="",$B108="",$C108=""),"",A108*'MPTO_working_3-way'!$I107)</f>
        <v>3.1127616242276401</v>
      </c>
      <c r="F108" s="21">
        <f>IF(OR($A108="",$B108="",$C108=""),"",B108*'MPTO_working_3-way'!$I107)</f>
        <v>3.8318814714089435</v>
      </c>
      <c r="G108" s="22">
        <f>IF(OR($A108="",$B108="",$C108=""),"",C108*'MPTO_working_3-way'!$I107)</f>
        <v>2.3936417770463372</v>
      </c>
      <c r="H108" s="17">
        <f>IF(OR($A108="",$B108="",$C108=""),"",'MPTO_working_3-way'!E107)</f>
        <v>3.1159606549442014</v>
      </c>
      <c r="I108" s="21">
        <f>IF(OR($A108="",$B108="",$C108=""),"",'MPTO_working_3-way'!F107)</f>
        <v>3.8611257233292346</v>
      </c>
      <c r="J108" s="22">
        <f>IF(OR($A108="",$B108="",$C108=""),"",'MPTO_working_3-way'!G107)</f>
        <v>2.3804997446697107</v>
      </c>
      <c r="K108" s="17">
        <f>IF(OR($A108="",$B108="",$C108=""),"",'OddsRatio_working_3-way'!H107)</f>
        <v>3.1160288001457999</v>
      </c>
      <c r="L108" s="21">
        <f>IF(OR($A108="",$B108="",$C108=""),"",'OddsRatio_working_3-way'!I107)</f>
        <v>3.845693903644352</v>
      </c>
      <c r="M108" s="22">
        <f>IF(OR($A108="",$B108="",$C108=""),"",'OddsRatio_working_3-way'!J107)</f>
        <v>2.3863636966472486</v>
      </c>
      <c r="N108" s="23">
        <f t="shared" si="29"/>
        <v>32.125813689576276</v>
      </c>
      <c r="O108" s="24">
        <f t="shared" si="30"/>
        <v>26.096840611103509</v>
      </c>
      <c r="P108" s="24">
        <f t="shared" si="31"/>
        <v>41.777345699320215</v>
      </c>
      <c r="Q108" t="s">
        <v>293</v>
      </c>
      <c r="R108" t="s">
        <v>294</v>
      </c>
      <c r="S108" s="48" t="s">
        <v>301</v>
      </c>
      <c r="T108" s="35">
        <v>100</v>
      </c>
      <c r="U108" s="35">
        <f t="shared" si="32"/>
        <v>33.774834437086092</v>
      </c>
      <c r="V108" s="35">
        <f t="shared" si="33"/>
        <v>75.669099756691011</v>
      </c>
      <c r="W108" s="35">
        <f t="shared" si="34"/>
        <v>85.69384835479255</v>
      </c>
      <c r="X108" s="35">
        <f t="shared" si="35"/>
        <v>38.637051888516439</v>
      </c>
      <c r="Y108" s="35">
        <f t="shared" si="36"/>
        <v>80.531317208121351</v>
      </c>
      <c r="Z108" s="35">
        <f t="shared" si="37"/>
        <v>90.556065806222904</v>
      </c>
      <c r="AA108" s="35">
        <f t="shared" si="38"/>
        <v>-4.8622174514303467</v>
      </c>
      <c r="AB108" s="35">
        <f t="shared" si="39"/>
        <v>-4.8622174514303396</v>
      </c>
      <c r="AC108" s="35">
        <f t="shared" si="40"/>
        <v>-4.8622174514303538</v>
      </c>
      <c r="AD108" s="36"/>
      <c r="AE108" s="36"/>
      <c r="AF108">
        <v>1.83</v>
      </c>
      <c r="AG108">
        <v>2.06</v>
      </c>
      <c r="AH108" s="36"/>
      <c r="AI108" s="36"/>
      <c r="AJ108" t="s">
        <v>305</v>
      </c>
    </row>
    <row r="109" spans="1:36" ht="15" x14ac:dyDescent="0.25">
      <c r="A109">
        <v>1.51</v>
      </c>
      <c r="B109">
        <v>4.1100000000000003</v>
      </c>
      <c r="C109">
        <v>6.99</v>
      </c>
      <c r="D109" s="20">
        <f t="shared" si="28"/>
        <v>4.8622174514303396E-2</v>
      </c>
      <c r="E109" s="17">
        <f>IF(OR($A109="",$B109="",$C109=""),"",A109*'MPTO_working_3-way'!$I108)</f>
        <v>1.5834194835165982</v>
      </c>
      <c r="F109" s="21">
        <f>IF(OR($A109="",$B109="",$C109=""),"",B109*'MPTO_working_3-way'!$I108)</f>
        <v>4.3098371372537869</v>
      </c>
      <c r="G109" s="22">
        <f>IF(OR($A109="",$B109="",$C109=""),"",C109*'MPTO_working_3-way'!$I108)</f>
        <v>7.3298689998549813</v>
      </c>
      <c r="H109" s="17">
        <f>IF(OR($A109="",$B109="",$C109=""),"",'MPTO_working_3-way'!E108)</f>
        <v>1.5478815547652445</v>
      </c>
      <c r="I109" s="21">
        <f>IF(OR($A109="",$B109="",$C109=""),"",'MPTO_working_3-way'!F108)</f>
        <v>4.4033153085630028</v>
      </c>
      <c r="J109" s="22">
        <f>IF(OR($A109="",$B109="",$C109=""),"",'MPTO_working_3-way'!G108)</f>
        <v>7.8830704197863941</v>
      </c>
      <c r="K109" s="17">
        <f>IF(OR($A109="",$B109="",$C109=""),"",'OddsRatio_working_3-way'!H108)</f>
        <v>1.5594672635048266</v>
      </c>
      <c r="L109" s="21">
        <f>IF(OR($A109="",$B109="",$C109=""),"",'OddsRatio_working_3-way'!I108)</f>
        <v>4.4116533127451198</v>
      </c>
      <c r="M109" s="22">
        <f>IF(OR($A109="",$B109="",$C109=""),"",'OddsRatio_working_3-way'!J108)</f>
        <v>7.5709978595959067</v>
      </c>
      <c r="N109" s="23">
        <f t="shared" si="29"/>
        <v>63.154458462208098</v>
      </c>
      <c r="O109" s="24">
        <f t="shared" si="30"/>
        <v>23.202732914339229</v>
      </c>
      <c r="P109" s="24">
        <f t="shared" si="31"/>
        <v>13.642808623452678</v>
      </c>
      <c r="Q109" t="s">
        <v>295</v>
      </c>
      <c r="R109" t="s">
        <v>296</v>
      </c>
      <c r="S109" s="48" t="s">
        <v>302</v>
      </c>
      <c r="T109" s="35">
        <v>100</v>
      </c>
      <c r="U109" s="35">
        <f t="shared" si="32"/>
        <v>60.629921259842511</v>
      </c>
      <c r="V109" s="35">
        <f t="shared" si="33"/>
        <v>70.414201183431956</v>
      </c>
      <c r="W109" s="35">
        <f t="shared" si="34"/>
        <v>65.635738831615114</v>
      </c>
      <c r="X109" s="35">
        <f t="shared" si="35"/>
        <v>63.950059984952937</v>
      </c>
      <c r="Y109" s="35">
        <f t="shared" si="36"/>
        <v>73.734339908542353</v>
      </c>
      <c r="Z109" s="35">
        <f t="shared" si="37"/>
        <v>68.955877556725525</v>
      </c>
      <c r="AA109" s="35">
        <f t="shared" si="38"/>
        <v>-3.3201387251104251</v>
      </c>
      <c r="AB109" s="35">
        <f t="shared" si="39"/>
        <v>-3.3201387251103966</v>
      </c>
      <c r="AC109" s="35">
        <f t="shared" si="40"/>
        <v>-3.3201387251104109</v>
      </c>
      <c r="AF109">
        <v>1.89</v>
      </c>
      <c r="AG109">
        <v>1.94</v>
      </c>
      <c r="AJ109" t="s">
        <v>306</v>
      </c>
    </row>
    <row r="110" spans="1:36" ht="15" x14ac:dyDescent="0.25">
      <c r="A110">
        <v>2.54</v>
      </c>
      <c r="B110">
        <v>3.38</v>
      </c>
      <c r="C110">
        <v>2.91</v>
      </c>
      <c r="D110" s="20">
        <f t="shared" si="28"/>
        <v>3.3201387251104109E-2</v>
      </c>
      <c r="E110" s="17">
        <f>IF(OR($A110="",$B110="",$C110=""),"",A110*'MPTO_working_3-way'!$I109)</f>
        <v>2.6243315236178044</v>
      </c>
      <c r="F110" s="21">
        <f>IF(OR($A110="",$B110="",$C110=""),"",B110*'MPTO_working_3-way'!$I109)</f>
        <v>3.4922206889087319</v>
      </c>
      <c r="G110" s="22">
        <f>IF(OR($A110="",$B110="",$C110=""),"",C110*'MPTO_working_3-way'!$I109)</f>
        <v>3.0066160369007129</v>
      </c>
      <c r="H110" s="17">
        <f>IF(OR($A110="",$B110="",$C110=""),"",'MPTO_working_3-way'!E109)</f>
        <v>2.6134658524192051</v>
      </c>
      <c r="I110" s="21">
        <f>IF(OR($A110="",$B110="",$C110=""),"",'MPTO_working_3-way'!F109)</f>
        <v>3.5113486550217643</v>
      </c>
      <c r="J110" s="22">
        <f>IF(OR($A110="",$B110="",$C110=""),"",'MPTO_working_3-way'!G109)</f>
        <v>3.0068361990540691</v>
      </c>
      <c r="K110" s="17">
        <f>IF(OR($A110="",$B110="",$C110=""),"",'OddsRatio_working_3-way'!H109)</f>
        <v>2.6185544370295633</v>
      </c>
      <c r="L110" s="21">
        <f>IF(OR($A110="",$B110="",$C110=""),"",'OddsRatio_working_3-way'!I109)</f>
        <v>3.5014023117729618</v>
      </c>
      <c r="M110" s="22">
        <f>IF(OR($A110="",$B110="",$C110=""),"",'OddsRatio_working_3-way'!J109)</f>
        <v>3.0074279056665367</v>
      </c>
      <c r="N110" s="23">
        <f t="shared" si="29"/>
        <v>38.104941810912585</v>
      </c>
      <c r="O110" s="24">
        <f t="shared" si="30"/>
        <v>28.635074615301171</v>
      </c>
      <c r="P110" s="24">
        <f t="shared" si="31"/>
        <v>33.259983573786236</v>
      </c>
      <c r="Q110" t="s">
        <v>102</v>
      </c>
      <c r="R110" t="s">
        <v>115</v>
      </c>
      <c r="S110" s="48" t="s">
        <v>302</v>
      </c>
      <c r="T110" s="35">
        <v>100</v>
      </c>
      <c r="U110" s="35">
        <f t="shared" si="32"/>
        <v>46.808510638297875</v>
      </c>
      <c r="V110" s="35">
        <f t="shared" si="33"/>
        <v>69.78851963746223</v>
      </c>
      <c r="W110" s="35">
        <f t="shared" si="34"/>
        <v>79.879275653923543</v>
      </c>
      <c r="X110" s="35">
        <f t="shared" si="35"/>
        <v>50.332204708614228</v>
      </c>
      <c r="Y110" s="35">
        <f t="shared" si="36"/>
        <v>73.312213707778582</v>
      </c>
      <c r="Z110" s="35">
        <f t="shared" si="37"/>
        <v>83.402969724239881</v>
      </c>
      <c r="AA110" s="35">
        <f t="shared" si="38"/>
        <v>-3.5236940703163526</v>
      </c>
      <c r="AB110" s="35">
        <f t="shared" si="39"/>
        <v>-3.5236940703163526</v>
      </c>
      <c r="AC110" s="35">
        <f t="shared" si="40"/>
        <v>-3.5236940703163384</v>
      </c>
      <c r="AF110">
        <v>2.09</v>
      </c>
      <c r="AG110">
        <v>1.79</v>
      </c>
      <c r="AJ110" t="s">
        <v>127</v>
      </c>
    </row>
    <row r="111" spans="1:36" ht="15" x14ac:dyDescent="0.25">
      <c r="A111">
        <v>1.88</v>
      </c>
      <c r="B111">
        <v>3.31</v>
      </c>
      <c r="C111">
        <v>4.97</v>
      </c>
      <c r="D111" s="20">
        <f t="shared" si="28"/>
        <v>3.5236940703163411E-2</v>
      </c>
      <c r="E111" s="17">
        <f>IF(OR($A111="",$B111="",$C111=""),"",A111*'MPTO_working_3-way'!$I110)</f>
        <v>1.9462454485219471</v>
      </c>
      <c r="F111" s="21">
        <f>IF(OR($A111="",$B111="",$C111=""),"",B111*'MPTO_working_3-way'!$I110)</f>
        <v>3.4266342737274709</v>
      </c>
      <c r="G111" s="22">
        <f>IF(OR($A111="",$B111="",$C111=""),"",C111*'MPTO_working_3-way'!$I110)</f>
        <v>5.1451275952947215</v>
      </c>
      <c r="H111" s="17">
        <f>IF(OR($A111="",$B111="",$C111=""),"",'MPTO_working_3-way'!E110)</f>
        <v>1.9224512143180195</v>
      </c>
      <c r="I111" s="21">
        <f>IF(OR($A111="",$B111="",$C111=""),"",'MPTO_working_3-way'!F110)</f>
        <v>3.443891945277787</v>
      </c>
      <c r="J111" s="22">
        <f>IF(OR($A111="",$B111="",$C111=""),"",'MPTO_working_3-way'!G110)</f>
        <v>5.2781145000266223</v>
      </c>
      <c r="K111" s="17">
        <f>IF(OR($A111="",$B111="",$C111=""),"",'OddsRatio_working_3-way'!H110)</f>
        <v>1.9318258345637402</v>
      </c>
      <c r="L111" s="21">
        <f>IF(OR($A111="",$B111="",$C111=""),"",'OddsRatio_working_3-way'!I110)</f>
        <v>3.4460428157298186</v>
      </c>
      <c r="M111" s="22">
        <f>IF(OR($A111="",$B111="",$C111=""),"",'OddsRatio_working_3-way'!J110)</f>
        <v>5.2038051854750567</v>
      </c>
      <c r="N111" s="23">
        <f t="shared" si="29"/>
        <v>51.380980788391206</v>
      </c>
      <c r="O111" s="24">
        <f t="shared" si="30"/>
        <v>29.183155251412529</v>
      </c>
      <c r="P111" s="24">
        <f t="shared" si="31"/>
        <v>19.435863960196272</v>
      </c>
      <c r="Q111" t="s">
        <v>198</v>
      </c>
      <c r="R111" t="s">
        <v>167</v>
      </c>
      <c r="S111" s="48" t="s">
        <v>302</v>
      </c>
      <c r="T111" s="35">
        <v>100</v>
      </c>
      <c r="U111" s="35">
        <f t="shared" si="32"/>
        <v>59.016393442622956</v>
      </c>
      <c r="V111" s="35">
        <f t="shared" si="33"/>
        <v>67.741935483870961</v>
      </c>
      <c r="W111" s="35">
        <f t="shared" si="34"/>
        <v>69.325153374233125</v>
      </c>
      <c r="X111" s="35">
        <f t="shared" si="35"/>
        <v>62.9329111418959</v>
      </c>
      <c r="Y111" s="35">
        <f t="shared" si="36"/>
        <v>71.658453183143919</v>
      </c>
      <c r="Z111" s="35">
        <f t="shared" si="37"/>
        <v>73.241671073506069</v>
      </c>
      <c r="AA111" s="35">
        <f t="shared" si="38"/>
        <v>-3.9165176992729442</v>
      </c>
      <c r="AB111" s="35">
        <f t="shared" si="39"/>
        <v>-3.9165176992729585</v>
      </c>
      <c r="AC111" s="35">
        <f t="shared" si="40"/>
        <v>-3.9165176992729442</v>
      </c>
      <c r="AF111">
        <v>2.27</v>
      </c>
      <c r="AG111">
        <v>1.67</v>
      </c>
      <c r="AJ111" t="s">
        <v>206</v>
      </c>
    </row>
    <row r="112" spans="1:36" ht="15" x14ac:dyDescent="0.25">
      <c r="A112">
        <v>2.44</v>
      </c>
      <c r="B112">
        <v>3.1</v>
      </c>
      <c r="C112">
        <v>3.26</v>
      </c>
      <c r="D112" s="20">
        <f t="shared" si="28"/>
        <v>3.9165176992729478E-2</v>
      </c>
      <c r="E112" s="17">
        <f>IF(OR($A112="",$B112="",$C112=""),"",A112*'MPTO_working_3-way'!$I111)</f>
        <v>2.5355630318622597</v>
      </c>
      <c r="F112" s="21">
        <f>IF(OR($A112="",$B112="",$C112=""),"",B112*'MPTO_working_3-way'!$I111)</f>
        <v>3.2214120486774616</v>
      </c>
      <c r="G112" s="22">
        <f>IF(OR($A112="",$B112="",$C112=""),"",C112*'MPTO_working_3-way'!$I111)</f>
        <v>3.3876784769962978</v>
      </c>
      <c r="H112" s="17">
        <f>IF(OR($A112="",$B112="",$C112=""),"",'MPTO_working_3-way'!E111)</f>
        <v>2.5202819273759003</v>
      </c>
      <c r="I112" s="21">
        <f>IF(OR($A112="",$B112="",$C112=""),"",'MPTO_working_3-way'!F111)</f>
        <v>3.2307506865396309</v>
      </c>
      <c r="J112" s="22">
        <f>IF(OR($A112="",$B112="",$C112=""),"",'MPTO_working_3-way'!G111)</f>
        <v>3.4049112962021955</v>
      </c>
      <c r="K112" s="17">
        <f>IF(OR($A112="",$B112="",$C112=""),"",'OddsRatio_working_3-way'!H111)</f>
        <v>2.5270938795458866</v>
      </c>
      <c r="L112" s="21">
        <f>IF(OR($A112="",$B112="",$C112=""),"",'OddsRatio_working_3-way'!I111)</f>
        <v>3.2270119076710846</v>
      </c>
      <c r="M112" s="22">
        <f>IF(OR($A112="",$B112="",$C112=""),"",'OddsRatio_working_3-way'!J111)</f>
        <v>3.3966890053984042</v>
      </c>
      <c r="N112" s="23">
        <f t="shared" si="29"/>
        <v>39.438972229593674</v>
      </c>
      <c r="O112" s="24">
        <f t="shared" si="30"/>
        <v>31.042287819422114</v>
      </c>
      <c r="P112" s="24">
        <f t="shared" si="31"/>
        <v>29.518739950984223</v>
      </c>
      <c r="Q112" t="s">
        <v>199</v>
      </c>
      <c r="R112" t="s">
        <v>203</v>
      </c>
      <c r="S112" s="48" t="s">
        <v>302</v>
      </c>
      <c r="T112" s="35">
        <v>100</v>
      </c>
      <c r="U112" s="35">
        <f t="shared" si="32"/>
        <v>45.945945945945937</v>
      </c>
      <c r="V112" s="35">
        <f t="shared" si="33"/>
        <v>72.899728997289984</v>
      </c>
      <c r="W112" s="35">
        <f t="shared" si="34"/>
        <v>77.628635346756155</v>
      </c>
      <c r="X112" s="35">
        <f t="shared" si="35"/>
        <v>49.471635655953882</v>
      </c>
      <c r="Y112" s="35">
        <f t="shared" si="36"/>
        <v>76.425418707297894</v>
      </c>
      <c r="Z112" s="35">
        <f t="shared" si="37"/>
        <v>81.15432505676408</v>
      </c>
      <c r="AA112" s="35">
        <f t="shared" si="38"/>
        <v>-3.5256897100079456</v>
      </c>
      <c r="AB112" s="35">
        <f t="shared" si="39"/>
        <v>-3.5256897100079101</v>
      </c>
      <c r="AC112" s="35">
        <f t="shared" si="40"/>
        <v>-3.5256897100079243</v>
      </c>
      <c r="AF112">
        <v>2.39</v>
      </c>
      <c r="AG112">
        <v>1.6</v>
      </c>
      <c r="AJ112" t="s">
        <v>207</v>
      </c>
    </row>
    <row r="113" spans="1:36" s="50" customFormat="1" ht="15" x14ac:dyDescent="0.25">
      <c r="A113" s="53">
        <v>1.85</v>
      </c>
      <c r="B113" s="53">
        <v>3.69</v>
      </c>
      <c r="C113" s="53">
        <v>4.47</v>
      </c>
      <c r="D113" s="54">
        <f t="shared" si="28"/>
        <v>3.5256897100079287E-2</v>
      </c>
      <c r="E113" s="55">
        <f>IF(OR($A113="",$B113="",$C113=""),"",A113*'MPTO_working_3-way'!$I112)</f>
        <v>1.9152252596351467</v>
      </c>
      <c r="F113" s="56">
        <f>IF(OR($A113="",$B113="",$C113=""),"",B113*'MPTO_working_3-way'!$I112)</f>
        <v>3.8200979502992927</v>
      </c>
      <c r="G113" s="57">
        <f>IF(OR($A113="",$B113="",$C113=""),"",C113*'MPTO_working_3-way'!$I112)</f>
        <v>4.6275983300373538</v>
      </c>
      <c r="H113" s="55">
        <f>IF(OR($A113="",$B113="",$C113=""),"",'MPTO_working_3-way'!E112)</f>
        <v>1.8911161813086959</v>
      </c>
      <c r="I113" s="56">
        <f>IF(OR($A113="",$B113="",$C113=""),"",'MPTO_working_3-way'!F112)</f>
        <v>3.8572745021574706</v>
      </c>
      <c r="J113" s="57">
        <f>IF(OR($A113="",$B113="",$C113=""),"",'MPTO_working_3-way'!G112)</f>
        <v>4.7178413036100677</v>
      </c>
      <c r="K113" s="55">
        <f>IF(OR($A113="",$B113="",$C113=""),"",'OddsRatio_working_3-way'!H112)</f>
        <v>1.9001760670452186</v>
      </c>
      <c r="L113" s="56">
        <f>IF(OR($A113="",$B113="",$C113=""),"",'OddsRatio_working_3-way'!I112)</f>
        <v>3.8487924945313394</v>
      </c>
      <c r="M113" s="57">
        <f>IF(OR($A113="",$B113="",$C113=""),"",'OddsRatio_working_3-way'!J112)</f>
        <v>4.6748364148787163</v>
      </c>
      <c r="N113" s="58">
        <f t="shared" si="29"/>
        <v>52.21317936201936</v>
      </c>
      <c r="O113" s="59">
        <f t="shared" si="30"/>
        <v>26.177339246540871</v>
      </c>
      <c r="P113" s="59">
        <f t="shared" si="31"/>
        <v>21.609481391439779</v>
      </c>
      <c r="Q113" s="53" t="s">
        <v>297</v>
      </c>
      <c r="R113" s="53" t="s">
        <v>298</v>
      </c>
      <c r="S113" s="60" t="s">
        <v>302</v>
      </c>
      <c r="T113" s="50">
        <v>100</v>
      </c>
      <c r="U113" s="50">
        <f t="shared" si="32"/>
        <v>53.488372093023258</v>
      </c>
      <c r="V113" s="50">
        <f t="shared" si="33"/>
        <v>70.326409495548958</v>
      </c>
      <c r="W113" s="50">
        <f t="shared" si="34"/>
        <v>73.821989528795811</v>
      </c>
      <c r="X113" s="50">
        <f t="shared" si="35"/>
        <v>55.851600975655224</v>
      </c>
      <c r="Y113" s="50">
        <f t="shared" si="36"/>
        <v>72.689638378180931</v>
      </c>
      <c r="Z113" s="50">
        <f t="shared" si="37"/>
        <v>76.185218411427783</v>
      </c>
      <c r="AA113" s="50">
        <f t="shared" si="38"/>
        <v>-2.3632288826319652</v>
      </c>
      <c r="AB113" s="50">
        <f t="shared" si="39"/>
        <v>-2.3632288826319723</v>
      </c>
      <c r="AC113" s="50">
        <f t="shared" si="40"/>
        <v>-2.3632288826319723</v>
      </c>
      <c r="AD113" s="51"/>
      <c r="AE113" s="51"/>
      <c r="AF113" s="53">
        <v>1.8</v>
      </c>
      <c r="AG113" s="53">
        <v>2.0699999999999998</v>
      </c>
      <c r="AH113" s="51"/>
      <c r="AI113" s="51"/>
      <c r="AJ113" s="53" t="s">
        <v>305</v>
      </c>
    </row>
    <row r="114" spans="1:36" ht="15" x14ac:dyDescent="0.25">
      <c r="A114">
        <v>2.15</v>
      </c>
      <c r="B114">
        <v>3.37</v>
      </c>
      <c r="C114">
        <v>3.82</v>
      </c>
      <c r="D114" s="20">
        <f t="shared" si="28"/>
        <v>2.3632288826319625E-2</v>
      </c>
      <c r="E114" s="17">
        <f>IF(OR($A114="",$B114="",$C114=""),"",A114*'MPTO_working_3-way'!$I113)</f>
        <v>2.2008094209765869</v>
      </c>
      <c r="F114" s="21">
        <f>IF(OR($A114="",$B114="",$C114=""),"",B114*'MPTO_working_3-way'!$I113)</f>
        <v>3.4496408133446974</v>
      </c>
      <c r="G114" s="22">
        <f>IF(OR($A114="",$B114="",$C114=""),"",C114*'MPTO_working_3-way'!$I113)</f>
        <v>3.9102753433165409</v>
      </c>
      <c r="H114" s="17">
        <f>IF(OR($A114="",$B114="",$C114=""),"",'MPTO_working_3-way'!E113)</f>
        <v>2.1870407581919764</v>
      </c>
      <c r="I114" s="21">
        <f>IF(OR($A114="",$B114="",$C114=""),"",'MPTO_working_3-way'!F113)</f>
        <v>3.4619029214618688</v>
      </c>
      <c r="J114" s="22">
        <f>IF(OR($A114="",$B114="",$C114=""),"",'MPTO_working_3-way'!G113)</f>
        <v>3.9385169911789015</v>
      </c>
      <c r="K114" s="17">
        <f>IF(OR($A114="",$B114="",$C114=""),"",'OddsRatio_working_3-way'!H113)</f>
        <v>2.1927729357702037</v>
      </c>
      <c r="L114" s="21">
        <f>IF(OR($A114="",$B114="",$C114=""),"",'OddsRatio_working_3-way'!I113)</f>
        <v>3.4581494415438123</v>
      </c>
      <c r="M114" s="22">
        <f>IF(OR($A114="",$B114="",$C114=""),"",'OddsRatio_working_3-way'!J113)</f>
        <v>3.9248866772799782</v>
      </c>
      <c r="N114" s="23">
        <f t="shared" ref="N114:N134" si="41">(1/E114)* 100</f>
        <v>45.437828031300413</v>
      </c>
      <c r="O114" s="24">
        <f t="shared" ref="O114:O134" si="42">(1/F114)* 100</f>
        <v>28.988525301868211</v>
      </c>
      <c r="P114" s="24">
        <f t="shared" ref="P114:P134" si="43">(1/G114)* 100</f>
        <v>25.573646666831383</v>
      </c>
      <c r="Q114" t="s">
        <v>309</v>
      </c>
      <c r="R114" t="s">
        <v>310</v>
      </c>
      <c r="S114" s="48" t="s">
        <v>334</v>
      </c>
      <c r="T114" s="35">
        <v>100</v>
      </c>
      <c r="U114" s="35">
        <f t="shared" ref="U114:U134" si="44">(1/A115)*((T114*A115)-T114)</f>
        <v>87.421383647798748</v>
      </c>
      <c r="V114" s="35">
        <f t="shared" ref="V114:V134" si="45">(1/B115)*((T114*B115)-T114)</f>
        <v>78.40172786177105</v>
      </c>
      <c r="W114" s="35">
        <f t="shared" ref="W114:W134" si="46">(1/C115)*((T114*C115)-T114)</f>
        <v>31.03448275862069</v>
      </c>
      <c r="X114" s="35">
        <f t="shared" ref="X114:X134" si="47">((1/B115)+(1/C115))*T114</f>
        <v>90.563789379608252</v>
      </c>
      <c r="Y114" s="35">
        <f t="shared" ref="Y114:Y134" si="48">((1/A115)+(1/C115))*T114</f>
        <v>81.544133593580568</v>
      </c>
      <c r="Z114" s="35">
        <f t="shared" ref="Z114:Z134" si="49">((1/A115)+(1/B115))*T114</f>
        <v>34.176888490430201</v>
      </c>
      <c r="AA114" s="35">
        <f t="shared" ref="AA114:AA134" si="50">U114-X114</f>
        <v>-3.1424057318095038</v>
      </c>
      <c r="AB114" s="35">
        <f t="shared" ref="AB114:AB134" si="51">V114-Y114</f>
        <v>-3.142405731809518</v>
      </c>
      <c r="AC114" s="35">
        <f t="shared" ref="AC114:AC134" si="52">W114-Z114</f>
        <v>-3.1424057318095109</v>
      </c>
      <c r="AF114">
        <v>2.0699999999999998</v>
      </c>
      <c r="AG114">
        <v>1.85</v>
      </c>
      <c r="AJ114" t="s">
        <v>337</v>
      </c>
    </row>
    <row r="115" spans="1:36" ht="15" x14ac:dyDescent="0.25">
      <c r="A115">
        <v>7.95</v>
      </c>
      <c r="B115">
        <v>4.63</v>
      </c>
      <c r="C115">
        <v>1.45</v>
      </c>
      <c r="D115" s="20">
        <f t="shared" si="28"/>
        <v>3.1424057318095056E-2</v>
      </c>
      <c r="E115" s="17">
        <f>IF(OR($A115="",$B115="",$C115=""),"",A115*'MPTO_working_3-way'!$I114)</f>
        <v>8.1998212556788559</v>
      </c>
      <c r="F115" s="21">
        <f>IF(OR($A115="",$B115="",$C115=""),"",B115*'MPTO_working_3-way'!$I114)</f>
        <v>4.7754933853827799</v>
      </c>
      <c r="G115" s="22">
        <f>IF(OR($A115="",$B115="",$C115=""),"",C115*'MPTO_working_3-way'!$I114)</f>
        <v>1.4955648831112378</v>
      </c>
      <c r="H115" s="17">
        <f>IF(OR($A115="",$B115="",$C115=""),"",'MPTO_working_3-way'!E114)</f>
        <v>8.6721636000016247</v>
      </c>
      <c r="I115" s="21">
        <f>IF(OR($A115="",$B115="",$C115=""),"",'MPTO_working_3-way'!F114)</f>
        <v>4.8659897752111547</v>
      </c>
      <c r="J115" s="22">
        <f>IF(OR($A115="",$B115="",$C115=""),"",'MPTO_working_3-way'!G114)</f>
        <v>1.4723626777699792</v>
      </c>
      <c r="K115" s="17">
        <f>IF(OR($A115="",$B115="",$C115=""),"",'OddsRatio_working_3-way'!H114)</f>
        <v>8.4101244091214777</v>
      </c>
      <c r="L115" s="21">
        <f>IF(OR($A115="",$B115="",$C115=""),"",'OddsRatio_working_3-way'!I114)</f>
        <v>4.8703239719584124</v>
      </c>
      <c r="M115" s="22">
        <f>IF(OR($A115="",$B115="",$C115=""),"",'OddsRatio_working_3-way'!J114)</f>
        <v>1.4797922279287288</v>
      </c>
      <c r="N115" s="23">
        <f t="shared" si="41"/>
        <v>12.195387787355017</v>
      </c>
      <c r="O115" s="24">
        <f t="shared" si="42"/>
        <v>20.940244688870926</v>
      </c>
      <c r="P115" s="24">
        <f t="shared" si="43"/>
        <v>66.864367523774064</v>
      </c>
      <c r="Q115" t="s">
        <v>311</v>
      </c>
      <c r="R115" t="s">
        <v>312</v>
      </c>
      <c r="S115" s="48" t="s">
        <v>334</v>
      </c>
      <c r="T115" s="35">
        <v>100</v>
      </c>
      <c r="U115" s="35">
        <f t="shared" si="44"/>
        <v>42.857142857142854</v>
      </c>
      <c r="V115" s="35">
        <f t="shared" si="45"/>
        <v>74.747474747474755</v>
      </c>
      <c r="W115" s="35">
        <f t="shared" si="46"/>
        <v>78.991596638655466</v>
      </c>
      <c r="X115" s="35">
        <f t="shared" si="47"/>
        <v>46.260928613869787</v>
      </c>
      <c r="Y115" s="35">
        <f t="shared" si="48"/>
        <v>78.151260504201687</v>
      </c>
      <c r="Z115" s="35">
        <f t="shared" si="49"/>
        <v>82.395382395382398</v>
      </c>
      <c r="AA115" s="35">
        <f t="shared" si="50"/>
        <v>-3.4037857567269327</v>
      </c>
      <c r="AB115" s="35">
        <f t="shared" si="51"/>
        <v>-3.4037857567269327</v>
      </c>
      <c r="AC115" s="35">
        <f t="shared" si="52"/>
        <v>-3.4037857567269327</v>
      </c>
      <c r="AF115">
        <v>1.67</v>
      </c>
      <c r="AG115">
        <v>2.2999999999999998</v>
      </c>
      <c r="AJ115" t="s">
        <v>338</v>
      </c>
    </row>
    <row r="116" spans="1:36" ht="15" x14ac:dyDescent="0.25">
      <c r="A116">
        <v>1.75</v>
      </c>
      <c r="B116">
        <v>3.96</v>
      </c>
      <c r="C116">
        <v>4.76</v>
      </c>
      <c r="D116" s="20">
        <f t="shared" si="28"/>
        <v>3.4037857567269292E-2</v>
      </c>
      <c r="E116" s="17">
        <f>IF(OR($A116="",$B116="",$C116=""),"",A116*'MPTO_working_3-way'!$I115)</f>
        <v>1.8095662507427213</v>
      </c>
      <c r="F116" s="21">
        <f>IF(OR($A116="",$B116="",$C116=""),"",B116*'MPTO_working_3-way'!$I115)</f>
        <v>4.0947899159663868</v>
      </c>
      <c r="G116" s="22">
        <f>IF(OR($A116="",$B116="",$C116=""),"",C116*'MPTO_working_3-way'!$I115)</f>
        <v>4.9220202020202013</v>
      </c>
      <c r="H116" s="17">
        <f>IF(OR($A116="",$B116="",$C116=""),"",'MPTO_working_3-way'!E115)</f>
        <v>1.7854508714321797</v>
      </c>
      <c r="I116" s="21">
        <f>IF(OR($A116="",$B116="",$C116=""),"",'MPTO_working_3-way'!F115)</f>
        <v>4.1462928202721718</v>
      </c>
      <c r="J116" s="22">
        <f>IF(OR($A116="",$B116="",$C116=""),"",'MPTO_working_3-way'!G115)</f>
        <v>5.0317482915717537</v>
      </c>
      <c r="K116" s="17">
        <f>IF(OR($A116="",$B116="",$C116=""),"",'OddsRatio_working_3-way'!H115)</f>
        <v>1.7941477969311443</v>
      </c>
      <c r="L116" s="21">
        <f>IF(OR($A116="",$B116="",$C116=""),"",'OddsRatio_working_3-way'!I115)</f>
        <v>4.1342366385549152</v>
      </c>
      <c r="M116" s="22">
        <f>IF(OR($A116="",$B116="",$C116=""),"",'OddsRatio_working_3-way'!J115)</f>
        <v>4.9813276219481351</v>
      </c>
      <c r="N116" s="23">
        <f t="shared" si="41"/>
        <v>55.261861763257272</v>
      </c>
      <c r="O116" s="24">
        <f t="shared" si="42"/>
        <v>24.421277294368739</v>
      </c>
      <c r="P116" s="24">
        <f t="shared" si="43"/>
        <v>20.316860942373999</v>
      </c>
      <c r="Q116" t="s">
        <v>73</v>
      </c>
      <c r="R116" t="s">
        <v>313</v>
      </c>
      <c r="S116" s="48" t="s">
        <v>334</v>
      </c>
      <c r="T116" s="35">
        <v>100</v>
      </c>
      <c r="U116" s="35">
        <f t="shared" si="44"/>
        <v>33.333333333333329</v>
      </c>
      <c r="V116" s="35">
        <f t="shared" si="45"/>
        <v>77.973568281938327</v>
      </c>
      <c r="W116" s="35">
        <f t="shared" si="46"/>
        <v>85.052316890881897</v>
      </c>
      <c r="X116" s="35">
        <f t="shared" si="47"/>
        <v>36.974114827179761</v>
      </c>
      <c r="Y116" s="35">
        <f t="shared" si="48"/>
        <v>81.614349775784746</v>
      </c>
      <c r="Z116" s="35">
        <f t="shared" si="49"/>
        <v>88.693098384728344</v>
      </c>
      <c r="AA116" s="35">
        <f t="shared" si="50"/>
        <v>-3.6407814938464327</v>
      </c>
      <c r="AB116" s="35">
        <f t="shared" si="51"/>
        <v>-3.6407814938464185</v>
      </c>
      <c r="AC116" s="35">
        <f t="shared" si="52"/>
        <v>-3.6407814938464469</v>
      </c>
      <c r="AF116">
        <v>1.81</v>
      </c>
      <c r="AG116">
        <v>2.06</v>
      </c>
      <c r="AJ116" t="s">
        <v>94</v>
      </c>
    </row>
    <row r="117" spans="1:36" ht="15" x14ac:dyDescent="0.25">
      <c r="A117">
        <v>1.5</v>
      </c>
      <c r="B117">
        <v>4.54</v>
      </c>
      <c r="C117">
        <v>6.69</v>
      </c>
      <c r="D117" s="20">
        <f t="shared" si="28"/>
        <v>3.6407814938464345E-2</v>
      </c>
      <c r="E117" s="17">
        <f>IF(OR($A117="",$B117="",$C117=""),"",A117*'MPTO_working_3-way'!$I116)</f>
        <v>1.5546117224076965</v>
      </c>
      <c r="F117" s="21">
        <f>IF(OR($A117="",$B117="",$C117=""),"",B117*'MPTO_working_3-way'!$I116)</f>
        <v>4.7052914798206285</v>
      </c>
      <c r="G117" s="22">
        <f>IF(OR($A117="",$B117="",$C117=""),"",C117*'MPTO_working_3-way'!$I116)</f>
        <v>6.9335682819383271</v>
      </c>
      <c r="H117" s="17">
        <f>IF(OR($A117="",$B117="",$C117=""),"",'MPTO_working_3-way'!E116)</f>
        <v>1.5278121510276765</v>
      </c>
      <c r="I117" s="21">
        <f>IF(OR($A117="",$B117="",$C117=""),"",'MPTO_working_3-way'!F116)</f>
        <v>4.8047268010250903</v>
      </c>
      <c r="J117" s="22">
        <f>IF(OR($A117="",$B117="",$C117=""),"",'MPTO_working_3-way'!G116)</f>
        <v>7.2811526106343214</v>
      </c>
      <c r="K117" s="17">
        <f>IF(OR($A117="",$B117="",$C117=""),"",'OddsRatio_working_3-way'!H116)</f>
        <v>1.536469017483642</v>
      </c>
      <c r="L117" s="21">
        <f>IF(OR($A117="",$B117="",$C117=""),"",'OddsRatio_working_3-way'!I116)</f>
        <v>4.7982006437841855</v>
      </c>
      <c r="M117" s="22">
        <f>IF(OR($A117="",$B117="",$C117=""),"",'OddsRatio_working_3-way'!J116)</f>
        <v>7.1050174189638469</v>
      </c>
      <c r="N117" s="23">
        <f t="shared" si="41"/>
        <v>64.324743316051638</v>
      </c>
      <c r="O117" s="24">
        <f t="shared" si="42"/>
        <v>21.252668496492831</v>
      </c>
      <c r="P117" s="24">
        <f t="shared" si="43"/>
        <v>14.422588187455524</v>
      </c>
      <c r="Q117" t="s">
        <v>93</v>
      </c>
      <c r="R117" t="s">
        <v>72</v>
      </c>
      <c r="S117" s="48" t="s">
        <v>334</v>
      </c>
      <c r="T117" s="35">
        <v>100</v>
      </c>
      <c r="U117" s="35">
        <f t="shared" si="44"/>
        <v>61.977186311787079</v>
      </c>
      <c r="V117" s="35">
        <f t="shared" si="45"/>
        <v>70.588235294117652</v>
      </c>
      <c r="W117" s="35">
        <f t="shared" si="46"/>
        <v>64.157706093189958</v>
      </c>
      <c r="X117" s="35">
        <f t="shared" si="47"/>
        <v>65.25405861269239</v>
      </c>
      <c r="Y117" s="35">
        <f t="shared" si="48"/>
        <v>73.865107595022963</v>
      </c>
      <c r="Z117" s="35">
        <f t="shared" si="49"/>
        <v>67.434578394095283</v>
      </c>
      <c r="AA117" s="35">
        <f t="shared" si="50"/>
        <v>-3.2768723009053105</v>
      </c>
      <c r="AB117" s="35">
        <f t="shared" si="51"/>
        <v>-3.2768723009053105</v>
      </c>
      <c r="AC117" s="35">
        <f t="shared" si="52"/>
        <v>-3.2768723009053247</v>
      </c>
      <c r="AF117">
        <v>1.7</v>
      </c>
      <c r="AG117">
        <v>2.23</v>
      </c>
      <c r="AJ117" t="s">
        <v>94</v>
      </c>
    </row>
    <row r="118" spans="1:36" ht="15" x14ac:dyDescent="0.25">
      <c r="A118">
        <v>2.63</v>
      </c>
      <c r="B118">
        <v>3.4</v>
      </c>
      <c r="C118">
        <v>2.79</v>
      </c>
      <c r="D118" s="20">
        <f t="shared" si="28"/>
        <v>3.2768723009053202E-2</v>
      </c>
      <c r="E118" s="17">
        <f>IF(OR($A118="",$B118="",$C118=""),"",A118*'MPTO_working_3-way'!$I117)</f>
        <v>2.7161817415138096</v>
      </c>
      <c r="F118" s="21">
        <f>IF(OR($A118="",$B118="",$C118=""),"",B118*'MPTO_working_3-way'!$I117)</f>
        <v>3.5114136582307807</v>
      </c>
      <c r="G118" s="22">
        <f>IF(OR($A118="",$B118="",$C118=""),"",C118*'MPTO_working_3-way'!$I117)</f>
        <v>2.8814247371952586</v>
      </c>
      <c r="H118" s="17">
        <f>IF(OR($A118="",$B118="",$C118=""),"",'MPTO_working_3-way'!E117)</f>
        <v>2.7077872743165097</v>
      </c>
      <c r="I118" s="21">
        <f>IF(OR($A118="",$B118="",$C118=""),"",'MPTO_working_3-way'!F117)</f>
        <v>3.5311390393657542</v>
      </c>
      <c r="J118" s="22">
        <f>IF(OR($A118="",$B118="",$C118=""),"",'MPTO_working_3-way'!G117)</f>
        <v>2.8776975817118116</v>
      </c>
      <c r="K118" s="17">
        <f>IF(OR($A118="",$B118="",$C118=""),"",'OddsRatio_working_3-way'!H117)</f>
        <v>2.7119467215726929</v>
      </c>
      <c r="L118" s="21">
        <f>IF(OR($A118="",$B118="",$C118=""),"",'OddsRatio_working_3-way'!I117)</f>
        <v>3.520657749554887</v>
      </c>
      <c r="M118" s="22">
        <f>IF(OR($A118="",$B118="",$C118=""),"",'OddsRatio_working_3-way'!J117)</f>
        <v>2.8799905715430194</v>
      </c>
      <c r="N118" s="23">
        <f t="shared" si="41"/>
        <v>36.816387678192328</v>
      </c>
      <c r="O118" s="24">
        <f t="shared" si="42"/>
        <v>28.478558704013473</v>
      </c>
      <c r="P118" s="24">
        <f t="shared" si="43"/>
        <v>34.705053617794199</v>
      </c>
      <c r="Q118" t="s">
        <v>314</v>
      </c>
      <c r="R118" t="s">
        <v>108</v>
      </c>
      <c r="S118" s="48" t="s">
        <v>334</v>
      </c>
      <c r="T118" s="35">
        <v>100</v>
      </c>
      <c r="U118" s="35">
        <f t="shared" si="44"/>
        <v>56.896551724137922</v>
      </c>
      <c r="V118" s="35">
        <f t="shared" si="45"/>
        <v>72.222222222222229</v>
      </c>
      <c r="W118" s="35">
        <f t="shared" si="46"/>
        <v>67.532467532467535</v>
      </c>
      <c r="X118" s="35">
        <f t="shared" si="47"/>
        <v>60.245310245310243</v>
      </c>
      <c r="Y118" s="35">
        <f t="shared" si="48"/>
        <v>75.570980743394543</v>
      </c>
      <c r="Z118" s="35">
        <f t="shared" si="49"/>
        <v>70.88122605363985</v>
      </c>
      <c r="AA118" s="35">
        <f t="shared" si="50"/>
        <v>-3.3487585211723214</v>
      </c>
      <c r="AB118" s="35">
        <f t="shared" si="51"/>
        <v>-3.3487585211723143</v>
      </c>
      <c r="AC118" s="35">
        <f t="shared" si="52"/>
        <v>-3.3487585211723143</v>
      </c>
      <c r="AF118">
        <v>1.84</v>
      </c>
      <c r="AG118">
        <v>2.04</v>
      </c>
      <c r="AJ118" t="s">
        <v>94</v>
      </c>
    </row>
    <row r="119" spans="1:36" ht="15" x14ac:dyDescent="0.25">
      <c r="A119">
        <v>2.3199999999999998</v>
      </c>
      <c r="B119">
        <v>3.6</v>
      </c>
      <c r="C119">
        <v>3.08</v>
      </c>
      <c r="D119" s="20">
        <f t="shared" si="28"/>
        <v>3.3487585211723125E-2</v>
      </c>
      <c r="E119" s="17">
        <f>IF(OR($A119="",$B119="",$C119=""),"",A119*'MPTO_working_3-way'!$I118)</f>
        <v>2.3976911976911977</v>
      </c>
      <c r="F119" s="21">
        <f>IF(OR($A119="",$B119="",$C119=""),"",B119*'MPTO_working_3-way'!$I118)</f>
        <v>3.7205553067622033</v>
      </c>
      <c r="G119" s="22">
        <f>IF(OR($A119="",$B119="",$C119=""),"",C119*'MPTO_working_3-way'!$I118)</f>
        <v>3.1831417624521072</v>
      </c>
      <c r="H119" s="17">
        <f>IF(OR($A119="",$B119="",$C119=""),"",'MPTO_working_3-way'!E118)</f>
        <v>2.38167848466294</v>
      </c>
      <c r="I119" s="21">
        <f>IF(OR($A119="",$B119="",$C119=""),"",'MPTO_working_3-way'!F118)</f>
        <v>3.7507231951227098</v>
      </c>
      <c r="J119" s="22">
        <f>IF(OR($A119="",$B119="",$C119=""),"",'MPTO_working_3-way'!G118)</f>
        <v>3.1896624695799387</v>
      </c>
      <c r="K119" s="17">
        <f>IF(OR($A119="",$B119="",$C119=""),"",'OddsRatio_working_3-way'!H118)</f>
        <v>2.388708073257277</v>
      </c>
      <c r="L119" s="21">
        <f>IF(OR($A119="",$B119="",$C119=""),"",'OddsRatio_working_3-way'!I118)</f>
        <v>3.7353340836885764</v>
      </c>
      <c r="M119" s="22">
        <f>IF(OR($A119="",$B119="",$C119=""),"",'OddsRatio_working_3-way'!J118)</f>
        <v>3.1882672669508616</v>
      </c>
      <c r="N119" s="23">
        <f t="shared" si="41"/>
        <v>41.706788637457869</v>
      </c>
      <c r="O119" s="24">
        <f t="shared" si="42"/>
        <v>26.877708233028407</v>
      </c>
      <c r="P119" s="24">
        <f t="shared" si="43"/>
        <v>31.415503129513723</v>
      </c>
      <c r="Q119" t="s">
        <v>315</v>
      </c>
      <c r="R119" t="s">
        <v>316</v>
      </c>
      <c r="S119" s="48" t="s">
        <v>334</v>
      </c>
      <c r="T119" s="35">
        <v>100</v>
      </c>
      <c r="U119" s="35">
        <f t="shared" si="44"/>
        <v>31.03448275862069</v>
      </c>
      <c r="V119" s="35">
        <f t="shared" si="45"/>
        <v>77.827050997782706</v>
      </c>
      <c r="W119" s="35">
        <f t="shared" si="46"/>
        <v>87.129987129987128</v>
      </c>
      <c r="X119" s="35">
        <f t="shared" si="47"/>
        <v>35.042961872230165</v>
      </c>
      <c r="Y119" s="35">
        <f t="shared" si="48"/>
        <v>81.835530111392188</v>
      </c>
      <c r="Z119" s="35">
        <f t="shared" si="49"/>
        <v>91.138466243596611</v>
      </c>
      <c r="AA119" s="35">
        <f t="shared" si="50"/>
        <v>-4.0084791136094751</v>
      </c>
      <c r="AB119" s="35">
        <f t="shared" si="51"/>
        <v>-4.0084791136094822</v>
      </c>
      <c r="AC119" s="35">
        <f t="shared" si="52"/>
        <v>-4.0084791136094822</v>
      </c>
      <c r="AF119">
        <v>1.73</v>
      </c>
      <c r="AG119">
        <v>2.17</v>
      </c>
      <c r="AJ119" t="s">
        <v>95</v>
      </c>
    </row>
    <row r="120" spans="1:36" ht="15" x14ac:dyDescent="0.25">
      <c r="A120">
        <v>1.45</v>
      </c>
      <c r="B120">
        <v>4.51</v>
      </c>
      <c r="C120">
        <v>7.77</v>
      </c>
      <c r="D120" s="20">
        <f t="shared" si="28"/>
        <v>4.0084791136094644E-2</v>
      </c>
      <c r="E120" s="17">
        <f>IF(OR($A120="",$B120="",$C120=""),"",A120*'MPTO_working_3-way'!$I119)</f>
        <v>1.5081229471473372</v>
      </c>
      <c r="F120" s="21">
        <f>IF(OR($A120="",$B120="",$C120=""),"",B120*'MPTO_working_3-way'!$I119)</f>
        <v>4.6907824080237868</v>
      </c>
      <c r="G120" s="22">
        <f>IF(OR($A120="",$B120="",$C120=""),"",C120*'MPTO_working_3-way'!$I119)</f>
        <v>8.0814588271274541</v>
      </c>
      <c r="H120" s="17">
        <f>IF(OR($A120="",$B120="",$C120=""),"",'MPTO_working_3-way'!E119)</f>
        <v>1.4786477890984318</v>
      </c>
      <c r="I120" s="21">
        <f>IF(OR($A120="",$B120="",$C120=""),"",'MPTO_working_3-way'!F119)</f>
        <v>4.7992038778800863</v>
      </c>
      <c r="J120" s="22">
        <f>IF(OR($A120="",$B120="",$C120=""),"",'MPTO_working_3-way'!G119)</f>
        <v>8.6701294498289805</v>
      </c>
      <c r="K120" s="17">
        <f>IF(OR($A120="",$B120="",$C120=""),"",'OddsRatio_working_3-way'!H119)</f>
        <v>1.4879788533286877</v>
      </c>
      <c r="L120" s="21">
        <f>IF(OR($A120="",$B120="",$C120=""),"",'OddsRatio_working_3-way'!I119)</f>
        <v>4.8062350559637652</v>
      </c>
      <c r="M120" s="22">
        <f>IF(OR($A120="",$B120="",$C120=""),"",'OddsRatio_working_3-way'!J119)</f>
        <v>8.3413707489671491</v>
      </c>
      <c r="N120" s="23">
        <f t="shared" si="41"/>
        <v>66.307591293636364</v>
      </c>
      <c r="O120" s="24">
        <f t="shared" si="42"/>
        <v>21.318405183098168</v>
      </c>
      <c r="P120" s="24">
        <f t="shared" si="43"/>
        <v>12.374003523265477</v>
      </c>
      <c r="Q120" t="s">
        <v>317</v>
      </c>
      <c r="R120" t="s">
        <v>111</v>
      </c>
      <c r="S120" s="48" t="s">
        <v>334</v>
      </c>
      <c r="T120" s="35">
        <v>100</v>
      </c>
      <c r="U120" s="35">
        <f t="shared" si="44"/>
        <v>57.264957264957268</v>
      </c>
      <c r="V120" s="35">
        <f t="shared" si="45"/>
        <v>68.253968253968253</v>
      </c>
      <c r="W120" s="35">
        <f t="shared" si="46"/>
        <v>71.181556195965413</v>
      </c>
      <c r="X120" s="35">
        <f t="shared" si="47"/>
        <v>60.564475550066319</v>
      </c>
      <c r="Y120" s="35">
        <f t="shared" si="48"/>
        <v>71.553486539077312</v>
      </c>
      <c r="Z120" s="35">
        <f t="shared" si="49"/>
        <v>74.481074481074486</v>
      </c>
      <c r="AA120" s="35">
        <f t="shared" si="50"/>
        <v>-3.2995182851090519</v>
      </c>
      <c r="AB120" s="35">
        <f t="shared" si="51"/>
        <v>-3.299518285109059</v>
      </c>
      <c r="AC120" s="35">
        <f t="shared" si="52"/>
        <v>-3.2995182851090732</v>
      </c>
      <c r="AF120">
        <v>1.86</v>
      </c>
      <c r="AG120">
        <v>2.02</v>
      </c>
      <c r="AJ120" t="s">
        <v>95</v>
      </c>
    </row>
    <row r="121" spans="1:36" ht="15" x14ac:dyDescent="0.25">
      <c r="A121">
        <v>2.34</v>
      </c>
      <c r="B121">
        <v>3.15</v>
      </c>
      <c r="C121">
        <v>3.47</v>
      </c>
      <c r="D121" s="20">
        <f t="shared" si="28"/>
        <v>3.2995182851090599E-2</v>
      </c>
      <c r="E121" s="17">
        <f>IF(OR($A121="",$B121="",$C121=""),"",A121*'MPTO_working_3-way'!$I120)</f>
        <v>2.4172087278715519</v>
      </c>
      <c r="F121" s="21">
        <f>IF(OR($A121="",$B121="",$C121=""),"",B121*'MPTO_working_3-way'!$I120)</f>
        <v>3.2539348259809353</v>
      </c>
      <c r="G121" s="22">
        <f>IF(OR($A121="",$B121="",$C121=""),"",C121*'MPTO_working_3-way'!$I120)</f>
        <v>3.5844932844932846</v>
      </c>
      <c r="H121" s="17">
        <f>IF(OR($A121="",$B121="",$C121=""),"",'MPTO_working_3-way'!E120)</f>
        <v>2.4018136590670274</v>
      </c>
      <c r="I121" s="21">
        <f>IF(OR($A121="",$B121="",$C121=""),"",'MPTO_working_3-way'!F120)</f>
        <v>3.2630481125829078</v>
      </c>
      <c r="J121" s="22">
        <f>IF(OR($A121="",$B121="",$C121=""),"",'MPTO_working_3-way'!G120)</f>
        <v>3.607685244347778</v>
      </c>
      <c r="K121" s="17">
        <f>IF(OR($A121="",$B121="",$C121=""),"",'OddsRatio_working_3-way'!H120)</f>
        <v>2.4085422883861689</v>
      </c>
      <c r="L121" s="21">
        <f>IF(OR($A121="",$B121="",$C121=""),"",'OddsRatio_working_3-way'!I120)</f>
        <v>3.2599745671867639</v>
      </c>
      <c r="M121" s="22">
        <f>IF(OR($A121="",$B121="",$C121=""),"",'OddsRatio_working_3-way'!J120)</f>
        <v>3.5963428748610728</v>
      </c>
      <c r="N121" s="23">
        <f t="shared" si="41"/>
        <v>41.370030997717755</v>
      </c>
      <c r="O121" s="24">
        <f t="shared" si="42"/>
        <v>30.732023026876043</v>
      </c>
      <c r="P121" s="24">
        <f t="shared" si="43"/>
        <v>27.897945975406209</v>
      </c>
      <c r="Q121" t="s">
        <v>226</v>
      </c>
      <c r="R121" t="s">
        <v>76</v>
      </c>
      <c r="S121" s="48" t="s">
        <v>334</v>
      </c>
      <c r="T121" s="35">
        <v>100</v>
      </c>
      <c r="U121" s="35">
        <f t="shared" si="44"/>
        <v>76.851851851851848</v>
      </c>
      <c r="V121" s="35">
        <f t="shared" si="45"/>
        <v>75.903614457831324</v>
      </c>
      <c r="W121" s="35">
        <f t="shared" si="46"/>
        <v>42.528735632183903</v>
      </c>
      <c r="X121" s="35">
        <f t="shared" si="47"/>
        <v>81.567649909984766</v>
      </c>
      <c r="Y121" s="35">
        <f t="shared" si="48"/>
        <v>80.619412515964228</v>
      </c>
      <c r="Z121" s="35">
        <f t="shared" si="49"/>
        <v>47.244533690316814</v>
      </c>
      <c r="AA121" s="35">
        <f t="shared" si="50"/>
        <v>-4.7157980581329184</v>
      </c>
      <c r="AB121" s="35">
        <f t="shared" si="51"/>
        <v>-4.7157980581329042</v>
      </c>
      <c r="AC121" s="35">
        <f t="shared" si="52"/>
        <v>-4.7157980581329113</v>
      </c>
      <c r="AF121">
        <v>2.2200000000000002</v>
      </c>
      <c r="AG121">
        <v>1.7</v>
      </c>
      <c r="AJ121" t="s">
        <v>95</v>
      </c>
    </row>
    <row r="122" spans="1:36" ht="15" x14ac:dyDescent="0.25">
      <c r="A122">
        <v>4.32</v>
      </c>
      <c r="B122">
        <v>4.1500000000000004</v>
      </c>
      <c r="C122">
        <v>1.74</v>
      </c>
      <c r="D122" s="20">
        <f t="shared" si="28"/>
        <v>4.7157980581328918E-2</v>
      </c>
      <c r="E122" s="17">
        <f>IF(OR($A122="",$B122="",$C122=""),"",A122*'MPTO_working_3-way'!$I121)</f>
        <v>4.5237224761113408</v>
      </c>
      <c r="F122" s="21">
        <f>IF(OR($A122="",$B122="",$C122=""),"",B122*'MPTO_working_3-way'!$I121)</f>
        <v>4.3457056194125157</v>
      </c>
      <c r="G122" s="22">
        <f>IF(OR($A122="",$B122="",$C122=""),"",C122*'MPTO_working_3-way'!$I121)</f>
        <v>1.8220548862115122</v>
      </c>
      <c r="H122" s="17">
        <f>IF(OR($A122="",$B122="",$C122=""),"",'MPTO_working_3-way'!E121)</f>
        <v>4.6347331011612551</v>
      </c>
      <c r="I122" s="21">
        <f>IF(OR($A122="",$B122="",$C122=""),"",'MPTO_working_3-way'!F121)</f>
        <v>4.4396194943669895</v>
      </c>
      <c r="J122" s="22">
        <f>IF(OR($A122="",$B122="",$C122=""),"",'MPTO_working_3-way'!G121)</f>
        <v>1.7889301533923165</v>
      </c>
      <c r="K122" s="17">
        <f>IF(OR($A122="",$B122="",$C122=""),"",'OddsRatio_working_3-way'!H121)</f>
        <v>4.5919322750464016</v>
      </c>
      <c r="L122" s="21">
        <f>IF(OR($A122="",$B122="",$C122=""),"",'OddsRatio_working_3-way'!I121)</f>
        <v>4.4080080320470367</v>
      </c>
      <c r="M122" s="22">
        <f>IF(OR($A122="",$B122="",$C122=""),"",'OddsRatio_working_3-way'!J121)</f>
        <v>1.8006114107031133</v>
      </c>
      <c r="N122" s="23">
        <f t="shared" si="41"/>
        <v>22.105688518266817</v>
      </c>
      <c r="O122" s="24">
        <f t="shared" si="42"/>
        <v>23.011222746725934</v>
      </c>
      <c r="P122" s="24">
        <f t="shared" si="43"/>
        <v>54.88308873500727</v>
      </c>
      <c r="Q122" t="s">
        <v>81</v>
      </c>
      <c r="R122" t="s">
        <v>318</v>
      </c>
      <c r="S122" s="48" t="s">
        <v>334</v>
      </c>
      <c r="T122" s="35">
        <v>100</v>
      </c>
      <c r="U122" s="35">
        <f t="shared" si="44"/>
        <v>30.069930069930074</v>
      </c>
      <c r="V122" s="35">
        <f t="shared" si="45"/>
        <v>77.628635346756155</v>
      </c>
      <c r="W122" s="35">
        <f t="shared" si="46"/>
        <v>87.261146496815286</v>
      </c>
      <c r="X122" s="35">
        <f t="shared" si="47"/>
        <v>35.110218156428566</v>
      </c>
      <c r="Y122" s="35">
        <f t="shared" si="48"/>
        <v>82.668923433254648</v>
      </c>
      <c r="Z122" s="35">
        <f t="shared" si="49"/>
        <v>92.301434583313792</v>
      </c>
      <c r="AA122" s="35">
        <f t="shared" si="50"/>
        <v>-5.0402880864984922</v>
      </c>
      <c r="AB122" s="35">
        <f t="shared" si="51"/>
        <v>-5.0402880864984922</v>
      </c>
      <c r="AC122" s="35">
        <f t="shared" si="52"/>
        <v>-5.0402880864985065</v>
      </c>
      <c r="AF122">
        <v>1.75</v>
      </c>
      <c r="AG122">
        <v>2.1</v>
      </c>
      <c r="AJ122" t="s">
        <v>96</v>
      </c>
    </row>
    <row r="123" spans="1:36" ht="15" x14ac:dyDescent="0.25">
      <c r="A123">
        <v>1.43</v>
      </c>
      <c r="B123">
        <v>4.47</v>
      </c>
      <c r="C123">
        <v>7.85</v>
      </c>
      <c r="D123" s="20">
        <f t="shared" si="28"/>
        <v>5.0402880864985011E-2</v>
      </c>
      <c r="E123" s="17">
        <f>IF(OR($A123="",$B123="",$C123=""),"",A123*'MPTO_working_3-way'!$I122)</f>
        <v>1.5020761196369286</v>
      </c>
      <c r="F123" s="21">
        <f>IF(OR($A123="",$B123="",$C123=""),"",B123*'MPTO_working_3-way'!$I122)</f>
        <v>4.6953008774664831</v>
      </c>
      <c r="G123" s="22">
        <f>IF(OR($A123="",$B123="",$C123=""),"",C123*'MPTO_working_3-way'!$I122)</f>
        <v>8.2456626147901328</v>
      </c>
      <c r="H123" s="17">
        <f>IF(OR($A123="",$B123="",$C123=""),"",'MPTO_working_3-way'!E122)</f>
        <v>1.4652020254939233</v>
      </c>
      <c r="I123" s="21">
        <f>IF(OR($A123="",$B123="",$C123=""),"",'MPTO_working_3-way'!F122)</f>
        <v>4.8329564424108158</v>
      </c>
      <c r="J123" s="22">
        <f>IF(OR($A123="",$B123="",$C123=""),"",'MPTO_working_3-way'!G122)</f>
        <v>9.0426072035602427</v>
      </c>
      <c r="K123" s="17">
        <f>IF(OR($A123="",$B123="",$C123=""),"",'OddsRatio_working_3-way'!H122)</f>
        <v>1.4765682425538789</v>
      </c>
      <c r="L123" s="21">
        <f>IF(OR($A123="",$B123="",$C123=""),"",'OddsRatio_working_3-way'!I122)</f>
        <v>4.8457948875859547</v>
      </c>
      <c r="M123" s="22">
        <f>IF(OR($A123="",$B123="",$C123=""),"",'OddsRatio_working_3-way'!J122)</f>
        <v>8.5918429337071451</v>
      </c>
      <c r="N123" s="23">
        <f t="shared" si="41"/>
        <v>66.574522218069291</v>
      </c>
      <c r="O123" s="24">
        <f t="shared" si="42"/>
        <v>21.297889658129549</v>
      </c>
      <c r="P123" s="24">
        <f t="shared" si="43"/>
        <v>12.127588123801155</v>
      </c>
      <c r="Q123" t="s">
        <v>319</v>
      </c>
      <c r="R123" t="s">
        <v>320</v>
      </c>
      <c r="S123" s="48" t="s">
        <v>334</v>
      </c>
      <c r="T123" s="35">
        <v>100</v>
      </c>
      <c r="U123" s="35">
        <f t="shared" si="44"/>
        <v>59.349593495934961</v>
      </c>
      <c r="V123" s="35">
        <f t="shared" si="45"/>
        <v>70.845481049562679</v>
      </c>
      <c r="W123" s="35">
        <f t="shared" si="46"/>
        <v>65.397923875432525</v>
      </c>
      <c r="X123" s="35">
        <f t="shared" si="47"/>
        <v>63.756595075004782</v>
      </c>
      <c r="Y123" s="35">
        <f t="shared" si="48"/>
        <v>75.252482628632507</v>
      </c>
      <c r="Z123" s="35">
        <f t="shared" si="49"/>
        <v>69.804925454502353</v>
      </c>
      <c r="AA123" s="35">
        <f t="shared" si="50"/>
        <v>-4.4070015790698207</v>
      </c>
      <c r="AB123" s="35">
        <f t="shared" si="51"/>
        <v>-4.4070015790698278</v>
      </c>
      <c r="AC123" s="35">
        <f t="shared" si="52"/>
        <v>-4.4070015790698278</v>
      </c>
      <c r="AF123">
        <v>1.96</v>
      </c>
      <c r="AG123">
        <v>1.88</v>
      </c>
      <c r="AJ123" t="s">
        <v>96</v>
      </c>
    </row>
    <row r="124" spans="1:36" ht="15" x14ac:dyDescent="0.25">
      <c r="A124">
        <v>2.46</v>
      </c>
      <c r="B124">
        <v>3.43</v>
      </c>
      <c r="C124">
        <v>2.89</v>
      </c>
      <c r="D124" s="20">
        <f t="shared" si="28"/>
        <v>4.4070015790698136E-2</v>
      </c>
      <c r="E124" s="17">
        <f>IF(OR($A124="",$B124="",$C124=""),"",A124*'MPTO_working_3-way'!$I123)</f>
        <v>2.5684122388451174</v>
      </c>
      <c r="F124" s="21">
        <f>IF(OR($A124="",$B124="",$C124=""),"",B124*'MPTO_working_3-way'!$I123)</f>
        <v>3.5811601541620948</v>
      </c>
      <c r="G124" s="22">
        <f>IF(OR($A124="",$B124="",$C124=""),"",C124*'MPTO_working_3-way'!$I123)</f>
        <v>3.0173623456351177</v>
      </c>
      <c r="H124" s="17">
        <f>IF(OR($A124="",$B124="",$C124=""),"",'MPTO_working_3-way'!E123)</f>
        <v>2.5522310265459391</v>
      </c>
      <c r="I124" s="21">
        <f>IF(OR($A124="",$B124="",$C124=""),"",'MPTO_working_3-way'!F123)</f>
        <v>3.611996657177297</v>
      </c>
      <c r="J124" s="22">
        <f>IF(OR($A124="",$B124="",$C124=""),"",'MPTO_working_3-way'!G123)</f>
        <v>3.0181321291344241</v>
      </c>
      <c r="K124" s="17">
        <f>IF(OR($A124="",$B124="",$C124=""),"",'OddsRatio_working_3-way'!H123)</f>
        <v>2.5596782192575622</v>
      </c>
      <c r="L124" s="21">
        <f>IF(OR($A124="",$B124="",$C124=""),"",'OddsRatio_working_3-way'!I123)</f>
        <v>3.5959027895862161</v>
      </c>
      <c r="M124" s="22">
        <f>IF(OR($A124="",$B124="",$C124=""),"",'OddsRatio_working_3-way'!J123)</f>
        <v>3.0190355030115019</v>
      </c>
      <c r="N124" s="23">
        <f t="shared" si="41"/>
        <v>38.934559837234247</v>
      </c>
      <c r="O124" s="24">
        <f t="shared" si="42"/>
        <v>27.923911719998905</v>
      </c>
      <c r="P124" s="24">
        <f t="shared" si="43"/>
        <v>33.141528442766862</v>
      </c>
      <c r="Q124" t="s">
        <v>98</v>
      </c>
      <c r="R124" t="s">
        <v>321</v>
      </c>
      <c r="S124" s="48" t="s">
        <v>334</v>
      </c>
      <c r="T124" s="35">
        <v>100</v>
      </c>
      <c r="U124" s="35">
        <f t="shared" si="44"/>
        <v>84.051036682615631</v>
      </c>
      <c r="V124" s="35">
        <f t="shared" si="45"/>
        <v>79.38144329896906</v>
      </c>
      <c r="W124" s="35">
        <f t="shared" si="46"/>
        <v>31.506849315068493</v>
      </c>
      <c r="X124" s="35">
        <f t="shared" si="47"/>
        <v>89.111707385962433</v>
      </c>
      <c r="Y124" s="35">
        <f t="shared" si="48"/>
        <v>84.442114002315876</v>
      </c>
      <c r="Z124" s="35">
        <f t="shared" si="49"/>
        <v>36.567520018415301</v>
      </c>
      <c r="AA124" s="35">
        <f t="shared" si="50"/>
        <v>-5.0606707033468012</v>
      </c>
      <c r="AB124" s="35">
        <f t="shared" si="51"/>
        <v>-5.0606707033468155</v>
      </c>
      <c r="AC124" s="35">
        <f t="shared" si="52"/>
        <v>-5.0606707033468084</v>
      </c>
      <c r="AF124">
        <v>2.08</v>
      </c>
      <c r="AG124">
        <v>1.76</v>
      </c>
      <c r="AJ124" t="s">
        <v>96</v>
      </c>
    </row>
    <row r="125" spans="1:36" ht="15" x14ac:dyDescent="0.25">
      <c r="A125">
        <v>6.27</v>
      </c>
      <c r="B125">
        <v>4.8499999999999996</v>
      </c>
      <c r="C125">
        <v>1.46</v>
      </c>
      <c r="D125" s="20">
        <f t="shared" si="28"/>
        <v>5.0606707033467924E-2</v>
      </c>
      <c r="E125" s="17">
        <f>IF(OR($A125="",$B125="",$C125=""),"",A125*'MPTO_working_3-way'!$I124)</f>
        <v>6.5873040530998432</v>
      </c>
      <c r="F125" s="21">
        <f>IF(OR($A125="",$B125="",$C125=""),"",B125*'MPTO_working_3-way'!$I124)</f>
        <v>5.0954425291123187</v>
      </c>
      <c r="G125" s="22">
        <f>IF(OR($A125="",$B125="",$C125=""),"",C125*'MPTO_working_3-way'!$I124)</f>
        <v>1.5338857922688631</v>
      </c>
      <c r="H125" s="17">
        <f>IF(OR($A125="",$B125="",$C125=""),"",'MPTO_working_3-way'!E124)</f>
        <v>7.0116033916310467</v>
      </c>
      <c r="I125" s="21">
        <f>IF(OR($A125="",$B125="",$C125=""),"",'MPTO_working_3-way'!F124)</f>
        <v>5.2821551751146192</v>
      </c>
      <c r="J125" s="22">
        <f>IF(OR($A125="",$B125="",$C125=""),"",'MPTO_working_3-way'!G124)</f>
        <v>1.4968657027902488</v>
      </c>
      <c r="K125" s="17">
        <f>IF(OR($A125="",$B125="",$C125=""),"",'OddsRatio_working_3-way'!H124)</f>
        <v>6.8219109144093846</v>
      </c>
      <c r="L125" s="21">
        <f>IF(OR($A125="",$B125="",$C125=""),"",'OddsRatio_working_3-way'!I124)</f>
        <v>5.2531986756121682</v>
      </c>
      <c r="M125" s="22">
        <f>IF(OR($A125="",$B125="",$C125=""),"",'OddsRatio_working_3-way'!J124)</f>
        <v>1.5081743872159994</v>
      </c>
      <c r="N125" s="23">
        <f t="shared" si="41"/>
        <v>15.18071720902911</v>
      </c>
      <c r="O125" s="24">
        <f t="shared" si="42"/>
        <v>19.625380804250007</v>
      </c>
      <c r="P125" s="24">
        <f t="shared" si="43"/>
        <v>65.193901986720903</v>
      </c>
      <c r="Q125" t="s">
        <v>137</v>
      </c>
      <c r="R125" t="s">
        <v>141</v>
      </c>
      <c r="S125" s="48" t="s">
        <v>334</v>
      </c>
      <c r="T125" s="35">
        <v>100</v>
      </c>
      <c r="U125" s="35">
        <f t="shared" si="44"/>
        <v>65.753424657534239</v>
      </c>
      <c r="V125" s="35">
        <f t="shared" si="45"/>
        <v>70.238095238095241</v>
      </c>
      <c r="W125" s="35">
        <f t="shared" si="46"/>
        <v>59.677419354838712</v>
      </c>
      <c r="X125" s="35">
        <f t="shared" si="47"/>
        <v>70.084485407066055</v>
      </c>
      <c r="Y125" s="35">
        <f t="shared" si="48"/>
        <v>74.569155987627042</v>
      </c>
      <c r="Z125" s="35">
        <f t="shared" si="49"/>
        <v>64.00848010437052</v>
      </c>
      <c r="AA125" s="35">
        <f t="shared" si="50"/>
        <v>-4.3310607495318152</v>
      </c>
      <c r="AB125" s="35">
        <f t="shared" si="51"/>
        <v>-4.331060749531801</v>
      </c>
      <c r="AC125" s="35">
        <f t="shared" si="52"/>
        <v>-4.3310607495318081</v>
      </c>
      <c r="AF125">
        <v>1.64</v>
      </c>
      <c r="AG125">
        <v>2.2799999999999998</v>
      </c>
      <c r="AJ125" t="s">
        <v>96</v>
      </c>
    </row>
    <row r="126" spans="1:36" ht="15" x14ac:dyDescent="0.25">
      <c r="A126">
        <v>2.92</v>
      </c>
      <c r="B126">
        <v>3.36</v>
      </c>
      <c r="C126">
        <v>2.48</v>
      </c>
      <c r="D126" s="20">
        <f t="shared" si="28"/>
        <v>4.331060749531801E-2</v>
      </c>
      <c r="E126" s="17">
        <f>IF(OR($A126="",$B126="",$C126=""),"",A126*'MPTO_working_3-way'!$I125)</f>
        <v>3.0464669738863286</v>
      </c>
      <c r="F126" s="21">
        <f>IF(OR($A126="",$B126="",$C126=""),"",B126*'MPTO_working_3-way'!$I125)</f>
        <v>3.5055236411842685</v>
      </c>
      <c r="G126" s="22">
        <f>IF(OR($A126="",$B126="",$C126=""),"",C126*'MPTO_working_3-way'!$I125)</f>
        <v>2.5874103065883887</v>
      </c>
      <c r="H126" s="17">
        <f>IF(OR($A126="",$B126="",$C126=""),"",'MPTO_working_3-way'!E125)</f>
        <v>3.0485120304489834</v>
      </c>
      <c r="I126" s="21">
        <f>IF(OR($A126="",$B126="",$C126=""),"",'MPTO_working_3-way'!F125)</f>
        <v>3.5312956678968619</v>
      </c>
      <c r="J126" s="22">
        <f>IF(OR($A126="",$B126="",$C126=""),"",'MPTO_working_3-way'!G125)</f>
        <v>2.5720896458097484</v>
      </c>
      <c r="K126" s="17">
        <f>IF(OR($A126="",$B126="",$C126=""),"",'OddsRatio_working_3-way'!H125)</f>
        <v>3.0485810453552635</v>
      </c>
      <c r="L126" s="21">
        <f>IF(OR($A126="",$B126="",$C126=""),"",'OddsRatio_working_3-way'!I125)</f>
        <v>3.5180475349158447</v>
      </c>
      <c r="M126" s="22">
        <f>IF(OR($A126="",$B126="",$C126=""),"",'OddsRatio_working_3-way'!J125)</f>
        <v>2.5791145557946824</v>
      </c>
      <c r="N126" s="23">
        <f t="shared" si="41"/>
        <v>32.824908609605444</v>
      </c>
      <c r="O126" s="24">
        <f t="shared" si="42"/>
        <v>28.526408672633309</v>
      </c>
      <c r="P126" s="24">
        <f t="shared" si="43"/>
        <v>38.648682717761254</v>
      </c>
      <c r="Q126" t="s">
        <v>142</v>
      </c>
      <c r="R126" t="s">
        <v>322</v>
      </c>
      <c r="S126" s="48" t="s">
        <v>334</v>
      </c>
      <c r="T126" s="35">
        <v>100</v>
      </c>
      <c r="U126" s="35">
        <f t="shared" si="44"/>
        <v>65.517241379310349</v>
      </c>
      <c r="V126" s="35">
        <f t="shared" si="45"/>
        <v>70.326409495548958</v>
      </c>
      <c r="W126" s="35">
        <f t="shared" si="46"/>
        <v>61.977186311787079</v>
      </c>
      <c r="X126" s="35">
        <f t="shared" si="47"/>
        <v>67.696404192663962</v>
      </c>
      <c r="Y126" s="35">
        <f t="shared" si="48"/>
        <v>72.505572308902586</v>
      </c>
      <c r="Z126" s="35">
        <f t="shared" si="49"/>
        <v>64.156349125140693</v>
      </c>
      <c r="AA126" s="35">
        <f t="shared" si="50"/>
        <v>-2.1791628133536136</v>
      </c>
      <c r="AB126" s="35">
        <f t="shared" si="51"/>
        <v>-2.1791628133536278</v>
      </c>
      <c r="AC126" s="35">
        <f t="shared" si="52"/>
        <v>-2.1791628133536136</v>
      </c>
      <c r="AF126">
        <v>2.12</v>
      </c>
      <c r="AG126">
        <v>1.74</v>
      </c>
      <c r="AJ126" t="s">
        <v>96</v>
      </c>
    </row>
    <row r="127" spans="1:36" ht="15" x14ac:dyDescent="0.25">
      <c r="A127">
        <v>2.9</v>
      </c>
      <c r="B127">
        <v>3.37</v>
      </c>
      <c r="C127">
        <v>2.63</v>
      </c>
      <c r="D127" s="20">
        <f t="shared" si="28"/>
        <v>2.1791628133536189E-2</v>
      </c>
      <c r="E127" s="17">
        <f>IF(OR($A127="",$B127="",$C127=""),"",A127*'MPTO_working_3-way'!$I126)</f>
        <v>2.9631957215872546</v>
      </c>
      <c r="F127" s="21">
        <f>IF(OR($A127="",$B127="",$C127=""),"",B127*'MPTO_working_3-way'!$I126)</f>
        <v>3.443437786810017</v>
      </c>
      <c r="G127" s="22">
        <f>IF(OR($A127="",$B127="",$C127=""),"",C127*'MPTO_working_3-way'!$I126)</f>
        <v>2.6873119819912001</v>
      </c>
      <c r="H127" s="17">
        <f>IF(OR($A127="",$B127="",$C127=""),"",'MPTO_working_3-way'!E126)</f>
        <v>2.9624037474850349</v>
      </c>
      <c r="I127" s="21">
        <f>IF(OR($A127="",$B127="",$C127=""),"",'MPTO_working_3-way'!F126)</f>
        <v>3.4545652077493321</v>
      </c>
      <c r="J127" s="22">
        <f>IF(OR($A127="",$B127="",$C127=""),"",'MPTO_working_3-way'!G126)</f>
        <v>2.6812220499469901</v>
      </c>
      <c r="K127" s="17">
        <f>IF(OR($A127="",$B127="",$C127=""),"",'OddsRatio_working_3-way'!H126)</f>
        <v>2.9631228847516295</v>
      </c>
      <c r="L127" s="21">
        <f>IF(OR($A127="",$B127="",$C127=""),"",'OddsRatio_working_3-way'!I126)</f>
        <v>3.4487374930849288</v>
      </c>
      <c r="M127" s="22">
        <f>IF(OR($A127="",$B127="",$C127=""),"",'OddsRatio_working_3-way'!J126)</f>
        <v>2.6841527906027141</v>
      </c>
      <c r="N127" s="23">
        <f t="shared" si="41"/>
        <v>33.747348942051779</v>
      </c>
      <c r="O127" s="24">
        <f t="shared" si="42"/>
        <v>29.04074538040064</v>
      </c>
      <c r="P127" s="24">
        <f t="shared" si="43"/>
        <v>37.211905677547584</v>
      </c>
      <c r="Q127" t="s">
        <v>323</v>
      </c>
      <c r="R127" t="s">
        <v>324</v>
      </c>
      <c r="S127" s="48" t="s">
        <v>334</v>
      </c>
      <c r="T127" s="35">
        <v>100</v>
      </c>
      <c r="U127" s="35">
        <f t="shared" si="44"/>
        <v>24.242424242424242</v>
      </c>
      <c r="V127" s="35">
        <f t="shared" si="45"/>
        <v>81.91681735985533</v>
      </c>
      <c r="W127" s="35">
        <f t="shared" si="46"/>
        <v>90.039840637450197</v>
      </c>
      <c r="X127" s="35">
        <f t="shared" si="47"/>
        <v>28.043342002694466</v>
      </c>
      <c r="Y127" s="35">
        <f t="shared" si="48"/>
        <v>85.717735120125553</v>
      </c>
      <c r="Z127" s="35">
        <f t="shared" si="49"/>
        <v>93.840758397720421</v>
      </c>
      <c r="AA127" s="35">
        <f t="shared" si="50"/>
        <v>-3.8009177602702238</v>
      </c>
      <c r="AB127" s="35">
        <f t="shared" si="51"/>
        <v>-3.8009177602702238</v>
      </c>
      <c r="AC127" s="35">
        <f t="shared" si="52"/>
        <v>-3.8009177602702238</v>
      </c>
      <c r="AF127">
        <v>2.0099999999999998</v>
      </c>
      <c r="AG127">
        <v>1.9</v>
      </c>
      <c r="AJ127" t="s">
        <v>308</v>
      </c>
    </row>
    <row r="128" spans="1:36" ht="15" x14ac:dyDescent="0.25">
      <c r="A128">
        <v>1.32</v>
      </c>
      <c r="B128">
        <v>5.53</v>
      </c>
      <c r="C128">
        <v>10.039999999999999</v>
      </c>
      <c r="D128" s="20">
        <f t="shared" si="28"/>
        <v>3.8009177602702282E-2</v>
      </c>
      <c r="E128" s="17">
        <f>IF(OR($A128="",$B128="",$C128=""),"",A128*'MPTO_working_3-way'!$I127)</f>
        <v>1.370172114435567</v>
      </c>
      <c r="F128" s="21">
        <f>IF(OR($A128="",$B128="",$C128=""),"",B128*'MPTO_working_3-way'!$I127)</f>
        <v>5.7401907521429436</v>
      </c>
      <c r="G128" s="22">
        <f>IF(OR($A128="",$B128="",$C128=""),"",C128*'MPTO_working_3-way'!$I127)</f>
        <v>10.42161214313113</v>
      </c>
      <c r="H128" s="17">
        <f>IF(OR($A128="",$B128="",$C128=""),"",'MPTO_working_3-way'!E127)</f>
        <v>1.3424512051632045</v>
      </c>
      <c r="I128" s="21">
        <f>IF(OR($A128="",$B128="",$C128=""),"",'MPTO_working_3-way'!F127)</f>
        <v>5.946643130795886</v>
      </c>
      <c r="J128" s="22">
        <f>IF(OR($A128="",$B128="",$C128=""),"",'MPTO_working_3-way'!G127)</f>
        <v>11.503261413692247</v>
      </c>
      <c r="K128" s="17">
        <f>IF(OR($A128="",$B128="",$C128=""),"",'OddsRatio_working_3-way'!H127)</f>
        <v>1.3504421493480083</v>
      </c>
      <c r="L128" s="21">
        <f>IF(OR($A128="",$B128="",$C128=""),"",'OddsRatio_working_3-way'!I127)</f>
        <v>5.9609466767077439</v>
      </c>
      <c r="M128" s="22">
        <f>IF(OR($A128="",$B128="",$C128=""),"",'OddsRatio_working_3-way'!J127)</f>
        <v>10.899990719081233</v>
      </c>
      <c r="N128" s="23">
        <f t="shared" si="41"/>
        <v>72.98353173768561</v>
      </c>
      <c r="O128" s="24">
        <f t="shared" si="42"/>
        <v>17.421023850586799</v>
      </c>
      <c r="P128" s="24">
        <f t="shared" si="43"/>
        <v>9.5954444117275912</v>
      </c>
      <c r="Q128" t="s">
        <v>325</v>
      </c>
      <c r="R128" t="s">
        <v>326</v>
      </c>
      <c r="S128" s="48" t="s">
        <v>335</v>
      </c>
      <c r="T128" s="35">
        <v>100</v>
      </c>
      <c r="U128" s="35">
        <f t="shared" si="44"/>
        <v>73.544973544973558</v>
      </c>
      <c r="V128" s="35">
        <f t="shared" si="45"/>
        <v>70.414201183431956</v>
      </c>
      <c r="W128" s="35">
        <f t="shared" si="46"/>
        <v>51.456310679611654</v>
      </c>
      <c r="X128" s="35">
        <f t="shared" si="47"/>
        <v>78.129488136956397</v>
      </c>
      <c r="Y128" s="35">
        <f t="shared" si="48"/>
        <v>74.998715775414809</v>
      </c>
      <c r="Z128" s="35">
        <f t="shared" si="49"/>
        <v>56.040825271594507</v>
      </c>
      <c r="AA128" s="35">
        <f t="shared" si="50"/>
        <v>-4.5845145919828383</v>
      </c>
      <c r="AB128" s="35">
        <f t="shared" si="51"/>
        <v>-4.5845145919828525</v>
      </c>
      <c r="AC128" s="35">
        <f t="shared" si="52"/>
        <v>-4.5845145919828525</v>
      </c>
      <c r="AF128">
        <v>1.68</v>
      </c>
      <c r="AG128">
        <v>2.27</v>
      </c>
      <c r="AJ128" t="s">
        <v>337</v>
      </c>
    </row>
    <row r="129" spans="1:36" ht="15" x14ac:dyDescent="0.25">
      <c r="A129">
        <v>3.78</v>
      </c>
      <c r="B129">
        <v>3.38</v>
      </c>
      <c r="C129">
        <v>2.06</v>
      </c>
      <c r="D129" s="20">
        <f t="shared" si="28"/>
        <v>4.5845145919828578E-2</v>
      </c>
      <c r="E129" s="17">
        <f>IF(OR($A129="",$B129="",$C129=""),"",A129*'MPTO_working_3-way'!$I128)</f>
        <v>3.953294651576952</v>
      </c>
      <c r="F129" s="21">
        <f>IF(OR($A129="",$B129="",$C129=""),"",B129*'MPTO_working_3-way'!$I128)</f>
        <v>3.5349565932090203</v>
      </c>
      <c r="G129" s="22">
        <f>IF(OR($A129="",$B129="",$C129=""),"",C129*'MPTO_working_3-way'!$I128)</f>
        <v>2.1544410005948471</v>
      </c>
      <c r="H129" s="17">
        <f>IF(OR($A129="",$B129="",$C129=""),"",'MPTO_working_3-way'!E128)</f>
        <v>4.0117375538721491</v>
      </c>
      <c r="I129" s="21">
        <f>IF(OR($A129="",$B129="",$C129=""),"",'MPTO_working_3-way'!F128)</f>
        <v>3.5640932492616164</v>
      </c>
      <c r="J129" s="22">
        <f>IF(OR($A129="",$B129="",$C129=""),"",'MPTO_working_3-way'!G128)</f>
        <v>2.1269573260309684</v>
      </c>
      <c r="K129" s="17">
        <f>IF(OR($A129="",$B129="",$C129=""),"",'OddsRatio_working_3-way'!H128)</f>
        <v>3.9844666103443052</v>
      </c>
      <c r="L129" s="21">
        <f>IF(OR($A129="",$B129="",$C129=""),"",'OddsRatio_working_3-way'!I128)</f>
        <v>3.555046954179657</v>
      </c>
      <c r="M129" s="22">
        <f>IF(OR($A129="",$B129="",$C129=""),"",'OddsRatio_working_3-way'!J128)</f>
        <v>2.1379620888363182</v>
      </c>
      <c r="N129" s="23">
        <f t="shared" si="41"/>
        <v>25.295357116907653</v>
      </c>
      <c r="O129" s="24">
        <f t="shared" si="42"/>
        <v>28.288890503523938</v>
      </c>
      <c r="P129" s="24">
        <f t="shared" si="43"/>
        <v>46.415752379568396</v>
      </c>
      <c r="Q129" t="s">
        <v>327</v>
      </c>
      <c r="R129" t="s">
        <v>328</v>
      </c>
      <c r="S129" s="48" t="s">
        <v>335</v>
      </c>
      <c r="T129" s="35">
        <v>100</v>
      </c>
      <c r="U129" s="35">
        <f t="shared" si="44"/>
        <v>64.02877697841727</v>
      </c>
      <c r="V129" s="35">
        <f t="shared" si="45"/>
        <v>68.454258675078862</v>
      </c>
      <c r="W129" s="35">
        <f t="shared" si="46"/>
        <v>62.121212121212118</v>
      </c>
      <c r="X129" s="35">
        <f t="shared" si="47"/>
        <v>69.424529203709</v>
      </c>
      <c r="Y129" s="35">
        <f t="shared" si="48"/>
        <v>73.85001090037062</v>
      </c>
      <c r="Z129" s="35">
        <f t="shared" si="49"/>
        <v>67.516964346503869</v>
      </c>
      <c r="AA129" s="35">
        <f t="shared" si="50"/>
        <v>-5.39575222529173</v>
      </c>
      <c r="AB129" s="35">
        <f t="shared" si="51"/>
        <v>-5.3957522252917585</v>
      </c>
      <c r="AC129" s="35">
        <f t="shared" si="52"/>
        <v>-5.3957522252917514</v>
      </c>
      <c r="AF129">
        <v>1.87</v>
      </c>
      <c r="AG129">
        <v>1.96</v>
      </c>
      <c r="AJ129" t="s">
        <v>94</v>
      </c>
    </row>
    <row r="130" spans="1:36" ht="15" x14ac:dyDescent="0.25">
      <c r="A130">
        <v>2.78</v>
      </c>
      <c r="B130">
        <v>3.17</v>
      </c>
      <c r="C130">
        <v>2.64</v>
      </c>
      <c r="D130" s="20">
        <f t="shared" si="28"/>
        <v>5.3957522252917389E-2</v>
      </c>
      <c r="E130" s="17">
        <f>IF(OR($A130="",$B130="",$C130=""),"",A130*'MPTO_working_3-way'!$I129)</f>
        <v>2.9300019118631102</v>
      </c>
      <c r="F130" s="21">
        <f>IF(OR($A130="",$B130="",$C130=""),"",B130*'MPTO_working_3-way'!$I129)</f>
        <v>3.3410453455417479</v>
      </c>
      <c r="G130" s="22">
        <f>IF(OR($A130="",$B130="",$C130=""),"",C130*'MPTO_working_3-way'!$I129)</f>
        <v>2.7824478587477022</v>
      </c>
      <c r="H130" s="17">
        <f>IF(OR($A130="",$B130="",$C130=""),"",'MPTO_working_3-way'!E129)</f>
        <v>2.9263177525329684</v>
      </c>
      <c r="I130" s="21">
        <f>IF(OR($A130="",$B130="",$C130=""),"",'MPTO_working_3-way'!F129)</f>
        <v>3.3616657605355558</v>
      </c>
      <c r="J130" s="22">
        <f>IF(OR($A130="",$B130="",$C130=""),"",'MPTO_working_3-way'!G129)</f>
        <v>2.7716029694314264</v>
      </c>
      <c r="K130" s="17">
        <f>IF(OR($A130="",$B130="",$C130=""),"",'OddsRatio_working_3-way'!H129)</f>
        <v>2.9285319614098224</v>
      </c>
      <c r="L130" s="21">
        <f>IF(OR($A130="",$B130="",$C130=""),"",'OddsRatio_working_3-way'!I129)</f>
        <v>3.3510754810445595</v>
      </c>
      <c r="M130" s="22">
        <f>IF(OR($A130="",$B130="",$C130=""),"",'OddsRatio_working_3-way'!J129)</f>
        <v>2.7768496723101741</v>
      </c>
      <c r="N130" s="23">
        <f t="shared" si="41"/>
        <v>34.129670562710537</v>
      </c>
      <c r="O130" s="24">
        <f t="shared" si="42"/>
        <v>29.930752102313978</v>
      </c>
      <c r="P130" s="24">
        <f t="shared" si="43"/>
        <v>35.939577334975489</v>
      </c>
      <c r="Q130" t="s">
        <v>266</v>
      </c>
      <c r="R130" t="s">
        <v>241</v>
      </c>
      <c r="S130" s="48" t="s">
        <v>335</v>
      </c>
      <c r="T130" s="35">
        <v>100</v>
      </c>
      <c r="U130" s="35">
        <f t="shared" si="44"/>
        <v>19.35483870967742</v>
      </c>
      <c r="V130" s="35">
        <f t="shared" si="45"/>
        <v>83.333333333333329</v>
      </c>
      <c r="W130" s="35">
        <f t="shared" si="46"/>
        <v>90.774907749077485</v>
      </c>
      <c r="X130" s="35">
        <f t="shared" si="47"/>
        <v>25.891758917589176</v>
      </c>
      <c r="Y130" s="35">
        <f t="shared" si="48"/>
        <v>89.870253541245091</v>
      </c>
      <c r="Z130" s="35">
        <f t="shared" si="49"/>
        <v>97.311827956989248</v>
      </c>
      <c r="AA130" s="35">
        <f t="shared" si="50"/>
        <v>-6.5369202079117557</v>
      </c>
      <c r="AB130" s="35">
        <f t="shared" si="51"/>
        <v>-6.5369202079117628</v>
      </c>
      <c r="AC130" s="35">
        <f t="shared" si="52"/>
        <v>-6.5369202079117628</v>
      </c>
      <c r="AF130">
        <v>2.44</v>
      </c>
      <c r="AG130">
        <v>1.55</v>
      </c>
      <c r="AJ130" t="s">
        <v>307</v>
      </c>
    </row>
    <row r="131" spans="1:36" ht="15" x14ac:dyDescent="0.25">
      <c r="A131">
        <v>1.24</v>
      </c>
      <c r="B131">
        <v>6</v>
      </c>
      <c r="C131">
        <v>10.84</v>
      </c>
      <c r="D131" s="20">
        <f t="shared" si="28"/>
        <v>6.5369202079117672E-2</v>
      </c>
      <c r="E131" s="17">
        <f>IF(OR($A131="",$B131="",$C131=""),"",A131*'MPTO_working_3-way'!$I130)</f>
        <v>1.3210578105781059</v>
      </c>
      <c r="F131" s="21">
        <f>IF(OR($A131="",$B131="",$C131=""),"",B131*'MPTO_working_3-way'!$I130)</f>
        <v>6.3922152124747065</v>
      </c>
      <c r="G131" s="22">
        <f>IF(OR($A131="",$B131="",$C131=""),"",C131*'MPTO_working_3-way'!$I130)</f>
        <v>11.548602150537635</v>
      </c>
      <c r="H131" s="17">
        <f>IF(OR($A131="",$B131="",$C131=""),"",'MPTO_working_3-way'!E130)</f>
        <v>1.2744342842695209</v>
      </c>
      <c r="I131" s="21">
        <f>IF(OR($A131="",$B131="",$C131=""),"",'MPTO_working_3-way'!F130)</f>
        <v>6.902410078510135</v>
      </c>
      <c r="J131" s="22">
        <f>IF(OR($A131="",$B131="",$C131=""),"",'MPTO_working_3-way'!G130)</f>
        <v>14.192210229939002</v>
      </c>
      <c r="K131" s="17">
        <f>IF(OR($A131="",$B131="",$C131=""),"",'OddsRatio_working_3-way'!H130)</f>
        <v>1.2859199249243696</v>
      </c>
      <c r="L131" s="21">
        <f>IF(OR($A131="",$B131="",$C131=""),"",'OddsRatio_working_3-way'!I130)</f>
        <v>6.956665102591038</v>
      </c>
      <c r="M131" s="22">
        <f>IF(OR($A131="",$B131="",$C131=""),"",'OddsRatio_working_3-way'!J130)</f>
        <v>12.722716921899162</v>
      </c>
      <c r="N131" s="23">
        <f t="shared" si="41"/>
        <v>75.696914396379938</v>
      </c>
      <c r="O131" s="24">
        <f t="shared" si="42"/>
        <v>15.644028975251857</v>
      </c>
      <c r="P131" s="24">
        <f t="shared" si="43"/>
        <v>8.6590566283681856</v>
      </c>
      <c r="Q131" t="s">
        <v>270</v>
      </c>
      <c r="R131" t="s">
        <v>329</v>
      </c>
      <c r="S131" s="48" t="s">
        <v>335</v>
      </c>
      <c r="T131" s="35">
        <v>100</v>
      </c>
      <c r="U131" s="35">
        <f t="shared" si="44"/>
        <v>53.488372093023258</v>
      </c>
      <c r="V131" s="35">
        <f t="shared" si="45"/>
        <v>71.590909090909093</v>
      </c>
      <c r="W131" s="35">
        <f t="shared" si="46"/>
        <v>72.14484679665739</v>
      </c>
      <c r="X131" s="35">
        <f t="shared" si="47"/>
        <v>56.264244112433538</v>
      </c>
      <c r="Y131" s="35">
        <f t="shared" si="48"/>
        <v>74.366781110319351</v>
      </c>
      <c r="Z131" s="35">
        <f t="shared" si="49"/>
        <v>74.920718816067648</v>
      </c>
      <c r="AA131" s="35">
        <f t="shared" si="50"/>
        <v>-2.7758720194102793</v>
      </c>
      <c r="AB131" s="35">
        <f t="shared" si="51"/>
        <v>-2.775872019410258</v>
      </c>
      <c r="AC131" s="35">
        <f t="shared" si="52"/>
        <v>-2.775872019410258</v>
      </c>
      <c r="AF131">
        <v>1.69</v>
      </c>
      <c r="AG131">
        <v>2.15</v>
      </c>
      <c r="AJ131" t="s">
        <v>307</v>
      </c>
    </row>
    <row r="132" spans="1:36" ht="15" x14ac:dyDescent="0.25">
      <c r="A132">
        <v>2.15</v>
      </c>
      <c r="B132">
        <v>3.52</v>
      </c>
      <c r="C132">
        <v>3.59</v>
      </c>
      <c r="D132" s="20">
        <f t="shared" ref="D132:D195" si="53">IF(OR($A132="",$B132="",$C132=""),"",(1/A132)+(1/B132)+(1/C132)-1)</f>
        <v>2.7758720194102748E-2</v>
      </c>
      <c r="E132" s="17">
        <f>IF(OR($A132="",$B132="",$C132=""),"",A132*'MPTO_working_3-way'!$I131)</f>
        <v>2.2096812484173207</v>
      </c>
      <c r="F132" s="21">
        <f>IF(OR($A132="",$B132="",$C132=""),"",B132*'MPTO_working_3-way'!$I131)</f>
        <v>3.6177106950832418</v>
      </c>
      <c r="G132" s="22">
        <f>IF(OR($A132="",$B132="",$C132=""),"",C132*'MPTO_working_3-way'!$I131)</f>
        <v>3.6896538054968286</v>
      </c>
      <c r="H132" s="17">
        <f>IF(OR($A132="",$B132="",$C132=""),"",'MPTO_working_3-way'!E131)</f>
        <v>2.1936397190026322</v>
      </c>
      <c r="I132" s="21">
        <f>IF(OR($A132="",$B132="",$C132=""),"",'MPTO_working_3-way'!F131)</f>
        <v>3.6385070165508111</v>
      </c>
      <c r="J132" s="22">
        <f>IF(OR($A132="",$B132="",$C132=""),"",'MPTO_working_3-way'!G131)</f>
        <v>3.7133498133469884</v>
      </c>
      <c r="K132" s="17">
        <f>IF(OR($A132="",$B132="",$C132=""),"",'OddsRatio_working_3-way'!H131)</f>
        <v>2.2002613732079155</v>
      </c>
      <c r="L132" s="21">
        <f>IF(OR($A132="",$B132="",$C132=""),"",'OddsRatio_working_3-way'!I131)</f>
        <v>3.6301379656382156</v>
      </c>
      <c r="M132" s="22">
        <f>IF(OR($A132="",$B132="",$C132=""),"",'OddsRatio_working_3-way'!J131)</f>
        <v>3.7031973535726102</v>
      </c>
      <c r="N132" s="23">
        <f t="shared" si="41"/>
        <v>45.255396031271374</v>
      </c>
      <c r="O132" s="24">
        <f t="shared" si="42"/>
        <v>27.64179018955496</v>
      </c>
      <c r="P132" s="24">
        <f t="shared" si="43"/>
        <v>27.102813779173669</v>
      </c>
      <c r="Q132" t="s">
        <v>330</v>
      </c>
      <c r="R132" t="s">
        <v>331</v>
      </c>
      <c r="S132" s="48" t="s">
        <v>336</v>
      </c>
      <c r="T132" s="35">
        <v>100</v>
      </c>
      <c r="U132" s="35">
        <f t="shared" si="44"/>
        <v>27.007299270072991</v>
      </c>
      <c r="V132" s="35">
        <f t="shared" si="45"/>
        <v>79.674796747967477</v>
      </c>
      <c r="W132" s="35">
        <f t="shared" si="46"/>
        <v>89.939637826961771</v>
      </c>
      <c r="X132" s="35">
        <f t="shared" si="47"/>
        <v>30.385565425070748</v>
      </c>
      <c r="Y132" s="35">
        <f t="shared" si="48"/>
        <v>83.053062902965237</v>
      </c>
      <c r="Z132" s="35">
        <f t="shared" si="49"/>
        <v>93.317903981959532</v>
      </c>
      <c r="AA132" s="35">
        <f t="shared" si="50"/>
        <v>-3.3782661549977568</v>
      </c>
      <c r="AB132" s="35">
        <f t="shared" si="51"/>
        <v>-3.3782661549977604</v>
      </c>
      <c r="AC132" s="35">
        <f t="shared" si="52"/>
        <v>-3.3782661549977604</v>
      </c>
      <c r="AF132">
        <v>2.04</v>
      </c>
      <c r="AG132">
        <v>1.86</v>
      </c>
      <c r="AJ132" t="s">
        <v>339</v>
      </c>
    </row>
    <row r="133" spans="1:36" ht="15" x14ac:dyDescent="0.25">
      <c r="A133">
        <v>1.37</v>
      </c>
      <c r="B133">
        <v>4.92</v>
      </c>
      <c r="C133">
        <v>9.94</v>
      </c>
      <c r="D133" s="20">
        <f t="shared" si="53"/>
        <v>3.3782661549977666E-2</v>
      </c>
      <c r="E133" s="17">
        <f>IF(OR($A133="",$B133="",$C133=""),"",A133*'MPTO_working_3-way'!$I132)</f>
        <v>1.4162822463234694</v>
      </c>
      <c r="F133" s="21">
        <f>IF(OR($A133="",$B133="",$C133=""),"",B133*'MPTO_working_3-way'!$I132)</f>
        <v>5.0862106948258896</v>
      </c>
      <c r="G133" s="22">
        <f>IF(OR($A133="",$B133="",$C133=""),"",C133*'MPTO_working_3-way'!$I132)</f>
        <v>10.275799655806777</v>
      </c>
      <c r="H133" s="17">
        <f>IF(OR($A133="",$B133="",$C133=""),"",'MPTO_working_3-way'!E132)</f>
        <v>1.3914667353995589</v>
      </c>
      <c r="I133" s="21">
        <f>IF(OR($A133="",$B133="",$C133=""),"",'MPTO_working_3-way'!F132)</f>
        <v>5.2085735425178816</v>
      </c>
      <c r="J133" s="22">
        <f>IF(OR($A133="",$B133="",$C133=""),"",'MPTO_working_3-way'!G132)</f>
        <v>11.192851943358692</v>
      </c>
      <c r="K133" s="17">
        <f>IF(OR($A133="",$B133="",$C133=""),"",'OddsRatio_working_3-way'!H132)</f>
        <v>1.3990723641734473</v>
      </c>
      <c r="L133" s="21">
        <f>IF(OR($A133="",$B133="",$C133=""),"",'OddsRatio_working_3-way'!I132)</f>
        <v>5.2280099123240893</v>
      </c>
      <c r="M133" s="22">
        <f>IF(OR($A133="",$B133="",$C133=""),"",'OddsRatio_working_3-way'!J132)</f>
        <v>10.642451177596264</v>
      </c>
      <c r="N133" s="23">
        <f t="shared" si="41"/>
        <v>70.607395001660336</v>
      </c>
      <c r="O133" s="24">
        <f t="shared" si="42"/>
        <v>19.661002266722495</v>
      </c>
      <c r="P133" s="24">
        <f t="shared" si="43"/>
        <v>9.7316027316171692</v>
      </c>
      <c r="Q133" t="s">
        <v>332</v>
      </c>
      <c r="R133" t="s">
        <v>333</v>
      </c>
      <c r="S133" s="48" t="s">
        <v>336</v>
      </c>
      <c r="T133" s="35">
        <v>100</v>
      </c>
      <c r="U133" s="35">
        <f t="shared" si="44"/>
        <v>39.393939393939398</v>
      </c>
      <c r="V133" s="35">
        <f t="shared" si="45"/>
        <v>74.811083123425689</v>
      </c>
      <c r="W133" s="35">
        <f t="shared" si="46"/>
        <v>82.51748251748252</v>
      </c>
      <c r="X133" s="35">
        <f t="shared" si="47"/>
        <v>42.671434359091791</v>
      </c>
      <c r="Y133" s="35">
        <f t="shared" si="48"/>
        <v>78.088578088578103</v>
      </c>
      <c r="Z133" s="35">
        <f t="shared" si="49"/>
        <v>85.79497748263492</v>
      </c>
      <c r="AA133" s="35">
        <f t="shared" si="50"/>
        <v>-3.2774949651523926</v>
      </c>
      <c r="AB133" s="35">
        <f t="shared" si="51"/>
        <v>-3.2774949651524139</v>
      </c>
      <c r="AC133" s="35">
        <f t="shared" si="52"/>
        <v>-3.2774949651523997</v>
      </c>
      <c r="AF133">
        <v>1.77</v>
      </c>
      <c r="AG133">
        <v>2.14</v>
      </c>
      <c r="AJ133" t="s">
        <v>339</v>
      </c>
    </row>
    <row r="134" spans="1:36" s="50" customFormat="1" ht="15" x14ac:dyDescent="0.25">
      <c r="A134" s="53">
        <v>1.65</v>
      </c>
      <c r="B134" s="53">
        <v>3.97</v>
      </c>
      <c r="C134" s="53">
        <v>5.72</v>
      </c>
      <c r="D134" s="54">
        <f t="shared" si="53"/>
        <v>3.2774949651523944E-2</v>
      </c>
      <c r="E134" s="55">
        <f>IF(OR($A134="",$B134="",$C134=""),"",A134*'MPTO_working_3-way'!$I133)</f>
        <v>1.7040786669250143</v>
      </c>
      <c r="F134" s="56">
        <f>IF(OR($A134="",$B134="",$C134=""),"",B134*'MPTO_working_3-way'!$I133)</f>
        <v>4.1001165501165504</v>
      </c>
      <c r="G134" s="57">
        <f>IF(OR($A134="",$B134="",$C134=""),"",C134*'MPTO_working_3-way'!$I133)</f>
        <v>5.907472712006717</v>
      </c>
      <c r="H134" s="55">
        <f>IF(OR($A134="",$B134="",$C134=""),"",'MPTO_working_3-way'!E133)</f>
        <v>1.6802892678852133</v>
      </c>
      <c r="I134" s="56">
        <f>IF(OR($A134="",$B134="",$C134=""),"",'MPTO_working_3-way'!F133)</f>
        <v>4.1499943143975697</v>
      </c>
      <c r="J134" s="57">
        <f>IF(OR($A134="",$B134="",$C134=""),"",'MPTO_working_3-way'!G133)</f>
        <v>6.1012741363457241</v>
      </c>
      <c r="K134" s="55">
        <f>IF(OR($A134="",$B134="",$C134=""),"",'OddsRatio_working_3-way'!H133)</f>
        <v>1.6886485252800159</v>
      </c>
      <c r="L134" s="56">
        <f>IF(OR($A134="",$B134="",$C134=""),"",'OddsRatio_working_3-way'!I133)</f>
        <v>4.1465940308948417</v>
      </c>
      <c r="M134" s="57">
        <f>IF(OR($A134="",$B134="",$C134=""),"",'OddsRatio_working_3-way'!J133)</f>
        <v>6.0006477528025766</v>
      </c>
      <c r="N134" s="58">
        <f t="shared" si="41"/>
        <v>58.682736860058569</v>
      </c>
      <c r="O134" s="59">
        <f t="shared" si="42"/>
        <v>24.389550584155316</v>
      </c>
      <c r="P134" s="59">
        <f t="shared" si="43"/>
        <v>16.927712555786123</v>
      </c>
      <c r="Q134" s="53" t="s">
        <v>113</v>
      </c>
      <c r="R134" s="53" t="s">
        <v>114</v>
      </c>
      <c r="S134" s="60" t="s">
        <v>336</v>
      </c>
      <c r="T134" s="50">
        <v>100</v>
      </c>
      <c r="U134" s="50">
        <f t="shared" si="44"/>
        <v>29.577464788732396</v>
      </c>
      <c r="V134" s="50">
        <f t="shared" si="45"/>
        <v>78.902953586497887</v>
      </c>
      <c r="W134" s="50">
        <f t="shared" si="46"/>
        <v>87.577639751552795</v>
      </c>
      <c r="X134" s="50">
        <f t="shared" si="47"/>
        <v>33.519406661949311</v>
      </c>
      <c r="Y134" s="50">
        <f t="shared" si="48"/>
        <v>82.84489545971482</v>
      </c>
      <c r="Z134" s="50">
        <f t="shared" si="49"/>
        <v>91.519581624769714</v>
      </c>
      <c r="AA134" s="50">
        <f t="shared" si="50"/>
        <v>-3.9419418732169156</v>
      </c>
      <c r="AB134" s="50">
        <f t="shared" si="51"/>
        <v>-3.9419418732169333</v>
      </c>
      <c r="AC134" s="50">
        <f t="shared" si="52"/>
        <v>-3.9419418732169191</v>
      </c>
      <c r="AD134" s="51"/>
      <c r="AE134" s="51"/>
      <c r="AF134" s="53">
        <v>2.06</v>
      </c>
      <c r="AG134" s="53">
        <v>1.83</v>
      </c>
      <c r="AH134" s="51"/>
      <c r="AI134" s="51"/>
      <c r="AJ134" s="53" t="s">
        <v>127</v>
      </c>
    </row>
    <row r="135" spans="1:36" ht="15" x14ac:dyDescent="0.25">
      <c r="A135">
        <v>1.42</v>
      </c>
      <c r="B135">
        <v>4.74</v>
      </c>
      <c r="C135">
        <v>8.0500000000000007</v>
      </c>
      <c r="D135" s="20">
        <f t="shared" si="53"/>
        <v>3.9419418732169254E-2</v>
      </c>
      <c r="E135" s="17">
        <f>IF(OR($A135="",$B135="",$C135=""),"",A135*'MPTO_working_3-way'!$I134)</f>
        <v>1.4759755745996803</v>
      </c>
      <c r="F135" s="21">
        <f>IF(OR($A135="",$B135="",$C135=""),"",B135*'MPTO_working_3-way'!$I134)</f>
        <v>4.9268480447904821</v>
      </c>
      <c r="G135" s="22">
        <f>IF(OR($A135="",$B135="",$C135=""),"",C135*'MPTO_working_3-way'!$I134)</f>
        <v>8.3673263207939641</v>
      </c>
      <c r="H135" s="17">
        <f>IF(OR($A135="",$B135="",$C135=""),"",'MPTO_working_3-way'!E134)</f>
        <v>1.4469988642912628</v>
      </c>
      <c r="I135" s="21">
        <f>IF(OR($A135="",$B135="",$C135=""),"",'MPTO_working_3-way'!F134)</f>
        <v>5.0548282589807432</v>
      </c>
      <c r="J135" s="22">
        <f>IF(OR($A135="",$B135="",$C135=""),"",'MPTO_working_3-way'!G134)</f>
        <v>9.0022130485685548</v>
      </c>
      <c r="K135" s="17">
        <f>IF(OR($A135="",$B135="",$C135=""),"",'OddsRatio_working_3-way'!H134)</f>
        <v>1.4559703099810901</v>
      </c>
      <c r="L135" s="21">
        <f>IF(OR($A135="",$B135="",$C135=""),"",'OddsRatio_working_3-way'!I134)</f>
        <v>5.0603070460220883</v>
      </c>
      <c r="M135" s="22">
        <f>IF(OR($A135="",$B135="",$C135=""),"",'OddsRatio_working_3-way'!J134)</f>
        <v>8.653787346111157</v>
      </c>
      <c r="N135" s="23">
        <f t="shared" ref="N135:N198" si="54">(1/E135)* 100</f>
        <v>67.751798688892521</v>
      </c>
      <c r="O135" s="24">
        <f t="shared" ref="O135:O198" si="55">(1/F135)* 100</f>
        <v>20.296952349836999</v>
      </c>
      <c r="P135" s="24">
        <f t="shared" ref="P135:P198" si="56">(1/G135)* 100</f>
        <v>11.95124896127048</v>
      </c>
      <c r="Q135" t="s">
        <v>340</v>
      </c>
      <c r="R135" t="s">
        <v>341</v>
      </c>
      <c r="S135" s="48" t="s">
        <v>475</v>
      </c>
      <c r="T135" s="35">
        <v>100</v>
      </c>
      <c r="U135" s="35">
        <f t="shared" ref="U135:U198" si="57">(1/A136)*((T135*A136)-T135)</f>
        <v>32.432432432432435</v>
      </c>
      <c r="V135" s="35">
        <f t="shared" ref="V135:V198" si="58">(1/B136)*((T135*B136)-T135)</f>
        <v>80.6949806949807</v>
      </c>
      <c r="W135" s="35">
        <f t="shared" ref="W135:W198" si="59">(1/C136)*((T135*C136)-T135)</f>
        <v>84.375</v>
      </c>
      <c r="X135" s="35">
        <f t="shared" ref="X135:X198" si="60">((1/B136)+(1/C136))*T135</f>
        <v>34.930019305019307</v>
      </c>
      <c r="Y135" s="35">
        <f t="shared" ref="Y135:Y198" si="61">((1/A136)+(1/C136))*T135</f>
        <v>83.192567567567565</v>
      </c>
      <c r="Z135" s="35">
        <f t="shared" ref="Z135:Z198" si="62">((1/A136)+(1/B136))*T135</f>
        <v>86.872586872586879</v>
      </c>
      <c r="AA135" s="35">
        <f t="shared" ref="AA135:AA198" si="63">U135-X135</f>
        <v>-2.4975868725868722</v>
      </c>
      <c r="AB135" s="35">
        <f t="shared" ref="AB135:AB198" si="64">V135-Y135</f>
        <v>-2.4975868725868651</v>
      </c>
      <c r="AC135" s="35">
        <f t="shared" ref="AC135:AC198" si="65">W135-Z135</f>
        <v>-2.4975868725868793</v>
      </c>
      <c r="AF135">
        <v>1.74</v>
      </c>
      <c r="AG135">
        <v>2.16</v>
      </c>
      <c r="AJ135" t="s">
        <v>479</v>
      </c>
    </row>
    <row r="136" spans="1:36" ht="15" x14ac:dyDescent="0.25">
      <c r="A136">
        <v>1.48</v>
      </c>
      <c r="B136">
        <v>5.18</v>
      </c>
      <c r="C136">
        <v>6.4</v>
      </c>
      <c r="D136" s="20">
        <f t="shared" si="53"/>
        <v>2.4975868725868766E-2</v>
      </c>
      <c r="E136" s="17">
        <f>IF(OR($A136="",$B136="",$C136=""),"",A136*'MPTO_working_3-way'!$I135)</f>
        <v>1.5169642857142858</v>
      </c>
      <c r="F136" s="21">
        <f>IF(OR($A136="",$B136="",$C136=""),"",B136*'MPTO_working_3-way'!$I135)</f>
        <v>5.3093750000000002</v>
      </c>
      <c r="G136" s="22">
        <f>IF(OR($A136="",$B136="",$C136=""),"",C136*'MPTO_working_3-way'!$I135)</f>
        <v>6.5598455598455603</v>
      </c>
      <c r="H136" s="17">
        <f>IF(OR($A136="",$B136="",$C136=""),"",'MPTO_working_3-way'!E135)</f>
        <v>1.4984632073766044</v>
      </c>
      <c r="I136" s="21">
        <f>IF(OR($A136="",$B136="",$C136=""),"",'MPTO_working_3-way'!F135)</f>
        <v>5.4134552580013064</v>
      </c>
      <c r="J136" s="22">
        <f>IF(OR($A136="",$B136="",$C136=""),"",'MPTO_working_3-way'!G135)</f>
        <v>6.7601957585644383</v>
      </c>
      <c r="K136" s="17">
        <f>IF(OR($A136="",$B136="",$C136=""),"",'OddsRatio_working_3-way'!H135)</f>
        <v>1.5043840071771564</v>
      </c>
      <c r="L136" s="21">
        <f>IF(OR($A136="",$B136="",$C136=""),"",'OddsRatio_working_3-way'!I135)</f>
        <v>5.3923440625010688</v>
      </c>
      <c r="M136" s="22">
        <f>IF(OR($A136="",$B136="",$C136=""),"",'OddsRatio_working_3-way'!J135)</f>
        <v>6.6743200807430068</v>
      </c>
      <c r="N136" s="23">
        <f t="shared" si="54"/>
        <v>65.921130076515595</v>
      </c>
      <c r="O136" s="24">
        <f t="shared" si="55"/>
        <v>18.83460859329017</v>
      </c>
      <c r="P136" s="24">
        <f t="shared" si="56"/>
        <v>15.244261330194231</v>
      </c>
      <c r="Q136" t="s">
        <v>225</v>
      </c>
      <c r="R136" t="s">
        <v>214</v>
      </c>
      <c r="S136" s="48" t="s">
        <v>475</v>
      </c>
      <c r="T136" s="35">
        <v>100</v>
      </c>
      <c r="U136" s="35">
        <f t="shared" si="57"/>
        <v>75.124378109452735</v>
      </c>
      <c r="V136" s="35">
        <f t="shared" si="58"/>
        <v>72.375690607734811</v>
      </c>
      <c r="W136" s="35">
        <f t="shared" si="59"/>
        <v>49.494949494949495</v>
      </c>
      <c r="X136" s="35">
        <f t="shared" si="60"/>
        <v>78.129359897315709</v>
      </c>
      <c r="Y136" s="35">
        <f t="shared" si="61"/>
        <v>75.380672395597784</v>
      </c>
      <c r="Z136" s="35">
        <f t="shared" si="62"/>
        <v>52.499931282812462</v>
      </c>
      <c r="AA136" s="35">
        <f t="shared" si="63"/>
        <v>-3.0049817878629739</v>
      </c>
      <c r="AB136" s="35">
        <f t="shared" si="64"/>
        <v>-3.0049817878629739</v>
      </c>
      <c r="AC136" s="35">
        <f t="shared" si="65"/>
        <v>-3.0049817878629668</v>
      </c>
      <c r="AF136">
        <v>1.43</v>
      </c>
      <c r="AG136">
        <v>2.99</v>
      </c>
      <c r="AJ136" t="s">
        <v>303</v>
      </c>
    </row>
    <row r="137" spans="1:36" ht="15" x14ac:dyDescent="0.25">
      <c r="A137">
        <v>4.0199999999999996</v>
      </c>
      <c r="B137">
        <v>3.62</v>
      </c>
      <c r="C137">
        <v>1.98</v>
      </c>
      <c r="D137" s="20">
        <f t="shared" si="53"/>
        <v>3.0049817878629703E-2</v>
      </c>
      <c r="E137" s="17">
        <f>IF(OR($A137="",$B137="",$C137=""),"",A137*'MPTO_working_3-way'!$I136)</f>
        <v>4.1408002678720912</v>
      </c>
      <c r="F137" s="21">
        <f>IF(OR($A137="",$B137="",$C137=""),"",B137*'MPTO_working_3-way'!$I136)</f>
        <v>3.7287803407206397</v>
      </c>
      <c r="G137" s="22">
        <f>IF(OR($A137="",$B137="",$C137=""),"",C137*'MPTO_working_3-way'!$I136)</f>
        <v>2.039498639399687</v>
      </c>
      <c r="H137" s="17">
        <f>IF(OR($A137="",$B137="",$C137=""),"",'MPTO_working_3-way'!E136)</f>
        <v>4.1886639073444565</v>
      </c>
      <c r="I137" s="21">
        <f>IF(OR($A137="",$B137="",$C137=""),"",'MPTO_working_3-way'!F136)</f>
        <v>3.7562002475823184</v>
      </c>
      <c r="J137" s="22">
        <f>IF(OR($A137="",$B137="",$C137=""),"",'MPTO_working_3-way'!G136)</f>
        <v>2.020063680156682</v>
      </c>
      <c r="K137" s="17">
        <f>IF(OR($A137="",$B137="",$C137=""),"",'OddsRatio_working_3-way'!H136)</f>
        <v>4.1669614725596684</v>
      </c>
      <c r="L137" s="21">
        <f>IF(OR($A137="",$B137="",$C137=""),"",'OddsRatio_working_3-way'!I136)</f>
        <v>3.7474963768564016</v>
      </c>
      <c r="M137" s="22">
        <f>IF(OR($A137="",$B137="",$C137=""),"",'OddsRatio_working_3-way'!J136)</f>
        <v>2.0276894844730053</v>
      </c>
      <c r="N137" s="23">
        <f t="shared" si="54"/>
        <v>24.149921157967089</v>
      </c>
      <c r="O137" s="24">
        <f t="shared" si="55"/>
        <v>26.818420733433062</v>
      </c>
      <c r="P137" s="24">
        <f t="shared" si="56"/>
        <v>49.031658108599842</v>
      </c>
      <c r="Q137" t="s">
        <v>342</v>
      </c>
      <c r="R137" t="s">
        <v>343</v>
      </c>
      <c r="S137" s="48" t="s">
        <v>475</v>
      </c>
      <c r="T137" s="35">
        <v>100</v>
      </c>
      <c r="U137" s="35">
        <f t="shared" si="57"/>
        <v>62.546816479400754</v>
      </c>
      <c r="V137" s="35">
        <f t="shared" si="58"/>
        <v>70.674486803519059</v>
      </c>
      <c r="W137" s="35">
        <f t="shared" si="59"/>
        <v>64.02877697841727</v>
      </c>
      <c r="X137" s="35">
        <f t="shared" si="60"/>
        <v>65.296736218063671</v>
      </c>
      <c r="Y137" s="35">
        <f t="shared" si="61"/>
        <v>73.424406542181984</v>
      </c>
      <c r="Z137" s="35">
        <f t="shared" si="62"/>
        <v>66.778696717080194</v>
      </c>
      <c r="AA137" s="35">
        <f t="shared" si="63"/>
        <v>-2.7499197386629177</v>
      </c>
      <c r="AB137" s="35">
        <f t="shared" si="64"/>
        <v>-2.7499197386629248</v>
      </c>
      <c r="AC137" s="35">
        <f t="shared" si="65"/>
        <v>-2.7499197386629248</v>
      </c>
      <c r="AF137">
        <v>1.94</v>
      </c>
      <c r="AG137">
        <v>1.94</v>
      </c>
      <c r="AJ137" t="s">
        <v>480</v>
      </c>
    </row>
    <row r="138" spans="1:36" ht="15" x14ac:dyDescent="0.25">
      <c r="A138">
        <v>2.67</v>
      </c>
      <c r="B138">
        <v>3.41</v>
      </c>
      <c r="C138">
        <v>2.78</v>
      </c>
      <c r="D138" s="20">
        <f t="shared" si="53"/>
        <v>2.7499197386629204E-2</v>
      </c>
      <c r="E138" s="17">
        <f>IF(OR($A138="",$B138="",$C138=""),"",A138*'MPTO_working_3-way'!$I137)</f>
        <v>2.7434228570223</v>
      </c>
      <c r="F138" s="21">
        <f>IF(OR($A138="",$B138="",$C138=""),"",B138*'MPTO_working_3-way'!$I137)</f>
        <v>3.5037722630884058</v>
      </c>
      <c r="G138" s="22">
        <f>IF(OR($A138="",$B138="",$C138=""),"",C138*'MPTO_working_3-way'!$I137)</f>
        <v>2.8564477687348289</v>
      </c>
      <c r="H138" s="17">
        <f>IF(OR($A138="",$B138="",$C138=""),"",'MPTO_working_3-way'!E137)</f>
        <v>2.7369857716615931</v>
      </c>
      <c r="I138" s="21">
        <f>IF(OR($A138="",$B138="",$C138=""),"",'MPTO_working_3-way'!F137)</f>
        <v>3.5200269648762186</v>
      </c>
      <c r="J138" s="22">
        <f>IF(OR($A138="",$B138="",$C138=""),"",'MPTO_working_3-way'!G137)</f>
        <v>2.8526940311891926</v>
      </c>
      <c r="K138" s="17">
        <f>IF(OR($A138="",$B138="",$C138=""),"",'OddsRatio_working_3-way'!H137)</f>
        <v>2.7402405080181818</v>
      </c>
      <c r="L138" s="21">
        <f>IF(OR($A138="",$B138="",$C138=""),"",'OddsRatio_working_3-way'!I137)</f>
        <v>3.5113650445052804</v>
      </c>
      <c r="M138" s="22">
        <f>IF(OR($A138="",$B138="",$C138=""),"",'OddsRatio_working_3-way'!J137)</f>
        <v>2.8548671283068034</v>
      </c>
      <c r="N138" s="23">
        <f t="shared" si="54"/>
        <v>36.450815354268641</v>
      </c>
      <c r="O138" s="24">
        <f t="shared" si="55"/>
        <v>28.540667740732339</v>
      </c>
      <c r="P138" s="24">
        <f t="shared" si="56"/>
        <v>35.008516904999027</v>
      </c>
      <c r="Q138" t="s">
        <v>344</v>
      </c>
      <c r="R138" t="s">
        <v>345</v>
      </c>
      <c r="S138" s="48" t="s">
        <v>475</v>
      </c>
      <c r="T138" s="35">
        <v>100</v>
      </c>
      <c r="U138" s="35">
        <f t="shared" si="57"/>
        <v>52.606635071090047</v>
      </c>
      <c r="V138" s="35">
        <f t="shared" si="58"/>
        <v>69.6048632218845</v>
      </c>
      <c r="W138" s="35">
        <f t="shared" si="59"/>
        <v>75.490196078431367</v>
      </c>
      <c r="X138" s="35">
        <f t="shared" si="60"/>
        <v>54.904940699684126</v>
      </c>
      <c r="Y138" s="35">
        <f t="shared" si="61"/>
        <v>71.903168850478579</v>
      </c>
      <c r="Z138" s="35">
        <f t="shared" si="62"/>
        <v>77.788501707025446</v>
      </c>
      <c r="AA138" s="35">
        <f t="shared" si="63"/>
        <v>-2.2983056285940791</v>
      </c>
      <c r="AB138" s="35">
        <f t="shared" si="64"/>
        <v>-2.2983056285940791</v>
      </c>
      <c r="AC138" s="35">
        <f t="shared" si="65"/>
        <v>-2.2983056285940791</v>
      </c>
      <c r="AF138">
        <v>1.97</v>
      </c>
      <c r="AG138">
        <v>1.92</v>
      </c>
      <c r="AJ138" t="s">
        <v>480</v>
      </c>
    </row>
    <row r="139" spans="1:36" ht="15" x14ac:dyDescent="0.25">
      <c r="A139">
        <v>2.11</v>
      </c>
      <c r="B139">
        <v>3.29</v>
      </c>
      <c r="C139">
        <v>4.08</v>
      </c>
      <c r="D139" s="20">
        <f t="shared" si="53"/>
        <v>2.2983056285940773E-2</v>
      </c>
      <c r="E139" s="17">
        <f>IF(OR($A139="",$B139="",$C139=""),"",A139*'MPTO_working_3-way'!$I138)</f>
        <v>2.158494248763335</v>
      </c>
      <c r="F139" s="21">
        <f>IF(OR($A139="",$B139="",$C139=""),"",B139*'MPTO_working_3-way'!$I138)</f>
        <v>3.3656142551807453</v>
      </c>
      <c r="G139" s="22">
        <f>IF(OR($A139="",$B139="",$C139=""),"",C139*'MPTO_working_3-way'!$I138)</f>
        <v>4.1737708696466385</v>
      </c>
      <c r="H139" s="17">
        <f>IF(OR($A139="",$B139="",$C139=""),"",'MPTO_working_3-way'!E138)</f>
        <v>2.144668021516734</v>
      </c>
      <c r="I139" s="21">
        <f>IF(OR($A139="",$B139="",$C139=""),"",'MPTO_working_3-way'!F138)</f>
        <v>3.375067744563236</v>
      </c>
      <c r="J139" s="22">
        <f>IF(OR($A139="",$B139="",$C139=""),"",'MPTO_working_3-way'!G138)</f>
        <v>4.2116431468401689</v>
      </c>
      <c r="K139" s="17">
        <f>IF(OR($A139="",$B139="",$C139=""),"",'OddsRatio_working_3-way'!H138)</f>
        <v>2.1504271130873431</v>
      </c>
      <c r="L139" s="21">
        <f>IF(OR($A139="",$B139="",$C139=""),"",'OddsRatio_working_3-way'!I138)</f>
        <v>3.3734036837567718</v>
      </c>
      <c r="M139" s="22">
        <f>IF(OR($A139="",$B139="",$C139=""),"",'OddsRatio_working_3-way'!J138)</f>
        <v>4.1921761336117287</v>
      </c>
      <c r="N139" s="23">
        <f t="shared" si="54"/>
        <v>46.328592284780449</v>
      </c>
      <c r="O139" s="24">
        <f t="shared" si="55"/>
        <v>29.712258273825753</v>
      </c>
      <c r="P139" s="24">
        <f t="shared" si="56"/>
        <v>23.959149441393805</v>
      </c>
      <c r="Q139" t="s">
        <v>346</v>
      </c>
      <c r="R139" t="s">
        <v>347</v>
      </c>
      <c r="S139" s="48" t="s">
        <v>475</v>
      </c>
      <c r="T139" s="35">
        <v>100</v>
      </c>
      <c r="U139" s="35">
        <f t="shared" si="57"/>
        <v>42.196531791907518</v>
      </c>
      <c r="V139" s="35">
        <f t="shared" si="58"/>
        <v>73.40425531914893</v>
      </c>
      <c r="W139" s="35">
        <f t="shared" si="59"/>
        <v>81.949458483754512</v>
      </c>
      <c r="X139" s="35">
        <f t="shared" si="60"/>
        <v>44.646286197096551</v>
      </c>
      <c r="Y139" s="35">
        <f t="shared" si="61"/>
        <v>75.854009724337985</v>
      </c>
      <c r="Z139" s="35">
        <f t="shared" si="62"/>
        <v>84.399212888943552</v>
      </c>
      <c r="AA139" s="35">
        <f t="shared" si="63"/>
        <v>-2.449754405189033</v>
      </c>
      <c r="AB139" s="35">
        <f t="shared" si="64"/>
        <v>-2.4497544051890543</v>
      </c>
      <c r="AC139" s="35">
        <f t="shared" si="65"/>
        <v>-2.4497544051890401</v>
      </c>
      <c r="AF139">
        <v>2.2400000000000002</v>
      </c>
      <c r="AG139">
        <v>1.72</v>
      </c>
      <c r="AJ139" t="s">
        <v>337</v>
      </c>
    </row>
    <row r="140" spans="1:36" ht="15" x14ac:dyDescent="0.25">
      <c r="A140">
        <v>1.73</v>
      </c>
      <c r="B140">
        <v>3.76</v>
      </c>
      <c r="C140">
        <v>5.54</v>
      </c>
      <c r="D140" s="20">
        <f t="shared" si="53"/>
        <v>2.4497544051890419E-2</v>
      </c>
      <c r="E140" s="17">
        <f>IF(OR($A140="",$B140="",$C140=""),"",A140*'MPTO_working_3-way'!$I139)</f>
        <v>1.7723807512097705</v>
      </c>
      <c r="F140" s="21">
        <f>IF(OR($A140="",$B140="",$C140=""),"",B140*'MPTO_working_3-way'!$I139)</f>
        <v>3.8521107656351079</v>
      </c>
      <c r="G140" s="22">
        <f>IF(OR($A140="",$B140="",$C140=""),"",C140*'MPTO_working_3-way'!$I139)</f>
        <v>5.6757163940474733</v>
      </c>
      <c r="H140" s="17">
        <f>IF(OR($A140="",$B140="",$C140=""),"",'MPTO_working_3-way'!E139)</f>
        <v>1.7547897695495769</v>
      </c>
      <c r="I140" s="21">
        <f>IF(OR($A140="",$B140="",$C140=""),"",'MPTO_working_3-way'!F139)</f>
        <v>3.8791023628737524</v>
      </c>
      <c r="J140" s="22">
        <f>IF(OR($A140="",$B140="",$C140=""),"",'MPTO_working_3-way'!G139)</f>
        <v>5.8024980366680428</v>
      </c>
      <c r="K140" s="17">
        <f>IF(OR($A140="",$B140="",$C140=""),"",'OddsRatio_working_3-way'!H139)</f>
        <v>1.7612776953303497</v>
      </c>
      <c r="L140" s="21">
        <f>IF(OR($A140="",$B140="",$C140=""),"",'OddsRatio_working_3-way'!I139)</f>
        <v>3.8782553960435151</v>
      </c>
      <c r="M140" s="22">
        <f>IF(OR($A140="",$B140="",$C140=""),"",'OddsRatio_working_3-way'!J139)</f>
        <v>5.7345215572599839</v>
      </c>
      <c r="N140" s="23">
        <f t="shared" si="54"/>
        <v>56.42128528632643</v>
      </c>
      <c r="O140" s="24">
        <f t="shared" si="55"/>
        <v>25.959793496102318</v>
      </c>
      <c r="P140" s="24">
        <f t="shared" si="56"/>
        <v>17.618921217571248</v>
      </c>
      <c r="Q140" t="s">
        <v>256</v>
      </c>
      <c r="R140" t="s">
        <v>261</v>
      </c>
      <c r="S140" s="48" t="s">
        <v>475</v>
      </c>
      <c r="T140" s="35">
        <v>100</v>
      </c>
      <c r="U140" s="35">
        <f t="shared" si="57"/>
        <v>46.524064171122987</v>
      </c>
      <c r="V140" s="35">
        <f t="shared" si="58"/>
        <v>73.40425531914893</v>
      </c>
      <c r="W140" s="35">
        <f t="shared" si="59"/>
        <v>77.116704805491992</v>
      </c>
      <c r="X140" s="35">
        <f t="shared" si="60"/>
        <v>49.479039875359071</v>
      </c>
      <c r="Y140" s="35">
        <f t="shared" si="61"/>
        <v>76.359231023384993</v>
      </c>
      <c r="Z140" s="35">
        <f t="shared" si="62"/>
        <v>80.071680509728054</v>
      </c>
      <c r="AA140" s="35">
        <f t="shared" si="63"/>
        <v>-2.9549757042360838</v>
      </c>
      <c r="AB140" s="35">
        <f t="shared" si="64"/>
        <v>-2.9549757042360625</v>
      </c>
      <c r="AC140" s="35">
        <f t="shared" si="65"/>
        <v>-2.9549757042360625</v>
      </c>
      <c r="AF140">
        <v>2.14</v>
      </c>
      <c r="AG140">
        <v>1.78</v>
      </c>
      <c r="AJ140" t="s">
        <v>304</v>
      </c>
    </row>
    <row r="141" spans="1:36" ht="15" x14ac:dyDescent="0.25">
      <c r="A141">
        <v>1.87</v>
      </c>
      <c r="B141">
        <v>3.76</v>
      </c>
      <c r="C141">
        <v>4.37</v>
      </c>
      <c r="D141" s="20">
        <f t="shared" si="53"/>
        <v>2.9549757042360625E-2</v>
      </c>
      <c r="E141" s="17">
        <f>IF(OR($A141="",$B141="",$C141=""),"",A141*'MPTO_working_3-way'!$I140)</f>
        <v>1.9252580456692145</v>
      </c>
      <c r="F141" s="21">
        <f>IF(OR($A141="",$B141="",$C141=""),"",B141*'MPTO_working_3-way'!$I140)</f>
        <v>3.8711070864792756</v>
      </c>
      <c r="G141" s="22">
        <f>IF(OR($A141="",$B141="",$C141=""),"",C141*'MPTO_working_3-way'!$I140)</f>
        <v>4.4991324382751161</v>
      </c>
      <c r="H141" s="17">
        <f>IF(OR($A141="",$B141="",$C141=""),"",'MPTO_working_3-way'!E140)</f>
        <v>1.9050905264379658</v>
      </c>
      <c r="I141" s="21">
        <f>IF(OR($A141="",$B141="",$C141=""),"",'MPTO_working_3-way'!F140)</f>
        <v>3.9046099449400997</v>
      </c>
      <c r="J141" s="22">
        <f>IF(OR($A141="",$B141="",$C141=""),"",'MPTO_working_3-way'!G140)</f>
        <v>4.5665638411140099</v>
      </c>
      <c r="K141" s="17">
        <f>IF(OR($A141="",$B141="",$C141=""),"",'OddsRatio_working_3-way'!H140)</f>
        <v>1.9127264821198557</v>
      </c>
      <c r="L141" s="21">
        <f>IF(OR($A141="",$B141="",$C141=""),"",'OddsRatio_working_3-way'!I140)</f>
        <v>3.8955460812078173</v>
      </c>
      <c r="M141" s="22">
        <f>IF(OR($A141="",$B141="",$C141=""),"",'OddsRatio_working_3-way'!J140)</f>
        <v>4.5355037295907046</v>
      </c>
      <c r="N141" s="23">
        <f t="shared" si="54"/>
        <v>51.941089260707528</v>
      </c>
      <c r="O141" s="24">
        <f t="shared" si="55"/>
        <v>25.832403435511459</v>
      </c>
      <c r="P141" s="24">
        <f t="shared" si="56"/>
        <v>22.226507303781027</v>
      </c>
      <c r="Q141" t="s">
        <v>348</v>
      </c>
      <c r="R141" t="s">
        <v>349</v>
      </c>
      <c r="S141" s="48" t="s">
        <v>475</v>
      </c>
      <c r="T141" s="35">
        <v>100</v>
      </c>
      <c r="U141" s="35">
        <f t="shared" si="57"/>
        <v>67.426710097719877</v>
      </c>
      <c r="V141" s="35">
        <f t="shared" si="58"/>
        <v>69.512195121951223</v>
      </c>
      <c r="W141" s="35">
        <f t="shared" si="59"/>
        <v>58.677685950413228</v>
      </c>
      <c r="X141" s="35">
        <f t="shared" si="60"/>
        <v>71.810118927635557</v>
      </c>
      <c r="Y141" s="35">
        <f t="shared" si="61"/>
        <v>73.895603951866917</v>
      </c>
      <c r="Z141" s="35">
        <f t="shared" si="62"/>
        <v>63.061094780328908</v>
      </c>
      <c r="AA141" s="35">
        <f t="shared" si="63"/>
        <v>-4.3834088299156804</v>
      </c>
      <c r="AB141" s="35">
        <f t="shared" si="64"/>
        <v>-4.3834088299156946</v>
      </c>
      <c r="AC141" s="35">
        <f t="shared" si="65"/>
        <v>-4.3834088299156804</v>
      </c>
      <c r="AF141">
        <v>1.91</v>
      </c>
      <c r="AG141">
        <v>1.97</v>
      </c>
      <c r="AJ141" t="s">
        <v>339</v>
      </c>
    </row>
    <row r="142" spans="1:36" ht="15" x14ac:dyDescent="0.25">
      <c r="A142">
        <v>3.07</v>
      </c>
      <c r="B142">
        <v>3.28</v>
      </c>
      <c r="C142">
        <v>2.42</v>
      </c>
      <c r="D142" s="20">
        <f t="shared" si="53"/>
        <v>4.3834088299156804E-2</v>
      </c>
      <c r="E142" s="17">
        <f>IF(OR($A142="",$B142="",$C142=""),"",A142*'MPTO_working_3-way'!$I141)</f>
        <v>3.2045706510784111</v>
      </c>
      <c r="F142" s="21">
        <f>IF(OR($A142="",$B142="",$C142=""),"",B142*'MPTO_working_3-way'!$I141)</f>
        <v>3.4237758096212341</v>
      </c>
      <c r="G142" s="22">
        <f>IF(OR($A142="",$B142="",$C142=""),"",C142*'MPTO_working_3-way'!$I141)</f>
        <v>2.5260784936839595</v>
      </c>
      <c r="H142" s="17">
        <f>IF(OR($A142="",$B142="",$C142=""),"",'MPTO_working_3-way'!E141)</f>
        <v>3.2141780091232071</v>
      </c>
      <c r="I142" s="21">
        <f>IF(OR($A142="",$B142="",$C142=""),"",'MPTO_working_3-way'!F141)</f>
        <v>3.4451077170854405</v>
      </c>
      <c r="J142" s="22">
        <f>IF(OR($A142="",$B142="",$C142=""),"",'MPTO_working_3-way'!G141)</f>
        <v>2.5087066059514425</v>
      </c>
      <c r="K142" s="17">
        <f>IF(OR($A142="",$B142="",$C142=""),"",'OddsRatio_working_3-way'!H141)</f>
        <v>3.2105524274992452</v>
      </c>
      <c r="L142" s="21">
        <f>IF(OR($A142="",$B142="",$C142=""),"",'OddsRatio_working_3-way'!I141)</f>
        <v>3.4348113694194589</v>
      </c>
      <c r="M142" s="22">
        <f>IF(OR($A142="",$B142="",$C142=""),"",'OddsRatio_working_3-way'!J141)</f>
        <v>2.5164176072700135</v>
      </c>
      <c r="N142" s="23">
        <f t="shared" si="54"/>
        <v>31.205428398449481</v>
      </c>
      <c r="O142" s="24">
        <f t="shared" si="55"/>
        <v>29.207519872938999</v>
      </c>
      <c r="P142" s="24">
        <f t="shared" si="56"/>
        <v>39.587051728611527</v>
      </c>
      <c r="Q142" t="s">
        <v>350</v>
      </c>
      <c r="R142" t="s">
        <v>351</v>
      </c>
      <c r="S142" s="48" t="s">
        <v>475</v>
      </c>
      <c r="T142" s="35">
        <v>100</v>
      </c>
      <c r="U142" s="35">
        <f t="shared" si="57"/>
        <v>68.253968253968253</v>
      </c>
      <c r="V142" s="35">
        <f t="shared" si="58"/>
        <v>67.948717948717942</v>
      </c>
      <c r="W142" s="35">
        <f t="shared" si="59"/>
        <v>59.349593495934961</v>
      </c>
      <c r="X142" s="35">
        <f t="shared" si="60"/>
        <v>72.70168855534709</v>
      </c>
      <c r="Y142" s="35">
        <f t="shared" si="61"/>
        <v>72.396438250096779</v>
      </c>
      <c r="Z142" s="35">
        <f t="shared" si="62"/>
        <v>63.797313797313791</v>
      </c>
      <c r="AA142" s="35">
        <f t="shared" si="63"/>
        <v>-4.4477203013788369</v>
      </c>
      <c r="AB142" s="35">
        <f t="shared" si="64"/>
        <v>-4.4477203013788369</v>
      </c>
      <c r="AC142" s="35">
        <f t="shared" si="65"/>
        <v>-4.4477203013788298</v>
      </c>
      <c r="AF142">
        <v>2.08</v>
      </c>
      <c r="AG142">
        <v>1.77</v>
      </c>
      <c r="AJ142" t="s">
        <v>481</v>
      </c>
    </row>
    <row r="143" spans="1:36" ht="15" x14ac:dyDescent="0.25">
      <c r="A143">
        <v>3.15</v>
      </c>
      <c r="B143">
        <v>3.12</v>
      </c>
      <c r="C143">
        <v>2.46</v>
      </c>
      <c r="D143" s="20">
        <f t="shared" si="53"/>
        <v>4.4477203013788325E-2</v>
      </c>
      <c r="E143" s="17">
        <f>IF(OR($A143="",$B143="",$C143=""),"",A143*'MPTO_working_3-way'!$I142)</f>
        <v>3.2901031894934332</v>
      </c>
      <c r="F143" s="21">
        <f>IF(OR($A143="",$B143="",$C143=""),"",B143*'MPTO_working_3-way'!$I142)</f>
        <v>3.2587688734030196</v>
      </c>
      <c r="G143" s="22">
        <f>IF(OR($A143="",$B143="",$C143=""),"",C143*'MPTO_working_3-way'!$I142)</f>
        <v>2.5694139194139192</v>
      </c>
      <c r="H143" s="17">
        <f>IF(OR($A143="",$B143="",$C143=""),"",'MPTO_working_3-way'!E142)</f>
        <v>3.3043150246830559</v>
      </c>
      <c r="I143" s="21">
        <f>IF(OR($A143="",$B143="",$C143=""),"",'MPTO_working_3-way'!F142)</f>
        <v>3.2713190881340517</v>
      </c>
      <c r="J143" s="22">
        <f>IF(OR($A143="",$B143="",$C143=""),"",'MPTO_working_3-way'!G142)</f>
        <v>2.5531154562619593</v>
      </c>
      <c r="K143" s="17">
        <f>IF(OR($A143="",$B143="",$C143=""),"",'OddsRatio_working_3-way'!H142)</f>
        <v>3.2978384431198298</v>
      </c>
      <c r="L143" s="21">
        <f>IF(OR($A143="",$B143="",$C143=""),"",'OddsRatio_working_3-way'!I142)</f>
        <v>3.2657755811228095</v>
      </c>
      <c r="M143" s="22">
        <f>IF(OR($A143="",$B143="",$C143=""),"",'OddsRatio_working_3-way'!J142)</f>
        <v>2.5603926171883495</v>
      </c>
      <c r="N143" s="23">
        <f t="shared" si="54"/>
        <v>30.394183477083185</v>
      </c>
      <c r="O143" s="24">
        <f t="shared" si="55"/>
        <v>30.68643524128591</v>
      </c>
      <c r="P143" s="24">
        <f t="shared" si="56"/>
        <v>38.919381281630912</v>
      </c>
      <c r="Q143" t="s">
        <v>120</v>
      </c>
      <c r="R143" t="s">
        <v>89</v>
      </c>
      <c r="S143" s="48" t="s">
        <v>475</v>
      </c>
      <c r="T143" s="35">
        <v>100</v>
      </c>
      <c r="U143" s="35">
        <f t="shared" si="57"/>
        <v>41.176470588235297</v>
      </c>
      <c r="V143" s="35">
        <f t="shared" si="58"/>
        <v>75.186104218362274</v>
      </c>
      <c r="W143" s="35">
        <f t="shared" si="59"/>
        <v>80.430528375733857</v>
      </c>
      <c r="X143" s="35">
        <f t="shared" si="60"/>
        <v>44.383367405903861</v>
      </c>
      <c r="Y143" s="35">
        <f t="shared" si="61"/>
        <v>78.393001036030853</v>
      </c>
      <c r="Z143" s="35">
        <f t="shared" si="62"/>
        <v>83.637425193402422</v>
      </c>
      <c r="AA143" s="35">
        <f t="shared" si="63"/>
        <v>-3.2068968176685644</v>
      </c>
      <c r="AB143" s="35">
        <f t="shared" si="64"/>
        <v>-3.2068968176685786</v>
      </c>
      <c r="AC143" s="35">
        <f t="shared" si="65"/>
        <v>-3.2068968176685644</v>
      </c>
      <c r="AF143">
        <v>2.31</v>
      </c>
      <c r="AG143">
        <v>1.63</v>
      </c>
      <c r="AJ143" t="s">
        <v>97</v>
      </c>
    </row>
    <row r="144" spans="1:36" ht="15" x14ac:dyDescent="0.25">
      <c r="A144">
        <v>1.7</v>
      </c>
      <c r="B144">
        <v>4.03</v>
      </c>
      <c r="C144">
        <v>5.1100000000000003</v>
      </c>
      <c r="D144" s="20">
        <f t="shared" si="53"/>
        <v>3.2068968176685697E-2</v>
      </c>
      <c r="E144" s="17">
        <f>IF(OR($A144="",$B144="",$C144=""),"",A144*'MPTO_working_3-way'!$I143)</f>
        <v>1.7545172459003657</v>
      </c>
      <c r="F144" s="21">
        <f>IF(OR($A144="",$B144="",$C144=""),"",B144*'MPTO_working_3-way'!$I143)</f>
        <v>4.1592379417520435</v>
      </c>
      <c r="G144" s="22">
        <f>IF(OR($A144="",$B144="",$C144=""),"",C144*'MPTO_working_3-way'!$I143)</f>
        <v>5.2738724273828641</v>
      </c>
      <c r="H144" s="17">
        <f>IF(OR($A144="",$B144="",$C144=""),"",'MPTO_working_3-way'!E143)</f>
        <v>1.7314648992263242</v>
      </c>
      <c r="I144" s="21">
        <f>IF(OR($A144="",$B144="",$C144=""),"",'MPTO_working_3-way'!F143)</f>
        <v>4.2114253131026116</v>
      </c>
      <c r="J144" s="22">
        <f>IF(OR($A144="",$B144="",$C144=""),"",'MPTO_working_3-way'!G143)</f>
        <v>5.4052575589375573</v>
      </c>
      <c r="K144" s="17">
        <f>IF(OR($A144="",$B144="",$C144=""),"",'OddsRatio_working_3-way'!H143)</f>
        <v>1.7396486738650305</v>
      </c>
      <c r="L144" s="21">
        <f>IF(OR($A144="",$B144="",$C144=""),"",'OddsRatio_working_3-way'!I143)</f>
        <v>4.2016221168729171</v>
      </c>
      <c r="M144" s="22">
        <f>IF(OR($A144="",$B144="",$C144=""),"",'OddsRatio_working_3-way'!J143)</f>
        <v>5.3427943565503933</v>
      </c>
      <c r="N144" s="23">
        <f t="shared" si="54"/>
        <v>56.995734999847784</v>
      </c>
      <c r="O144" s="24">
        <f t="shared" si="55"/>
        <v>24.042865880829087</v>
      </c>
      <c r="P144" s="24">
        <f t="shared" si="56"/>
        <v>18.961399119323133</v>
      </c>
      <c r="Q144" t="s">
        <v>294</v>
      </c>
      <c r="R144" t="s">
        <v>243</v>
      </c>
      <c r="S144" s="48" t="s">
        <v>475</v>
      </c>
      <c r="T144" s="35">
        <v>100</v>
      </c>
      <c r="U144" s="35">
        <f t="shared" si="57"/>
        <v>69.696969696969703</v>
      </c>
      <c r="V144" s="35">
        <f t="shared" si="58"/>
        <v>70.674486803519059</v>
      </c>
      <c r="W144" s="35">
        <f t="shared" si="59"/>
        <v>56.896551724137922</v>
      </c>
      <c r="X144" s="35">
        <f t="shared" si="60"/>
        <v>72.428961472343019</v>
      </c>
      <c r="Y144" s="35">
        <f t="shared" si="61"/>
        <v>73.406478578892376</v>
      </c>
      <c r="Z144" s="35">
        <f t="shared" si="62"/>
        <v>59.628543499511231</v>
      </c>
      <c r="AA144" s="35">
        <f t="shared" si="63"/>
        <v>-2.7319917753733165</v>
      </c>
      <c r="AB144" s="35">
        <f t="shared" si="64"/>
        <v>-2.7319917753733165</v>
      </c>
      <c r="AC144" s="35">
        <f t="shared" si="65"/>
        <v>-2.7319917753733094</v>
      </c>
      <c r="AF144">
        <v>1.54</v>
      </c>
      <c r="AG144">
        <v>2.59</v>
      </c>
      <c r="AJ144" t="s">
        <v>305</v>
      </c>
    </row>
    <row r="145" spans="1:38" ht="15" x14ac:dyDescent="0.25">
      <c r="A145">
        <v>3.3</v>
      </c>
      <c r="B145">
        <v>3.41</v>
      </c>
      <c r="C145">
        <v>2.3199999999999998</v>
      </c>
      <c r="D145" s="20">
        <f t="shared" si="53"/>
        <v>2.7319917753733103E-2</v>
      </c>
      <c r="E145" s="17">
        <f>IF(OR($A145="",$B145="",$C145=""),"",A145*'MPTO_working_3-way'!$I144)</f>
        <v>3.390155728587319</v>
      </c>
      <c r="F145" s="21">
        <f>IF(OR($A145="",$B145="",$C145=""),"",B145*'MPTO_working_3-way'!$I144)</f>
        <v>3.50316091954023</v>
      </c>
      <c r="G145" s="22">
        <f>IF(OR($A145="",$B145="",$C145=""),"",C145*'MPTO_working_3-way'!$I144)</f>
        <v>2.3833822091886607</v>
      </c>
      <c r="H145" s="17">
        <f>IF(OR($A145="",$B145="",$C145=""),"",'MPTO_working_3-way'!E144)</f>
        <v>3.4022439266805553</v>
      </c>
      <c r="I145" s="21">
        <f>IF(OR($A145="",$B145="",$C145=""),"",'MPTO_working_3-way'!F144)</f>
        <v>3.5192866604717374</v>
      </c>
      <c r="J145" s="22">
        <f>IF(OR($A145="",$B145="",$C145=""),"",'MPTO_working_3-way'!G144)</f>
        <v>2.3700734980826583</v>
      </c>
      <c r="K145" s="17">
        <f>IF(OR($A145="",$B145="",$C145=""),"",'OddsRatio_working_3-way'!H144)</f>
        <v>3.3972877997446185</v>
      </c>
      <c r="L145" s="21">
        <f>IF(OR($A145="",$B145="",$C145=""),"",'OddsRatio_working_3-way'!I144)</f>
        <v>3.5119406945150136</v>
      </c>
      <c r="M145" s="22">
        <f>IF(OR($A145="",$B145="",$C145=""),"",'OddsRatio_working_3-way'!J144)</f>
        <v>2.3758347372447375</v>
      </c>
      <c r="N145" s="23">
        <f t="shared" si="54"/>
        <v>29.497170043474696</v>
      </c>
      <c r="O145" s="24">
        <f t="shared" si="55"/>
        <v>28.545648429169056</v>
      </c>
      <c r="P145" s="24">
        <f t="shared" si="56"/>
        <v>41.957181527356248</v>
      </c>
      <c r="Q145" t="s">
        <v>213</v>
      </c>
      <c r="R145" t="s">
        <v>289</v>
      </c>
      <c r="S145" s="48" t="s">
        <v>475</v>
      </c>
      <c r="T145" s="35">
        <v>100</v>
      </c>
      <c r="U145" s="35">
        <f t="shared" si="57"/>
        <v>52.830188679245275</v>
      </c>
      <c r="V145" s="35">
        <f t="shared" si="58"/>
        <v>74.226804123711347</v>
      </c>
      <c r="W145" s="35">
        <f t="shared" si="59"/>
        <v>68.35443037974683</v>
      </c>
      <c r="X145" s="35">
        <f t="shared" si="60"/>
        <v>57.418765496541823</v>
      </c>
      <c r="Y145" s="35">
        <f t="shared" si="61"/>
        <v>78.815380941007874</v>
      </c>
      <c r="Z145" s="35">
        <f t="shared" si="62"/>
        <v>72.943007197043372</v>
      </c>
      <c r="AA145" s="35">
        <f t="shared" si="63"/>
        <v>-4.5885768172965484</v>
      </c>
      <c r="AB145" s="35">
        <f t="shared" si="64"/>
        <v>-4.5885768172965271</v>
      </c>
      <c r="AC145" s="35">
        <f t="shared" si="65"/>
        <v>-4.5885768172965413</v>
      </c>
      <c r="AF145">
        <v>2.04</v>
      </c>
      <c r="AG145">
        <v>1.85</v>
      </c>
      <c r="AJ145" t="s">
        <v>305</v>
      </c>
    </row>
    <row r="146" spans="1:38" ht="15" x14ac:dyDescent="0.25">
      <c r="A146">
        <v>2.12</v>
      </c>
      <c r="B146">
        <v>3.88</v>
      </c>
      <c r="C146">
        <v>3.16</v>
      </c>
      <c r="D146" s="20">
        <f t="shared" si="53"/>
        <v>4.5885768172965413E-2</v>
      </c>
      <c r="E146" s="17">
        <f>IF(OR($A146="",$B146="",$C146=""),"",A146*'MPTO_working_3-way'!$I145)</f>
        <v>2.217277828526687</v>
      </c>
      <c r="F146" s="21">
        <f>IF(OR($A146="",$B146="",$C146=""),"",B146*'MPTO_working_3-way'!$I145)</f>
        <v>4.0580367805111059</v>
      </c>
      <c r="G146" s="22">
        <f>IF(OR($A146="",$B146="",$C146=""),"",C146*'MPTO_working_3-way'!$I145)</f>
        <v>3.3049990274265708</v>
      </c>
      <c r="H146" s="17">
        <f>IF(OR($A146="",$B146="",$C146=""),"",'MPTO_working_3-way'!E145)</f>
        <v>2.1910467569040208</v>
      </c>
      <c r="I146" s="21">
        <f>IF(OR($A146="",$B146="",$C146=""),"",'MPTO_working_3-way'!F145)</f>
        <v>4.1247879914282519</v>
      </c>
      <c r="J146" s="22">
        <f>IF(OR($A146="",$B146="",$C146=""),"",'MPTO_working_3-way'!G145)</f>
        <v>3.3204892366306118</v>
      </c>
      <c r="K146" s="17">
        <f>IF(OR($A146="",$B146="",$C146=""),"",'OddsRatio_working_3-way'!H145)</f>
        <v>2.2019132035807218</v>
      </c>
      <c r="L146" s="21">
        <f>IF(OR($A146="",$B146="",$C146=""),"",'OddsRatio_working_3-way'!I145)</f>
        <v>4.0906339520647137</v>
      </c>
      <c r="M146" s="22">
        <f>IF(OR($A146="",$B146="",$C146=""),"",'OddsRatio_working_3-way'!J145)</f>
        <v>3.3179754640485353</v>
      </c>
      <c r="N146" s="23">
        <f t="shared" si="54"/>
        <v>45.100347242657875</v>
      </c>
      <c r="O146" s="24">
        <f t="shared" si="55"/>
        <v>24.642457771761521</v>
      </c>
      <c r="P146" s="24">
        <f t="shared" si="56"/>
        <v>30.2571949855806</v>
      </c>
      <c r="Q146" t="s">
        <v>352</v>
      </c>
      <c r="R146" t="s">
        <v>353</v>
      </c>
      <c r="S146" s="48" t="s">
        <v>476</v>
      </c>
      <c r="T146" s="35">
        <v>100</v>
      </c>
      <c r="U146" s="35">
        <f t="shared" si="57"/>
        <v>87.163029525032087</v>
      </c>
      <c r="V146" s="35">
        <f t="shared" si="58"/>
        <v>78.94736842105263</v>
      </c>
      <c r="W146" s="35">
        <f t="shared" si="59"/>
        <v>28.571428571428573</v>
      </c>
      <c r="X146" s="35">
        <f t="shared" si="60"/>
        <v>92.481203007518801</v>
      </c>
      <c r="Y146" s="35">
        <f t="shared" si="61"/>
        <v>84.265541903539344</v>
      </c>
      <c r="Z146" s="35">
        <f t="shared" si="62"/>
        <v>33.889602053915276</v>
      </c>
      <c r="AA146" s="35">
        <f t="shared" si="63"/>
        <v>-5.3181734824867135</v>
      </c>
      <c r="AB146" s="35">
        <f t="shared" si="64"/>
        <v>-5.3181734824867135</v>
      </c>
      <c r="AC146" s="35">
        <f t="shared" si="65"/>
        <v>-5.3181734824867029</v>
      </c>
      <c r="AF146">
        <v>1.55</v>
      </c>
      <c r="AG146">
        <v>2.48</v>
      </c>
      <c r="AJ146" t="s">
        <v>479</v>
      </c>
    </row>
    <row r="147" spans="1:38" ht="15" x14ac:dyDescent="0.25">
      <c r="A147">
        <v>7.79</v>
      </c>
      <c r="B147">
        <v>4.75</v>
      </c>
      <c r="C147">
        <v>1.4</v>
      </c>
      <c r="D147" s="20">
        <f t="shared" si="53"/>
        <v>5.31817348248671E-2</v>
      </c>
      <c r="E147" s="17">
        <f>IF(OR($A147="",$B147="",$C147=""),"",A147*'MPTO_working_3-way'!$I146)</f>
        <v>8.2042857142857155</v>
      </c>
      <c r="F147" s="21">
        <f>IF(OR($A147="",$B147="",$C147=""),"",B147*'MPTO_working_3-way'!$I146)</f>
        <v>5.0026132404181185</v>
      </c>
      <c r="G147" s="22">
        <f>IF(OR($A147="",$B147="",$C147=""),"",C147*'MPTO_working_3-way'!$I146)</f>
        <v>1.4744544287548138</v>
      </c>
      <c r="H147" s="17">
        <f>IF(OR($A147="",$B147="",$C147=""),"",'MPTO_working_3-way'!E146)</f>
        <v>9.0381215469613281</v>
      </c>
      <c r="I147" s="21">
        <f>IF(OR($A147="",$B147="",$C147=""),"",'MPTO_working_3-way'!F146)</f>
        <v>5.1867469879518069</v>
      </c>
      <c r="J147" s="22">
        <f>IF(OR($A147="",$B147="",$C147=""),"",'MPTO_working_3-way'!G146)</f>
        <v>1.4356296621325142</v>
      </c>
      <c r="K147" s="17">
        <f>IF(OR($A147="",$B147="",$C147=""),"",'OddsRatio_working_3-way'!H146)</f>
        <v>8.5907834091441444</v>
      </c>
      <c r="L147" s="21">
        <f>IF(OR($A147="",$B147="",$C147=""),"",'OddsRatio_working_3-way'!I146)</f>
        <v>5.1922588783933064</v>
      </c>
      <c r="M147" s="22">
        <f>IF(OR($A147="",$B147="",$C147=""),"",'OddsRatio_working_3-way'!J146)</f>
        <v>1.4471742803619527</v>
      </c>
      <c r="N147" s="23">
        <f t="shared" si="54"/>
        <v>12.188751523593938</v>
      </c>
      <c r="O147" s="24">
        <f t="shared" si="55"/>
        <v>19.989552498694064</v>
      </c>
      <c r="P147" s="24">
        <f t="shared" si="56"/>
        <v>67.821695977712011</v>
      </c>
      <c r="Q147" t="s">
        <v>354</v>
      </c>
      <c r="R147" t="s">
        <v>355</v>
      </c>
      <c r="S147" s="48" t="s">
        <v>476</v>
      </c>
      <c r="T147" s="35">
        <v>100</v>
      </c>
      <c r="U147" s="35">
        <f t="shared" si="57"/>
        <v>21.875</v>
      </c>
      <c r="V147" s="35">
        <f t="shared" si="58"/>
        <v>82.964224872231682</v>
      </c>
      <c r="W147" s="35">
        <f t="shared" si="59"/>
        <v>90.281827016520893</v>
      </c>
      <c r="X147" s="35">
        <f t="shared" si="60"/>
        <v>26.753948111247418</v>
      </c>
      <c r="Y147" s="35">
        <f t="shared" si="61"/>
        <v>87.843172983479107</v>
      </c>
      <c r="Z147" s="35">
        <f t="shared" si="62"/>
        <v>95.160775127768318</v>
      </c>
      <c r="AA147" s="35">
        <f t="shared" si="63"/>
        <v>-4.8789481112474178</v>
      </c>
      <c r="AB147" s="35">
        <f t="shared" si="64"/>
        <v>-4.8789481112474249</v>
      </c>
      <c r="AC147" s="35">
        <f t="shared" si="65"/>
        <v>-4.8789481112474249</v>
      </c>
      <c r="AD147" s="36"/>
      <c r="AE147" s="36"/>
      <c r="AF147">
        <v>1.58</v>
      </c>
      <c r="AG147">
        <v>2.41</v>
      </c>
      <c r="AI147" s="36"/>
      <c r="AJ147" t="s">
        <v>479</v>
      </c>
      <c r="AK147" s="35"/>
      <c r="AL147" s="35"/>
    </row>
    <row r="148" spans="1:38" ht="15" x14ac:dyDescent="0.25">
      <c r="A148">
        <v>1.28</v>
      </c>
      <c r="B148">
        <v>5.87</v>
      </c>
      <c r="C148">
        <v>10.29</v>
      </c>
      <c r="D148" s="20">
        <f t="shared" si="53"/>
        <v>4.8789481112474276E-2</v>
      </c>
      <c r="E148" s="17">
        <f>IF(OR($A148="",$B148="",$C148=""),"",A148*'MPTO_working_3-way'!$I147)</f>
        <v>1.3424505358239671</v>
      </c>
      <c r="F148" s="21">
        <f>IF(OR($A148="",$B148="",$C148=""),"",B148*'MPTO_working_3-way'!$I147)</f>
        <v>6.1563942541302241</v>
      </c>
      <c r="G148" s="22">
        <f>IF(OR($A148="",$B148="",$C148=""),"",C148*'MPTO_working_3-way'!$I147)</f>
        <v>10.79204376064736</v>
      </c>
      <c r="H148" s="17">
        <f>IF(OR($A148="",$B148="",$C148=""),"",'MPTO_working_3-way'!E147)</f>
        <v>1.3072120305817896</v>
      </c>
      <c r="I148" s="21">
        <f>IF(OR($A148="",$B148="",$C148=""),"",'MPTO_working_3-way'!F147)</f>
        <v>6.489520456979859</v>
      </c>
      <c r="J148" s="22">
        <f>IF(OR($A148="",$B148="",$C148=""),"",'MPTO_working_3-way'!G147)</f>
        <v>12.358102801672835</v>
      </c>
      <c r="K148" s="17">
        <f>IF(OR($A148="",$B148="",$C148=""),"",'OddsRatio_working_3-way'!H147)</f>
        <v>1.316718308982098</v>
      </c>
      <c r="L148" s="21">
        <f>IF(OR($A148="",$B148="",$C148=""),"",'OddsRatio_working_3-way'!I147)</f>
        <v>6.5086363026529206</v>
      </c>
      <c r="M148" s="22">
        <f>IF(OR($A148="",$B148="",$C148=""),"",'OddsRatio_working_3-way'!J147)</f>
        <v>11.508261037298897</v>
      </c>
      <c r="N148" s="23">
        <f t="shared" si="54"/>
        <v>74.490640311467544</v>
      </c>
      <c r="O148" s="24">
        <f t="shared" si="55"/>
        <v>16.243274207611318</v>
      </c>
      <c r="P148" s="24">
        <f t="shared" si="56"/>
        <v>9.2660854809211326</v>
      </c>
      <c r="Q148" t="s">
        <v>356</v>
      </c>
      <c r="R148" t="s">
        <v>357</v>
      </c>
      <c r="S148" s="48" t="s">
        <v>476</v>
      </c>
      <c r="T148" s="35">
        <v>100</v>
      </c>
      <c r="U148" s="35">
        <f t="shared" si="57"/>
        <v>86.996098829648886</v>
      </c>
      <c r="V148" s="35">
        <f t="shared" si="58"/>
        <v>82.456140350877192</v>
      </c>
      <c r="W148" s="35">
        <f t="shared" si="59"/>
        <v>26.470588235294116</v>
      </c>
      <c r="X148" s="35">
        <f t="shared" si="60"/>
        <v>91.073271413828678</v>
      </c>
      <c r="Y148" s="35">
        <f t="shared" si="61"/>
        <v>86.533312935056983</v>
      </c>
      <c r="Z148" s="35">
        <f t="shared" si="62"/>
        <v>30.547760819473911</v>
      </c>
      <c r="AA148" s="35">
        <f t="shared" si="63"/>
        <v>-4.0771725841797917</v>
      </c>
      <c r="AB148" s="35">
        <f t="shared" si="64"/>
        <v>-4.0771725841797917</v>
      </c>
      <c r="AC148" s="35">
        <f t="shared" si="65"/>
        <v>-4.0771725841797952</v>
      </c>
      <c r="AD148" s="36"/>
      <c r="AE148" s="36"/>
      <c r="AF148">
        <v>1.56</v>
      </c>
      <c r="AG148">
        <v>2.4700000000000002</v>
      </c>
      <c r="AI148" s="36"/>
      <c r="AJ148" t="s">
        <v>479</v>
      </c>
      <c r="AK148" s="35"/>
      <c r="AL148" s="35"/>
    </row>
    <row r="149" spans="1:38" ht="15" x14ac:dyDescent="0.25">
      <c r="A149">
        <v>7.69</v>
      </c>
      <c r="B149">
        <v>5.7</v>
      </c>
      <c r="C149">
        <v>1.36</v>
      </c>
      <c r="D149" s="20">
        <f t="shared" si="53"/>
        <v>4.077172584179789E-2</v>
      </c>
      <c r="E149" s="17">
        <f>IF(OR($A149="",$B149="",$C149=""),"",A149*'MPTO_working_3-way'!$I148)</f>
        <v>8.0035345717234261</v>
      </c>
      <c r="F149" s="21">
        <f>IF(OR($A149="",$B149="",$C149=""),"",B149*'MPTO_working_3-way'!$I148)</f>
        <v>5.9323988372982486</v>
      </c>
      <c r="G149" s="22">
        <f>IF(OR($A149="",$B149="",$C149=""),"",C149*'MPTO_working_3-way'!$I148)</f>
        <v>1.4154495471448452</v>
      </c>
      <c r="H149" s="17">
        <f>IF(OR($A149="",$B149="",$C149=""),"",'MPTO_working_3-way'!E148)</f>
        <v>8.5874918609318946</v>
      </c>
      <c r="I149" s="21">
        <f>IF(OR($A149="",$B149="",$C149=""),"",'MPTO_working_3-way'!F148)</f>
        <v>6.1786359358610978</v>
      </c>
      <c r="J149" s="22">
        <f>IF(OR($A149="",$B149="",$C149=""),"",'MPTO_working_3-way'!G148)</f>
        <v>1.3856104914228478</v>
      </c>
      <c r="K149" s="17">
        <f>IF(OR($A149="",$B149="",$C149=""),"",'OddsRatio_working_3-way'!H148)</f>
        <v>8.3265979062820925</v>
      </c>
      <c r="L149" s="21">
        <f>IF(OR($A149="",$B149="",$C149=""),"",'OddsRatio_working_3-way'!I148)</f>
        <v>6.1472361972385405</v>
      </c>
      <c r="M149" s="22">
        <f>IF(OR($A149="",$B149="",$C149=""),"",'OddsRatio_working_3-way'!J148)</f>
        <v>1.3942563895757181</v>
      </c>
      <c r="N149" s="23">
        <f t="shared" si="54"/>
        <v>12.494479670682136</v>
      </c>
      <c r="O149" s="24">
        <f t="shared" si="55"/>
        <v>16.85658748553432</v>
      </c>
      <c r="P149" s="24">
        <f t="shared" si="56"/>
        <v>70.648932843783555</v>
      </c>
      <c r="Q149" t="s">
        <v>252</v>
      </c>
      <c r="R149" t="s">
        <v>208</v>
      </c>
      <c r="S149" s="48" t="s">
        <v>476</v>
      </c>
      <c r="T149" s="35">
        <v>100</v>
      </c>
      <c r="U149" s="35">
        <f t="shared" si="57"/>
        <v>39.759036144578317</v>
      </c>
      <c r="V149" s="35">
        <f t="shared" si="58"/>
        <v>72.972972972972968</v>
      </c>
      <c r="W149" s="35">
        <f t="shared" si="59"/>
        <v>83.41625207296849</v>
      </c>
      <c r="X149" s="35">
        <f t="shared" si="60"/>
        <v>43.610774954058527</v>
      </c>
      <c r="Y149" s="35">
        <f t="shared" si="61"/>
        <v>76.824711782453207</v>
      </c>
      <c r="Z149" s="35">
        <f t="shared" si="62"/>
        <v>87.267990882448714</v>
      </c>
      <c r="AA149" s="35">
        <f t="shared" si="63"/>
        <v>-3.8517388094802101</v>
      </c>
      <c r="AB149" s="35">
        <f t="shared" si="64"/>
        <v>-3.8517388094802385</v>
      </c>
      <c r="AC149" s="35">
        <f t="shared" si="65"/>
        <v>-3.8517388094802243</v>
      </c>
      <c r="AD149" s="36"/>
      <c r="AE149" s="36"/>
      <c r="AF149">
        <v>1.3</v>
      </c>
      <c r="AG149">
        <v>3.5</v>
      </c>
      <c r="AI149" s="36"/>
      <c r="AJ149" t="s">
        <v>303</v>
      </c>
      <c r="AK149" s="35"/>
      <c r="AL149" s="35"/>
    </row>
    <row r="150" spans="1:38" ht="15" x14ac:dyDescent="0.25">
      <c r="A150">
        <v>1.66</v>
      </c>
      <c r="B150">
        <v>3.7</v>
      </c>
      <c r="C150">
        <v>6.03</v>
      </c>
      <c r="D150" s="20">
        <f t="shared" si="53"/>
        <v>3.8517388094802207E-2</v>
      </c>
      <c r="E150" s="17">
        <f>IF(OR($A150="",$B150="",$C150=""),"",A150*'MPTO_working_3-way'!$I149)</f>
        <v>1.7239388642373716</v>
      </c>
      <c r="F150" s="21">
        <f>IF(OR($A150="",$B150="",$C150=""),"",B150*'MPTO_working_3-way'!$I149)</f>
        <v>3.8425143359507685</v>
      </c>
      <c r="G150" s="22">
        <f>IF(OR($A150="",$B150="",$C150=""),"",C150*'MPTO_working_3-way'!$I149)</f>
        <v>6.2622598502116578</v>
      </c>
      <c r="H150" s="17">
        <f>IF(OR($A150="",$B150="",$C150=""),"",'MPTO_working_3-way'!E149)</f>
        <v>1.6961499674993885</v>
      </c>
      <c r="I150" s="21">
        <f>IF(OR($A150="",$B150="",$C150=""),"",'MPTO_working_3-way'!F149)</f>
        <v>3.8845339242299555</v>
      </c>
      <c r="J150" s="22">
        <f>IF(OR($A150="",$B150="",$C150=""),"",'MPTO_working_3-way'!G149)</f>
        <v>6.5360182029311522</v>
      </c>
      <c r="K150" s="17">
        <f>IF(OR($A150="",$B150="",$C150=""),"",'OddsRatio_working_3-way'!H149)</f>
        <v>1.7061020301208032</v>
      </c>
      <c r="L150" s="21">
        <f>IF(OR($A150="",$B150="",$C150=""),"",'OddsRatio_working_3-way'!I149)</f>
        <v>3.888599214130557</v>
      </c>
      <c r="M150" s="22">
        <f>IF(OR($A150="",$B150="",$C150=""),"",'OddsRatio_working_3-way'!J149)</f>
        <v>6.3813533507691487</v>
      </c>
      <c r="N150" s="23">
        <f t="shared" si="54"/>
        <v>58.006697380325924</v>
      </c>
      <c r="O150" s="24">
        <f t="shared" si="55"/>
        <v>26.02462639225433</v>
      </c>
      <c r="P150" s="24">
        <f t="shared" si="56"/>
        <v>15.96867622741974</v>
      </c>
      <c r="Q150" t="s">
        <v>223</v>
      </c>
      <c r="R150" t="s">
        <v>253</v>
      </c>
      <c r="S150" s="48" t="s">
        <v>476</v>
      </c>
      <c r="T150" s="35">
        <v>100</v>
      </c>
      <c r="U150" s="35">
        <f t="shared" si="57"/>
        <v>81.684981684981679</v>
      </c>
      <c r="V150" s="35">
        <f t="shared" si="58"/>
        <v>77.777777777777771</v>
      </c>
      <c r="W150" s="35">
        <f t="shared" si="59"/>
        <v>36.708860759493668</v>
      </c>
      <c r="X150" s="35">
        <f t="shared" si="60"/>
        <v>85.51336146272854</v>
      </c>
      <c r="Y150" s="35">
        <f t="shared" si="61"/>
        <v>81.606157555524632</v>
      </c>
      <c r="Z150" s="35">
        <f t="shared" si="62"/>
        <v>40.537240537240535</v>
      </c>
      <c r="AA150" s="35">
        <f t="shared" si="63"/>
        <v>-3.8283797777468607</v>
      </c>
      <c r="AB150" s="35">
        <f t="shared" si="64"/>
        <v>-3.8283797777468607</v>
      </c>
      <c r="AC150" s="35">
        <f t="shared" si="65"/>
        <v>-3.8283797777468678</v>
      </c>
      <c r="AD150" s="36"/>
      <c r="AE150" s="36"/>
      <c r="AF150">
        <v>1.97</v>
      </c>
      <c r="AG150">
        <v>1.9</v>
      </c>
      <c r="AI150" s="36"/>
      <c r="AJ150" t="s">
        <v>303</v>
      </c>
      <c r="AK150" s="35"/>
      <c r="AL150" s="35"/>
    </row>
    <row r="151" spans="1:38" ht="15" x14ac:dyDescent="0.25">
      <c r="A151">
        <v>5.46</v>
      </c>
      <c r="B151">
        <v>4.5</v>
      </c>
      <c r="C151">
        <v>1.58</v>
      </c>
      <c r="D151" s="20">
        <f t="shared" si="53"/>
        <v>3.8283797777468598E-2</v>
      </c>
      <c r="E151" s="17">
        <f>IF(OR($A151="",$B151="",$C151=""),"",A151*'MPTO_working_3-way'!$I150)</f>
        <v>5.6690295358649783</v>
      </c>
      <c r="F151" s="21">
        <f>IF(OR($A151="",$B151="",$C151=""),"",B151*'MPTO_working_3-way'!$I150)</f>
        <v>4.6722770899986088</v>
      </c>
      <c r="G151" s="22">
        <f>IF(OR($A151="",$B151="",$C151=""),"",C151*'MPTO_working_3-way'!$I150)</f>
        <v>1.6404884004884004</v>
      </c>
      <c r="H151" s="17">
        <f>IF(OR($A151="",$B151="",$C151=""),"",'MPTO_working_3-way'!E150)</f>
        <v>5.8689263145163721</v>
      </c>
      <c r="I151" s="21">
        <f>IF(OR($A151="",$B151="",$C151=""),"",'MPTO_working_3-way'!F150)</f>
        <v>4.7741594313402365</v>
      </c>
      <c r="J151" s="22">
        <f>IF(OR($A151="",$B151="",$C151=""),"",'MPTO_working_3-way'!G150)</f>
        <v>1.6125127727978867</v>
      </c>
      <c r="K151" s="17">
        <f>IF(OR($A151="",$B151="",$C151=""),"",'OddsRatio_working_3-way'!H150)</f>
        <v>5.7813708191777602</v>
      </c>
      <c r="L151" s="21">
        <f>IF(OR($A151="",$B151="",$C151=""),"",'OddsRatio_working_3-way'!I150)</f>
        <v>4.7521968311933085</v>
      </c>
      <c r="M151" s="22">
        <f>IF(OR($A151="",$B151="",$C151=""),"",'OddsRatio_working_3-way'!J150)</f>
        <v>1.6217926177406057</v>
      </c>
      <c r="N151" s="23">
        <f t="shared" si="54"/>
        <v>17.639703474351727</v>
      </c>
      <c r="O151" s="24">
        <f t="shared" si="55"/>
        <v>21.402840215546757</v>
      </c>
      <c r="P151" s="24">
        <f t="shared" si="56"/>
        <v>60.95745631010152</v>
      </c>
      <c r="Q151" t="s">
        <v>217</v>
      </c>
      <c r="R151" t="s">
        <v>222</v>
      </c>
      <c r="S151" s="48" t="s">
        <v>476</v>
      </c>
      <c r="T151" s="35">
        <v>100</v>
      </c>
      <c r="U151" s="35">
        <f t="shared" si="57"/>
        <v>65.277777777777771</v>
      </c>
      <c r="V151" s="35">
        <f t="shared" si="58"/>
        <v>71.264367816091948</v>
      </c>
      <c r="W151" s="35">
        <f t="shared" si="59"/>
        <v>60.15936254980079</v>
      </c>
      <c r="X151" s="35">
        <f t="shared" si="60"/>
        <v>68.576269634107263</v>
      </c>
      <c r="Y151" s="35">
        <f t="shared" si="61"/>
        <v>74.562859672421425</v>
      </c>
      <c r="Z151" s="35">
        <f t="shared" si="62"/>
        <v>63.457854406130267</v>
      </c>
      <c r="AA151" s="35">
        <f t="shared" si="63"/>
        <v>-3.2984918563294912</v>
      </c>
      <c r="AB151" s="35">
        <f t="shared" si="64"/>
        <v>-3.2984918563294769</v>
      </c>
      <c r="AC151" s="35">
        <f t="shared" si="65"/>
        <v>-3.2984918563294769</v>
      </c>
      <c r="AD151" s="36"/>
      <c r="AE151" s="36"/>
      <c r="AF151">
        <v>1.6</v>
      </c>
      <c r="AG151">
        <v>2.41</v>
      </c>
      <c r="AI151" s="36"/>
      <c r="AJ151" t="s">
        <v>303</v>
      </c>
      <c r="AK151" s="35"/>
      <c r="AL151" s="35"/>
    </row>
    <row r="152" spans="1:38" ht="15" x14ac:dyDescent="0.25">
      <c r="A152">
        <v>2.88</v>
      </c>
      <c r="B152">
        <v>3.48</v>
      </c>
      <c r="C152">
        <v>2.5099999999999998</v>
      </c>
      <c r="D152" s="20">
        <f t="shared" si="53"/>
        <v>3.2984918563294663E-2</v>
      </c>
      <c r="E152" s="17">
        <f>IF(OR($A152="",$B152="",$C152=""),"",A152*'MPTO_working_3-way'!$I151)</f>
        <v>2.9749965654622885</v>
      </c>
      <c r="F152" s="21">
        <f>IF(OR($A152="",$B152="",$C152=""),"",B152*'MPTO_working_3-way'!$I151)</f>
        <v>3.5947875166002654</v>
      </c>
      <c r="G152" s="22">
        <f>IF(OR($A152="",$B152="",$C152=""),"",C152*'MPTO_working_3-way'!$I151)</f>
        <v>2.5927921455938692</v>
      </c>
      <c r="H152" s="17">
        <f>IF(OR($A152="",$B152="",$C152=""),"",'MPTO_working_3-way'!E151)</f>
        <v>2.9741789277350477</v>
      </c>
      <c r="I152" s="21">
        <f>IF(OR($A152="",$B152="",$C152=""),"",'MPTO_working_3-way'!F151)</f>
        <v>3.6184510014660085</v>
      </c>
      <c r="J152" s="22">
        <f>IF(OR($A152="",$B152="",$C152=""),"",'MPTO_working_3-way'!G151)</f>
        <v>2.5812353372855279</v>
      </c>
      <c r="K152" s="17">
        <f>IF(OR($A152="",$B152="",$C152=""),"",'OddsRatio_working_3-way'!H151)</f>
        <v>2.9754624217995187</v>
      </c>
      <c r="L152" s="21">
        <f>IF(OR($A152="",$B152="",$C152=""),"",'OddsRatio_working_3-way'!I151)</f>
        <v>3.6059291521610684</v>
      </c>
      <c r="M152" s="22">
        <f>IF(OR($A152="",$B152="",$C152=""),"",'OddsRatio_working_3-way'!J151)</f>
        <v>2.586674604743231</v>
      </c>
      <c r="N152" s="23">
        <f t="shared" si="54"/>
        <v>33.613484183791279</v>
      </c>
      <c r="O152" s="24">
        <f t="shared" si="55"/>
        <v>27.818055876241054</v>
      </c>
      <c r="P152" s="24">
        <f t="shared" si="56"/>
        <v>38.568459939967681</v>
      </c>
      <c r="Q152" t="s">
        <v>221</v>
      </c>
      <c r="R152" t="s">
        <v>218</v>
      </c>
      <c r="S152" s="48" t="s">
        <v>476</v>
      </c>
      <c r="T152" s="35">
        <v>100</v>
      </c>
      <c r="U152" s="35">
        <f t="shared" si="57"/>
        <v>49.238578680203041</v>
      </c>
      <c r="V152" s="35">
        <f t="shared" si="58"/>
        <v>72.067039106145245</v>
      </c>
      <c r="W152" s="35">
        <f t="shared" si="59"/>
        <v>75.186104218362274</v>
      </c>
      <c r="X152" s="35">
        <f t="shared" si="60"/>
        <v>52.746856675492459</v>
      </c>
      <c r="Y152" s="35">
        <f t="shared" si="61"/>
        <v>75.575317101434663</v>
      </c>
      <c r="Z152" s="35">
        <f t="shared" si="62"/>
        <v>78.694382213651707</v>
      </c>
      <c r="AA152" s="35">
        <f t="shared" si="63"/>
        <v>-3.5082779952894185</v>
      </c>
      <c r="AB152" s="35">
        <f t="shared" si="64"/>
        <v>-3.5082779952894185</v>
      </c>
      <c r="AC152" s="35">
        <f t="shared" si="65"/>
        <v>-3.5082779952894327</v>
      </c>
      <c r="AD152" s="36"/>
      <c r="AE152" s="36"/>
      <c r="AF152">
        <v>1.76</v>
      </c>
      <c r="AG152">
        <v>2.12</v>
      </c>
      <c r="AI152" s="36"/>
      <c r="AJ152" t="s">
        <v>303</v>
      </c>
      <c r="AK152" s="35"/>
      <c r="AL152" s="35"/>
    </row>
    <row r="153" spans="1:38" ht="15" x14ac:dyDescent="0.25">
      <c r="A153">
        <v>1.97</v>
      </c>
      <c r="B153">
        <v>3.58</v>
      </c>
      <c r="C153">
        <v>4.03</v>
      </c>
      <c r="D153" s="20">
        <f t="shared" si="53"/>
        <v>3.5082779952894105E-2</v>
      </c>
      <c r="E153" s="17">
        <f>IF(OR($A153="",$B153="",$C153=""),"",A153*'MPTO_working_3-way'!$I152)</f>
        <v>2.0391130765072014</v>
      </c>
      <c r="F153" s="21">
        <f>IF(OR($A153="",$B153="",$C153=""),"",B153*'MPTO_working_3-way'!$I152)</f>
        <v>3.7055963522313609</v>
      </c>
      <c r="G153" s="22">
        <f>IF(OR($A153="",$B153="",$C153=""),"",C153*'MPTO_working_3-way'!$I152)</f>
        <v>4.1713836032101632</v>
      </c>
      <c r="H153" s="17">
        <f>IF(OR($A153="",$B153="",$C153=""),"",'MPTO_working_3-way'!E152)</f>
        <v>2.0164544570545666</v>
      </c>
      <c r="I153" s="21">
        <f>IF(OR($A153="",$B153="",$C153=""),"",'MPTO_working_3-way'!F152)</f>
        <v>3.7364272092882005</v>
      </c>
      <c r="J153" s="22">
        <f>IF(OR($A153="",$B153="",$C153=""),"",'MPTO_working_3-way'!G152)</f>
        <v>4.2293187758864059</v>
      </c>
      <c r="K153" s="17">
        <f>IF(OR($A153="",$B153="",$C153=""),"",'OddsRatio_working_3-way'!H152)</f>
        <v>2.0253000549583939</v>
      </c>
      <c r="L153" s="21">
        <f>IF(OR($A153="",$B153="",$C153=""),"",'OddsRatio_working_3-way'!I152)</f>
        <v>3.7270867441161402</v>
      </c>
      <c r="M153" s="22">
        <f>IF(OR($A153="",$B153="",$C153=""),"",'OddsRatio_working_3-way'!J152)</f>
        <v>4.2027414087875599</v>
      </c>
      <c r="N153" s="23">
        <f t="shared" si="54"/>
        <v>49.040929192259455</v>
      </c>
      <c r="O153" s="24">
        <f t="shared" si="55"/>
        <v>26.986209639315955</v>
      </c>
      <c r="P153" s="24">
        <f t="shared" si="56"/>
        <v>23.972861168424597</v>
      </c>
      <c r="Q153" t="s">
        <v>254</v>
      </c>
      <c r="R153" t="s">
        <v>251</v>
      </c>
      <c r="S153" s="48" t="s">
        <v>476</v>
      </c>
      <c r="T153" s="35">
        <v>100</v>
      </c>
      <c r="U153" s="35">
        <f t="shared" si="57"/>
        <v>62.546816479400754</v>
      </c>
      <c r="V153" s="35">
        <f t="shared" si="58"/>
        <v>74.226804123711347</v>
      </c>
      <c r="W153" s="35">
        <f t="shared" si="59"/>
        <v>59.839357429718881</v>
      </c>
      <c r="X153" s="35">
        <f t="shared" si="60"/>
        <v>65.93383844656978</v>
      </c>
      <c r="Y153" s="35">
        <f t="shared" si="61"/>
        <v>77.613826090880366</v>
      </c>
      <c r="Z153" s="35">
        <f t="shared" si="62"/>
        <v>63.226379396887907</v>
      </c>
      <c r="AA153" s="35">
        <f t="shared" si="63"/>
        <v>-3.3870219671690265</v>
      </c>
      <c r="AB153" s="35">
        <f t="shared" si="64"/>
        <v>-3.3870219671690194</v>
      </c>
      <c r="AC153" s="35">
        <f t="shared" si="65"/>
        <v>-3.3870219671690265</v>
      </c>
      <c r="AD153" s="36"/>
      <c r="AE153" s="36"/>
      <c r="AF153">
        <v>2.02</v>
      </c>
      <c r="AG153">
        <v>1.86</v>
      </c>
      <c r="AI153" s="36"/>
      <c r="AJ153" t="s">
        <v>303</v>
      </c>
      <c r="AK153" s="35"/>
      <c r="AL153" s="35"/>
    </row>
    <row r="154" spans="1:38" s="35" customFormat="1" ht="15" x14ac:dyDescent="0.25">
      <c r="A154">
        <v>2.67</v>
      </c>
      <c r="B154">
        <v>3.88</v>
      </c>
      <c r="C154">
        <v>2.4900000000000002</v>
      </c>
      <c r="D154" s="20">
        <f t="shared" si="53"/>
        <v>3.3870219671690238E-2</v>
      </c>
      <c r="E154" s="17">
        <f>IF(OR($A154="",$B154="",$C154=""),"",A154*'MPTO_working_3-way'!$I153)</f>
        <v>2.760433486523413</v>
      </c>
      <c r="F154" s="21">
        <f>IF(OR($A154="",$B154="",$C154=""),"",B154*'MPTO_working_3-way'!$I153)</f>
        <v>4.0114164523261584</v>
      </c>
      <c r="G154" s="22">
        <f>IF(OR($A154="",$B154="",$C154=""),"",C154*'MPTO_working_3-way'!$I153)</f>
        <v>2.5743368469825088</v>
      </c>
      <c r="H154" s="17">
        <f>IF(OR($A154="",$B154="",$C154=""),"",'MPTO_working_3-way'!E153)</f>
        <v>2.7529874168193529</v>
      </c>
      <c r="I154" s="21">
        <f>IF(OR($A154="",$B154="",$C154=""),"",'MPTO_working_3-way'!F153)</f>
        <v>4.0577517811670409</v>
      </c>
      <c r="J154" s="22">
        <f>IF(OR($A154="",$B154="",$C154=""),"",'MPTO_working_3-way'!G153)</f>
        <v>2.5620243519108556</v>
      </c>
      <c r="K154" s="17">
        <f>IF(OR($A154="",$B154="",$C154=""),"",'OddsRatio_working_3-way'!H153)</f>
        <v>2.7578450033045963</v>
      </c>
      <c r="L154" s="21">
        <f>IF(OR($A154="",$B154="",$C154=""),"",'OddsRatio_working_3-way'!I153)</f>
        <v>4.0314931793516404</v>
      </c>
      <c r="M154" s="22">
        <f>IF(OR($A154="",$B154="",$C154=""),"",'OddsRatio_working_3-way'!J153)</f>
        <v>2.5683766795951195</v>
      </c>
      <c r="N154" s="23">
        <f t="shared" si="54"/>
        <v>36.226194359764676</v>
      </c>
      <c r="O154" s="24">
        <f t="shared" si="55"/>
        <v>24.928850242415383</v>
      </c>
      <c r="P154" s="24">
        <f t="shared" si="56"/>
        <v>38.844955397819952</v>
      </c>
      <c r="Q154" t="s">
        <v>209</v>
      </c>
      <c r="R154" t="s">
        <v>220</v>
      </c>
      <c r="S154" s="48" t="s">
        <v>476</v>
      </c>
      <c r="T154" s="35">
        <v>100</v>
      </c>
      <c r="U154" s="35">
        <f t="shared" si="57"/>
        <v>58.333333333333336</v>
      </c>
      <c r="V154" s="35">
        <f t="shared" si="58"/>
        <v>71.181556195965413</v>
      </c>
      <c r="W154" s="35">
        <f t="shared" si="59"/>
        <v>67.845659163987136</v>
      </c>
      <c r="X154" s="35">
        <f t="shared" si="60"/>
        <v>60.97278464004745</v>
      </c>
      <c r="Y154" s="35">
        <f t="shared" si="61"/>
        <v>73.821007502679521</v>
      </c>
      <c r="Z154" s="35">
        <f t="shared" si="62"/>
        <v>70.485110470701244</v>
      </c>
      <c r="AA154" s="35">
        <f t="shared" si="63"/>
        <v>-2.6394513067141148</v>
      </c>
      <c r="AB154" s="35">
        <f t="shared" si="64"/>
        <v>-2.6394513067141077</v>
      </c>
      <c r="AC154" s="35">
        <f t="shared" si="65"/>
        <v>-2.6394513067141077</v>
      </c>
      <c r="AD154" s="36"/>
      <c r="AE154" s="36"/>
      <c r="AF154">
        <v>1.49</v>
      </c>
      <c r="AG154">
        <v>2.68</v>
      </c>
      <c r="AH154" s="36"/>
      <c r="AI154" s="36"/>
      <c r="AJ154" t="s">
        <v>303</v>
      </c>
    </row>
    <row r="155" spans="1:38" ht="15" x14ac:dyDescent="0.25">
      <c r="A155">
        <v>2.4</v>
      </c>
      <c r="B155">
        <v>3.47</v>
      </c>
      <c r="C155">
        <v>3.11</v>
      </c>
      <c r="D155" s="20">
        <f t="shared" si="53"/>
        <v>2.6394513067141023E-2</v>
      </c>
      <c r="E155" s="17">
        <f>IF(OR($A155="",$B155="",$C155=""),"",A155*'MPTO_working_3-way'!$I154)</f>
        <v>2.4633468313611382</v>
      </c>
      <c r="F155" s="21">
        <f>IF(OR($A155="",$B155="",$C155=""),"",B155*'MPTO_working_3-way'!$I154)</f>
        <v>3.5615889603429793</v>
      </c>
      <c r="G155" s="22">
        <f>IF(OR($A155="",$B155="",$C155=""),"",C155*'MPTO_working_3-way'!$I154)</f>
        <v>3.1920869356388084</v>
      </c>
      <c r="H155" s="17">
        <f>IF(OR($A155="",$B155="",$C155=""),"",'MPTO_working_3-way'!E154)</f>
        <v>2.4517706336214018</v>
      </c>
      <c r="I155" s="21">
        <f>IF(OR($A155="",$B155="",$C155=""),"",'MPTO_working_3-way'!F154)</f>
        <v>3.5792739946509129</v>
      </c>
      <c r="J155" s="22">
        <f>IF(OR($A155="",$B155="",$C155=""),"",'MPTO_working_3-way'!G154)</f>
        <v>3.1974907388279523</v>
      </c>
      <c r="K155" s="17">
        <f>IF(OR($A155="",$B155="",$C155=""),"",'OddsRatio_working_3-way'!H154)</f>
        <v>2.4569300023012794</v>
      </c>
      <c r="L155" s="21">
        <f>IF(OR($A155="",$B155="",$C155=""),"",'OddsRatio_working_3-way'!I154)</f>
        <v>3.5704407897743997</v>
      </c>
      <c r="M155" s="22">
        <f>IF(OR($A155="",$B155="",$C155=""),"",'OddsRatio_working_3-way'!J154)</f>
        <v>3.1958016463254992</v>
      </c>
      <c r="N155" s="23">
        <f t="shared" si="54"/>
        <v>40.59517674364367</v>
      </c>
      <c r="O155" s="24">
        <f t="shared" si="55"/>
        <v>28.077355672837118</v>
      </c>
      <c r="P155" s="24">
        <f t="shared" si="56"/>
        <v>31.32746758351923</v>
      </c>
      <c r="Q155" t="s">
        <v>358</v>
      </c>
      <c r="R155" t="s">
        <v>359</v>
      </c>
      <c r="S155" s="48" t="s">
        <v>476</v>
      </c>
      <c r="T155" s="35">
        <v>100</v>
      </c>
      <c r="U155" s="35">
        <f t="shared" si="57"/>
        <v>29.078014184397166</v>
      </c>
      <c r="V155" s="35">
        <f t="shared" si="58"/>
        <v>80.916030534351137</v>
      </c>
      <c r="W155" s="35">
        <f t="shared" si="59"/>
        <v>86.73740053050399</v>
      </c>
      <c r="X155" s="35">
        <f t="shared" si="60"/>
        <v>32.346568935144873</v>
      </c>
      <c r="Y155" s="35">
        <f t="shared" si="61"/>
        <v>84.184585285098862</v>
      </c>
      <c r="Z155" s="35">
        <f t="shared" si="62"/>
        <v>90.005955281251687</v>
      </c>
      <c r="AA155" s="35">
        <f t="shared" si="63"/>
        <v>-3.2685547507477075</v>
      </c>
      <c r="AB155" s="35">
        <f t="shared" si="64"/>
        <v>-3.2685547507477253</v>
      </c>
      <c r="AC155" s="35">
        <f t="shared" si="65"/>
        <v>-3.2685547507476969</v>
      </c>
      <c r="AD155" s="36"/>
      <c r="AE155" s="36"/>
      <c r="AF155">
        <v>1.75</v>
      </c>
      <c r="AG155">
        <v>2.16</v>
      </c>
      <c r="AI155" s="36"/>
      <c r="AJ155" t="s">
        <v>480</v>
      </c>
      <c r="AK155" s="35"/>
      <c r="AL155" s="35"/>
    </row>
    <row r="156" spans="1:38" ht="15" x14ac:dyDescent="0.25">
      <c r="A156">
        <v>1.41</v>
      </c>
      <c r="B156">
        <v>5.24</v>
      </c>
      <c r="C156">
        <v>7.54</v>
      </c>
      <c r="D156" s="20">
        <f t="shared" si="53"/>
        <v>3.2685547507477208E-2</v>
      </c>
      <c r="E156" s="17">
        <f>IF(OR($A156="",$B156="",$C156=""),"",A156*'MPTO_working_3-way'!$I155)</f>
        <v>1.4560866219855428</v>
      </c>
      <c r="F156" s="21">
        <f>IF(OR($A156="",$B156="",$C156=""),"",B156*'MPTO_working_3-way'!$I155)</f>
        <v>5.4112722689391806</v>
      </c>
      <c r="G156" s="22">
        <f>IF(OR($A156="",$B156="",$C156=""),"",C156*'MPTO_working_3-way'!$I155)</f>
        <v>7.7864490282063779</v>
      </c>
      <c r="H156" s="17">
        <f>IF(OR($A156="",$B156="",$C156=""),"",'MPTO_working_3-way'!E155)</f>
        <v>1.4319986603138966</v>
      </c>
      <c r="I156" s="21">
        <f>IF(OR($A156="",$B156="",$C156=""),"",'MPTO_working_3-way'!F155)</f>
        <v>5.5572686714902533</v>
      </c>
      <c r="J156" s="22">
        <f>IF(OR($A156="",$B156="",$C156=""),"",'MPTO_working_3-way'!G155)</f>
        <v>8.2148470217951601</v>
      </c>
      <c r="K156" s="17">
        <f>IF(OR($A156="",$B156="",$C156=""),"",'OddsRatio_working_3-way'!H155)</f>
        <v>1.4393699326438179</v>
      </c>
      <c r="L156" s="21">
        <f>IF(OR($A156="",$B156="",$C156=""),"",'OddsRatio_working_3-way'!I155)</f>
        <v>5.5437280839263119</v>
      </c>
      <c r="M156" s="22">
        <f>IF(OR($A156="",$B156="",$C156=""),"",'OddsRatio_working_3-way'!J155)</f>
        <v>8.0084862426599219</v>
      </c>
      <c r="N156" s="23">
        <f t="shared" si="54"/>
        <v>68.67723285832983</v>
      </c>
      <c r="O156" s="24">
        <f t="shared" si="55"/>
        <v>18.479942429436079</v>
      </c>
      <c r="P156" s="24">
        <f t="shared" si="56"/>
        <v>12.842824712234091</v>
      </c>
      <c r="Q156" t="s">
        <v>360</v>
      </c>
      <c r="R156" t="s">
        <v>361</v>
      </c>
      <c r="S156" s="48" t="s">
        <v>476</v>
      </c>
      <c r="T156" s="35">
        <v>100</v>
      </c>
      <c r="U156" s="35">
        <f t="shared" si="57"/>
        <v>45.652173913043477</v>
      </c>
      <c r="V156" s="35">
        <f t="shared" si="58"/>
        <v>75.550122249388764</v>
      </c>
      <c r="W156" s="35">
        <f t="shared" si="59"/>
        <v>75.786924939467312</v>
      </c>
      <c r="X156" s="35">
        <f t="shared" si="60"/>
        <v>48.662952811143931</v>
      </c>
      <c r="Y156" s="35">
        <f t="shared" si="61"/>
        <v>78.560901147489204</v>
      </c>
      <c r="Z156" s="35">
        <f t="shared" si="62"/>
        <v>78.797703837567767</v>
      </c>
      <c r="AA156" s="35">
        <f t="shared" si="63"/>
        <v>-3.0107788981004546</v>
      </c>
      <c r="AB156" s="35">
        <f t="shared" si="64"/>
        <v>-3.0107788981004404</v>
      </c>
      <c r="AC156" s="35">
        <f t="shared" si="65"/>
        <v>-3.0107788981004546</v>
      </c>
      <c r="AD156" s="36"/>
      <c r="AE156" s="36"/>
      <c r="AF156">
        <v>1.57</v>
      </c>
      <c r="AG156">
        <v>2.5299999999999998</v>
      </c>
      <c r="AI156" s="36"/>
      <c r="AJ156" t="s">
        <v>480</v>
      </c>
      <c r="AK156" s="35"/>
      <c r="AL156" s="35"/>
    </row>
    <row r="157" spans="1:38" ht="15" x14ac:dyDescent="0.25">
      <c r="A157">
        <v>1.84</v>
      </c>
      <c r="B157">
        <v>4.09</v>
      </c>
      <c r="C157">
        <v>4.13</v>
      </c>
      <c r="D157" s="20">
        <f t="shared" si="53"/>
        <v>3.0107788981004635E-2</v>
      </c>
      <c r="E157" s="17">
        <f>IF(OR($A157="",$B157="",$C157=""),"",A157*'MPTO_working_3-way'!$I156)</f>
        <v>1.8953983317250487</v>
      </c>
      <c r="F157" s="21">
        <f>IF(OR($A157="",$B157="",$C157=""),"",B157*'MPTO_working_3-way'!$I156)</f>
        <v>4.2131408569323092</v>
      </c>
      <c r="G157" s="22">
        <f>IF(OR($A157="",$B157="",$C157=""),"",C157*'MPTO_working_3-way'!$I156)</f>
        <v>4.2543451684915494</v>
      </c>
      <c r="H157" s="17">
        <f>IF(OR($A157="",$B157="",$C157=""),"",'MPTO_working_3-way'!E156)</f>
        <v>1.8746168826406342</v>
      </c>
      <c r="I157" s="21">
        <f>IF(OR($A157="",$B157="",$C157=""),"",'MPTO_working_3-way'!F156)</f>
        <v>4.2650680446301203</v>
      </c>
      <c r="J157" s="22">
        <f>IF(OR($A157="",$B157="",$C157=""),"",'MPTO_working_3-way'!G156)</f>
        <v>4.3085838620974943</v>
      </c>
      <c r="K157" s="17">
        <f>IF(OR($A157="",$B157="",$C157=""),"",'OddsRatio_working_3-way'!H156)</f>
        <v>1.8823471021594433</v>
      </c>
      <c r="L157" s="21">
        <f>IF(OR($A157="",$B157="",$C157=""),"",'OddsRatio_working_3-way'!I156)</f>
        <v>4.2457768400865232</v>
      </c>
      <c r="M157" s="22">
        <f>IF(OR($A157="",$B157="",$C157=""),"",'OddsRatio_working_3-way'!J156)</f>
        <v>4.2877933687607825</v>
      </c>
      <c r="N157" s="23">
        <f t="shared" si="54"/>
        <v>52.759358455796225</v>
      </c>
      <c r="O157" s="24">
        <f t="shared" si="55"/>
        <v>23.735261505786077</v>
      </c>
      <c r="P157" s="24">
        <f t="shared" si="56"/>
        <v>23.505380038417687</v>
      </c>
      <c r="Q157" t="s">
        <v>362</v>
      </c>
      <c r="R157" t="s">
        <v>363</v>
      </c>
      <c r="S157" s="48" t="s">
        <v>476</v>
      </c>
      <c r="T157" s="35">
        <v>100</v>
      </c>
      <c r="U157" s="35">
        <f t="shared" si="57"/>
        <v>46.524064171122987</v>
      </c>
      <c r="V157" s="35">
        <f t="shared" si="58"/>
        <v>75.845410628019309</v>
      </c>
      <c r="W157" s="35">
        <f t="shared" si="59"/>
        <v>74.811083123425689</v>
      </c>
      <c r="X157" s="35">
        <f t="shared" si="60"/>
        <v>49.343506248554988</v>
      </c>
      <c r="Y157" s="35">
        <f t="shared" si="61"/>
        <v>78.66485270545131</v>
      </c>
      <c r="Z157" s="35">
        <f t="shared" si="62"/>
        <v>77.630525200857676</v>
      </c>
      <c r="AA157" s="35">
        <f t="shared" si="63"/>
        <v>-2.8194420774320008</v>
      </c>
      <c r="AB157" s="35">
        <f t="shared" si="64"/>
        <v>-2.8194420774320008</v>
      </c>
      <c r="AC157" s="35">
        <f t="shared" si="65"/>
        <v>-2.8194420774319866</v>
      </c>
      <c r="AD157" s="36"/>
      <c r="AE157" s="36"/>
      <c r="AF157">
        <v>1.68</v>
      </c>
      <c r="AG157">
        <v>2.29</v>
      </c>
      <c r="AI157" s="36"/>
      <c r="AJ157" t="s">
        <v>480</v>
      </c>
      <c r="AK157" s="35"/>
      <c r="AL157" s="35"/>
    </row>
    <row r="158" spans="1:38" ht="15" x14ac:dyDescent="0.25">
      <c r="A158">
        <v>1.87</v>
      </c>
      <c r="B158">
        <v>4.1399999999999997</v>
      </c>
      <c r="C158">
        <v>3.97</v>
      </c>
      <c r="D158" s="20">
        <f t="shared" si="53"/>
        <v>2.8194420774319884E-2</v>
      </c>
      <c r="E158" s="17">
        <f>IF(OR($A158="",$B158="",$C158=""),"",A158*'MPTO_working_3-way'!$I157)</f>
        <v>1.9227235668479783</v>
      </c>
      <c r="F158" s="21">
        <f>IF(OR($A158="",$B158="",$C158=""),"",B158*'MPTO_working_3-way'!$I157)</f>
        <v>4.2567249020056837</v>
      </c>
      <c r="G158" s="22">
        <f>IF(OR($A158="",$B158="",$C158=""),"",C158*'MPTO_working_3-way'!$I157)</f>
        <v>4.0819318504740503</v>
      </c>
      <c r="H158" s="17">
        <f>IF(OR($A158="",$B158="",$C158=""),"",'MPTO_working_3-way'!E157)</f>
        <v>1.9034522642317189</v>
      </c>
      <c r="I158" s="21">
        <f>IF(OR($A158="",$B158="",$C158=""),"",'MPTO_working_3-way'!F157)</f>
        <v>4.3076014524731567</v>
      </c>
      <c r="J158" s="22">
        <f>IF(OR($A158="",$B158="",$C158=""),"",'MPTO_working_3-way'!G157)</f>
        <v>4.123863906035222</v>
      </c>
      <c r="K158" s="17">
        <f>IF(OR($A158="",$B158="",$C158=""),"",'OddsRatio_working_3-way'!H157)</f>
        <v>1.9107136736744543</v>
      </c>
      <c r="L158" s="21">
        <f>IF(OR($A158="",$B158="",$C158=""),"",'OddsRatio_working_3-way'!I157)</f>
        <v>4.2869436038365336</v>
      </c>
      <c r="M158" s="22">
        <f>IF(OR($A158="",$B158="",$C158=""),"",'OddsRatio_working_3-way'!J157)</f>
        <v>4.1089880584058944</v>
      </c>
      <c r="N158" s="23">
        <f t="shared" si="54"/>
        <v>52.009556508393587</v>
      </c>
      <c r="O158" s="24">
        <f t="shared" si="55"/>
        <v>23.492239292438654</v>
      </c>
      <c r="P158" s="24">
        <f t="shared" si="56"/>
        <v>24.498204199167759</v>
      </c>
      <c r="Q158" t="s">
        <v>364</v>
      </c>
      <c r="R158" t="s">
        <v>365</v>
      </c>
      <c r="S158" s="48" t="s">
        <v>476</v>
      </c>
      <c r="T158" s="35">
        <v>100</v>
      </c>
      <c r="U158" s="35">
        <f t="shared" si="57"/>
        <v>41.860465116279073</v>
      </c>
      <c r="V158" s="35">
        <f t="shared" si="58"/>
        <v>73.614775725593674</v>
      </c>
      <c r="W158" s="35">
        <f t="shared" si="59"/>
        <v>80.769230769230759</v>
      </c>
      <c r="X158" s="35">
        <f t="shared" si="60"/>
        <v>45.61599350517556</v>
      </c>
      <c r="Y158" s="35">
        <f t="shared" si="61"/>
        <v>77.370304114490168</v>
      </c>
      <c r="Z158" s="35">
        <f t="shared" si="62"/>
        <v>84.524759158127267</v>
      </c>
      <c r="AA158" s="35">
        <f t="shared" si="63"/>
        <v>-3.7555283888964865</v>
      </c>
      <c r="AB158" s="35">
        <f t="shared" si="64"/>
        <v>-3.7555283888964937</v>
      </c>
      <c r="AC158" s="35">
        <f t="shared" si="65"/>
        <v>-3.7555283888965079</v>
      </c>
      <c r="AD158" s="36"/>
      <c r="AE158" s="36"/>
      <c r="AF158">
        <v>1.62</v>
      </c>
      <c r="AG158">
        <v>2.4</v>
      </c>
      <c r="AI158" s="36"/>
      <c r="AJ158" t="s">
        <v>480</v>
      </c>
      <c r="AK158" s="35"/>
      <c r="AL158" s="35"/>
    </row>
    <row r="159" spans="1:38" ht="15" x14ac:dyDescent="0.25">
      <c r="A159">
        <v>1.72</v>
      </c>
      <c r="B159">
        <v>3.79</v>
      </c>
      <c r="C159">
        <v>5.2</v>
      </c>
      <c r="D159" s="20">
        <f t="shared" si="53"/>
        <v>3.7555283888965008E-2</v>
      </c>
      <c r="E159" s="17">
        <f>IF(OR($A159="",$B159="",$C159=""),"",A159*'MPTO_working_3-way'!$I158)</f>
        <v>1.7845950882890198</v>
      </c>
      <c r="F159" s="21">
        <f>IF(OR($A159="",$B159="",$C159=""),"",B159*'MPTO_working_3-way'!$I158)</f>
        <v>3.9323345259391775</v>
      </c>
      <c r="G159" s="22">
        <f>IF(OR($A159="",$B159="",$C159=""),"",C159*'MPTO_working_3-way'!$I158)</f>
        <v>5.3952874762226184</v>
      </c>
      <c r="H159" s="17">
        <f>IF(OR($A159="",$B159="",$C159=""),"",'MPTO_working_3-way'!E158)</f>
        <v>1.7578494808037759</v>
      </c>
      <c r="I159" s="21">
        <f>IF(OR($A159="",$B159="",$C159=""),"",'MPTO_working_3-way'!F158)</f>
        <v>3.9787722192139281</v>
      </c>
      <c r="J159" s="22">
        <f>IF(OR($A159="",$B159="",$C159=""),"",'MPTO_working_3-way'!G158)</f>
        <v>5.5620673661733964</v>
      </c>
      <c r="K159" s="17">
        <f>IF(OR($A159="",$B159="",$C159=""),"",'OddsRatio_working_3-way'!H158)</f>
        <v>1.7674756085186101</v>
      </c>
      <c r="L159" s="21">
        <f>IF(OR($A159="",$B159="",$C159=""),"",'OddsRatio_working_3-way'!I158)</f>
        <v>3.9739679830096151</v>
      </c>
      <c r="M159" s="22">
        <f>IF(OR($A159="",$B159="",$C159=""),"",'OddsRatio_working_3-way'!J158)</f>
        <v>5.4769410496918933</v>
      </c>
      <c r="N159" s="23">
        <f t="shared" si="54"/>
        <v>56.035120042762742</v>
      </c>
      <c r="O159" s="24">
        <f t="shared" si="55"/>
        <v>25.430186404631112</v>
      </c>
      <c r="P159" s="24">
        <f t="shared" si="56"/>
        <v>18.534693552606139</v>
      </c>
      <c r="Q159" t="s">
        <v>366</v>
      </c>
      <c r="R159" t="s">
        <v>367</v>
      </c>
      <c r="S159" s="48" t="s">
        <v>476</v>
      </c>
      <c r="T159" s="35">
        <v>100</v>
      </c>
      <c r="U159" s="35">
        <f t="shared" si="57"/>
        <v>51.219512195121943</v>
      </c>
      <c r="V159" s="35">
        <f t="shared" si="58"/>
        <v>73.262032085561486</v>
      </c>
      <c r="W159" s="35">
        <f t="shared" si="59"/>
        <v>72.14484679665739</v>
      </c>
      <c r="X159" s="35">
        <f t="shared" si="60"/>
        <v>54.593121117781116</v>
      </c>
      <c r="Y159" s="35">
        <f t="shared" si="61"/>
        <v>76.635641008220674</v>
      </c>
      <c r="Z159" s="35">
        <f t="shared" si="62"/>
        <v>75.518455719316549</v>
      </c>
      <c r="AA159" s="35">
        <f t="shared" si="63"/>
        <v>-3.373608922659173</v>
      </c>
      <c r="AB159" s="35">
        <f t="shared" si="64"/>
        <v>-3.3736089226591872</v>
      </c>
      <c r="AC159" s="35">
        <f t="shared" si="65"/>
        <v>-3.3736089226591588</v>
      </c>
      <c r="AD159" s="36"/>
      <c r="AE159" s="36"/>
      <c r="AF159">
        <v>1.86</v>
      </c>
      <c r="AG159">
        <v>2.0099999999999998</v>
      </c>
      <c r="AI159" s="36"/>
      <c r="AJ159" t="s">
        <v>337</v>
      </c>
      <c r="AK159" s="35"/>
      <c r="AL159" s="35"/>
    </row>
    <row r="160" spans="1:38" ht="15" x14ac:dyDescent="0.25">
      <c r="A160">
        <v>2.0499999999999998</v>
      </c>
      <c r="B160">
        <v>3.74</v>
      </c>
      <c r="C160">
        <v>3.59</v>
      </c>
      <c r="D160" s="20">
        <f t="shared" si="53"/>
        <v>3.3736089226591659E-2</v>
      </c>
      <c r="E160" s="17">
        <f>IF(OR($A160="",$B160="",$C160=""),"",A160*'MPTO_working_3-way'!$I159)</f>
        <v>2.1191589829145125</v>
      </c>
      <c r="F160" s="21">
        <f>IF(OR($A160="",$B160="",$C160=""),"",B160*'MPTO_working_3-way'!$I159)</f>
        <v>3.8661729737074531</v>
      </c>
      <c r="G160" s="22">
        <f>IF(OR($A160="",$B160="",$C160=""),"",C160*'MPTO_working_3-way'!$I159)</f>
        <v>3.711112560323464</v>
      </c>
      <c r="H160" s="17">
        <f>IF(OR($A160="",$B160="",$C160=""),"",'MPTO_working_3-way'!E159)</f>
        <v>2.0983737992433777</v>
      </c>
      <c r="I160" s="21">
        <f>IF(OR($A160="",$B160="",$C160=""),"",'MPTO_working_3-way'!F159)</f>
        <v>3.9042015741896074</v>
      </c>
      <c r="J160" s="22">
        <f>IF(OR($A160="",$B160="",$C160=""),"",'MPTO_working_3-way'!G159)</f>
        <v>3.7410285138518957</v>
      </c>
      <c r="K160" s="17">
        <f>IF(OR($A160="",$B160="",$C160=""),"",'OddsRatio_working_3-way'!H159)</f>
        <v>2.1066772339720798</v>
      </c>
      <c r="L160" s="21">
        <f>IF(OR($A160="",$B160="",$C160=""),"",'OddsRatio_working_3-way'!I159)</f>
        <v>3.8879005915080969</v>
      </c>
      <c r="M160" s="22">
        <f>IF(OR($A160="",$B160="",$C160=""),"",'OddsRatio_working_3-way'!J159)</f>
        <v>3.7298038437977987</v>
      </c>
      <c r="N160" s="23">
        <f t="shared" si="54"/>
        <v>47.188531302388853</v>
      </c>
      <c r="O160" s="24">
        <f t="shared" si="55"/>
        <v>25.865371435801372</v>
      </c>
      <c r="P160" s="24">
        <f t="shared" si="56"/>
        <v>26.946097261809786</v>
      </c>
      <c r="Q160" t="s">
        <v>368</v>
      </c>
      <c r="R160" t="s">
        <v>369</v>
      </c>
      <c r="S160" s="48" t="s">
        <v>476</v>
      </c>
      <c r="T160" s="35">
        <v>100</v>
      </c>
      <c r="U160" s="35">
        <f t="shared" si="57"/>
        <v>73.474801061007966</v>
      </c>
      <c r="V160" s="35">
        <f t="shared" si="58"/>
        <v>71.751412429378533</v>
      </c>
      <c r="W160" s="35">
        <f t="shared" si="59"/>
        <v>51.456310679611654</v>
      </c>
      <c r="X160" s="35">
        <f t="shared" si="60"/>
        <v>76.79227689100982</v>
      </c>
      <c r="Y160" s="35">
        <f t="shared" si="61"/>
        <v>75.068888259380401</v>
      </c>
      <c r="Z160" s="35">
        <f t="shared" si="62"/>
        <v>54.773786509613508</v>
      </c>
      <c r="AA160" s="35">
        <f t="shared" si="63"/>
        <v>-3.3174758300018539</v>
      </c>
      <c r="AB160" s="35">
        <f t="shared" si="64"/>
        <v>-3.3174758300018681</v>
      </c>
      <c r="AC160" s="35">
        <f t="shared" si="65"/>
        <v>-3.3174758300018539</v>
      </c>
      <c r="AD160" s="36"/>
      <c r="AE160" s="36"/>
      <c r="AF160">
        <v>1.78</v>
      </c>
      <c r="AG160">
        <v>2.1</v>
      </c>
      <c r="AI160" s="36"/>
      <c r="AJ160" t="s">
        <v>337</v>
      </c>
      <c r="AK160" s="35"/>
      <c r="AL160" s="35"/>
    </row>
    <row r="161" spans="1:38" ht="15" x14ac:dyDescent="0.25">
      <c r="A161">
        <v>3.77</v>
      </c>
      <c r="B161">
        <v>3.54</v>
      </c>
      <c r="C161">
        <v>2.06</v>
      </c>
      <c r="D161" s="20">
        <f t="shared" si="53"/>
        <v>3.3174758300018592E-2</v>
      </c>
      <c r="E161" s="17">
        <f>IF(OR($A161="",$B161="",$C161=""),"",A161*'MPTO_working_3-way'!$I160)</f>
        <v>3.8950688387910701</v>
      </c>
      <c r="F161" s="21">
        <f>IF(OR($A161="",$B161="",$C161=""),"",B161*'MPTO_working_3-way'!$I160)</f>
        <v>3.6574386443820659</v>
      </c>
      <c r="G161" s="22">
        <f>IF(OR($A161="",$B161="",$C161=""),"",C161*'MPTO_working_3-way'!$I160)</f>
        <v>2.1283400020980383</v>
      </c>
      <c r="H161" s="17">
        <f>IF(OR($A161="",$B161="",$C161=""),"",'MPTO_working_3-way'!E160)</f>
        <v>3.934007239061704</v>
      </c>
      <c r="I161" s="21">
        <f>IF(OR($A161="",$B161="",$C161=""),"",'MPTO_working_3-way'!F160)</f>
        <v>3.6842234005886039</v>
      </c>
      <c r="J161" s="22">
        <f>IF(OR($A161="",$B161="",$C161=""),"",'MPTO_working_3-way'!G160)</f>
        <v>2.108020713323751</v>
      </c>
      <c r="K161" s="17">
        <f>IF(OR($A161="",$B161="",$C161=""),"",'OddsRatio_working_3-way'!H160)</f>
        <v>3.9167934479577058</v>
      </c>
      <c r="L161" s="21">
        <f>IF(OR($A161="",$B161="",$C161=""),"",'OddsRatio_working_3-way'!I160)</f>
        <v>3.674604822315009</v>
      </c>
      <c r="M161" s="22">
        <f>IF(OR($A161="",$B161="",$C161=""),"",'OddsRatio_working_3-way'!J160)</f>
        <v>2.1161736660054764</v>
      </c>
      <c r="N161" s="23">
        <f t="shared" si="54"/>
        <v>25.67348720620749</v>
      </c>
      <c r="O161" s="24">
        <f t="shared" si="55"/>
        <v>27.341538634859386</v>
      </c>
      <c r="P161" s="24">
        <f t="shared" si="56"/>
        <v>46.984974158933127</v>
      </c>
      <c r="Q161" t="s">
        <v>326</v>
      </c>
      <c r="R161" t="s">
        <v>370</v>
      </c>
      <c r="S161" s="48" t="s">
        <v>476</v>
      </c>
      <c r="T161" s="35">
        <v>100</v>
      </c>
      <c r="U161" s="35">
        <f t="shared" si="57"/>
        <v>57.446808510638299</v>
      </c>
      <c r="V161" s="35">
        <f t="shared" si="58"/>
        <v>68.55345911949685</v>
      </c>
      <c r="W161" s="35">
        <f t="shared" si="59"/>
        <v>70.588235294117652</v>
      </c>
      <c r="X161" s="35">
        <f t="shared" si="60"/>
        <v>60.858305586385498</v>
      </c>
      <c r="Y161" s="35">
        <f t="shared" si="61"/>
        <v>71.964956195244056</v>
      </c>
      <c r="Z161" s="35">
        <f t="shared" si="62"/>
        <v>73.999732369864844</v>
      </c>
      <c r="AA161" s="35">
        <f t="shared" si="63"/>
        <v>-3.4114970757471994</v>
      </c>
      <c r="AB161" s="35">
        <f t="shared" si="64"/>
        <v>-3.4114970757472065</v>
      </c>
      <c r="AC161" s="35">
        <f t="shared" si="65"/>
        <v>-3.4114970757471923</v>
      </c>
      <c r="AD161" s="36"/>
      <c r="AE161" s="36"/>
      <c r="AF161">
        <v>2.11</v>
      </c>
      <c r="AG161">
        <v>1.78</v>
      </c>
      <c r="AI161" s="36"/>
      <c r="AJ161" t="s">
        <v>337</v>
      </c>
      <c r="AK161" s="35"/>
      <c r="AL161" s="35"/>
    </row>
    <row r="162" spans="1:38" ht="15" x14ac:dyDescent="0.25">
      <c r="A162">
        <v>2.35</v>
      </c>
      <c r="B162">
        <v>3.18</v>
      </c>
      <c r="C162">
        <v>3.4</v>
      </c>
      <c r="D162" s="20">
        <f t="shared" si="53"/>
        <v>3.4114970757471941E-2</v>
      </c>
      <c r="E162" s="17">
        <f>IF(OR($A162="",$B162="",$C162=""),"",A162*'MPTO_working_3-way'!$I161)</f>
        <v>2.4301701812800593</v>
      </c>
      <c r="F162" s="21">
        <f>IF(OR($A162="",$B162="",$C162=""),"",B162*'MPTO_working_3-way'!$I161)</f>
        <v>3.2884856070087611</v>
      </c>
      <c r="G162" s="22">
        <f>IF(OR($A162="",$B162="",$C162=""),"",C162*'MPTO_working_3-way'!$I161)</f>
        <v>3.5159909005754044</v>
      </c>
      <c r="H162" s="17">
        <f>IF(OR($A162="",$B162="",$C162=""),"",'MPTO_working_3-way'!E161)</f>
        <v>2.4145242831620695</v>
      </c>
      <c r="I162" s="21">
        <f>IF(OR($A162="",$B162="",$C162=""),"",'MPTO_working_3-way'!F161)</f>
        <v>3.2993091866061848</v>
      </c>
      <c r="J162" s="22">
        <f>IF(OR($A162="",$B162="",$C162=""),"",'MPTO_working_3-way'!G161)</f>
        <v>3.5367433487068598</v>
      </c>
      <c r="K162" s="17">
        <f>IF(OR($A162="",$B162="",$C162=""),"",'OddsRatio_working_3-way'!H161)</f>
        <v>2.4213553689220753</v>
      </c>
      <c r="L162" s="21">
        <f>IF(OR($A162="",$B162="",$C162=""),"",'OddsRatio_working_3-way'!I161)</f>
        <v>3.2952257068519439</v>
      </c>
      <c r="M162" s="22">
        <f>IF(OR($A162="",$B162="",$C162=""),"",'OddsRatio_working_3-way'!J161)</f>
        <v>3.5268539891948003</v>
      </c>
      <c r="N162" s="23">
        <f t="shared" si="54"/>
        <v>41.149381541389154</v>
      </c>
      <c r="O162" s="24">
        <f t="shared" si="55"/>
        <v>30.409134157944813</v>
      </c>
      <c r="P162" s="24">
        <f t="shared" si="56"/>
        <v>28.441484300666037</v>
      </c>
      <c r="Q162" t="s">
        <v>371</v>
      </c>
      <c r="R162" t="s">
        <v>309</v>
      </c>
      <c r="S162" s="48" t="s">
        <v>476</v>
      </c>
      <c r="T162" s="35">
        <v>100</v>
      </c>
      <c r="U162" s="35">
        <f t="shared" si="57"/>
        <v>65.397923875432525</v>
      </c>
      <c r="V162" s="35">
        <f t="shared" si="58"/>
        <v>71.509971509971507</v>
      </c>
      <c r="W162" s="35">
        <f t="shared" si="59"/>
        <v>59.839357429718881</v>
      </c>
      <c r="X162" s="35">
        <f t="shared" si="60"/>
        <v>68.650671060309605</v>
      </c>
      <c r="Y162" s="35">
        <f t="shared" si="61"/>
        <v>74.762718694848587</v>
      </c>
      <c r="Z162" s="35">
        <f t="shared" si="62"/>
        <v>63.092104614595954</v>
      </c>
      <c r="AA162" s="35">
        <f t="shared" si="63"/>
        <v>-3.2527471848770801</v>
      </c>
      <c r="AB162" s="35">
        <f t="shared" si="64"/>
        <v>-3.2527471848770801</v>
      </c>
      <c r="AC162" s="35">
        <f t="shared" si="65"/>
        <v>-3.252747184877073</v>
      </c>
      <c r="AD162" s="36"/>
      <c r="AE162" s="36"/>
      <c r="AF162">
        <v>2.4300000000000002</v>
      </c>
      <c r="AG162">
        <v>1.6</v>
      </c>
      <c r="AI162" s="36"/>
      <c r="AJ162" t="s">
        <v>337</v>
      </c>
      <c r="AK162" s="35"/>
      <c r="AL162" s="35"/>
    </row>
    <row r="163" spans="1:38" ht="15" x14ac:dyDescent="0.25">
      <c r="A163">
        <v>2.89</v>
      </c>
      <c r="B163">
        <v>3.51</v>
      </c>
      <c r="C163">
        <v>2.4900000000000002</v>
      </c>
      <c r="D163" s="20">
        <f t="shared" si="53"/>
        <v>3.2527471848770695E-2</v>
      </c>
      <c r="E163" s="17">
        <f>IF(OR($A163="",$B163="",$C163=""),"",A163*'MPTO_working_3-way'!$I162)</f>
        <v>2.9840043936429472</v>
      </c>
      <c r="F163" s="21">
        <f>IF(OR($A163="",$B163="",$C163=""),"",B163*'MPTO_working_3-way'!$I162)</f>
        <v>3.6241714261891849</v>
      </c>
      <c r="G163" s="22">
        <f>IF(OR($A163="",$B163="",$C163=""),"",C163*'MPTO_working_3-way'!$I162)</f>
        <v>2.5709934049034393</v>
      </c>
      <c r="H163" s="17">
        <f>IF(OR($A163="",$B163="",$C163=""),"",'MPTO_working_3-way'!E162)</f>
        <v>2.9834869609003589</v>
      </c>
      <c r="I163" s="21">
        <f>IF(OR($A163="",$B163="",$C163=""),"",'MPTO_working_3-way'!F162)</f>
        <v>3.6488653884575162</v>
      </c>
      <c r="J163" s="22">
        <f>IF(OR($A163="",$B163="",$C163=""),"",'MPTO_working_3-way'!G162)</f>
        <v>2.559089798751514</v>
      </c>
      <c r="K163" s="17">
        <f>IF(OR($A163="",$B163="",$C163=""),"",'OddsRatio_working_3-way'!H162)</f>
        <v>2.9847086219245313</v>
      </c>
      <c r="L163" s="21">
        <f>IF(OR($A163="",$B163="",$C163=""),"",'OddsRatio_working_3-way'!I162)</f>
        <v>3.6357770587463336</v>
      </c>
      <c r="M163" s="22">
        <f>IF(OR($A163="",$B163="",$C163=""),"",'OddsRatio_working_3-way'!J162)</f>
        <v>2.5646644691362708</v>
      </c>
      <c r="N163" s="23">
        <f t="shared" si="54"/>
        <v>33.512015000057524</v>
      </c>
      <c r="O163" s="24">
        <f t="shared" si="55"/>
        <v>27.59251377497614</v>
      </c>
      <c r="P163" s="24">
        <f t="shared" si="56"/>
        <v>38.895471224966357</v>
      </c>
      <c r="Q163" t="s">
        <v>372</v>
      </c>
      <c r="R163" t="s">
        <v>373</v>
      </c>
      <c r="S163" s="48" t="s">
        <v>476</v>
      </c>
      <c r="T163" s="35">
        <v>100</v>
      </c>
      <c r="U163" s="35">
        <f t="shared" si="57"/>
        <v>63.63636363636364</v>
      </c>
      <c r="V163" s="35">
        <f t="shared" si="58"/>
        <v>71.014492753623188</v>
      </c>
      <c r="W163" s="35">
        <f t="shared" si="59"/>
        <v>62.686567164179095</v>
      </c>
      <c r="X163" s="35">
        <f t="shared" si="60"/>
        <v>66.298940082197703</v>
      </c>
      <c r="Y163" s="35">
        <f t="shared" si="61"/>
        <v>73.67706919945725</v>
      </c>
      <c r="Z163" s="35">
        <f t="shared" si="62"/>
        <v>65.349143610013186</v>
      </c>
      <c r="AA163" s="35">
        <f t="shared" si="63"/>
        <v>-2.6625764458340626</v>
      </c>
      <c r="AB163" s="35">
        <f t="shared" si="64"/>
        <v>-2.6625764458340626</v>
      </c>
      <c r="AC163" s="35">
        <f t="shared" si="65"/>
        <v>-2.662576445834091</v>
      </c>
      <c r="AD163" s="36"/>
      <c r="AE163" s="36"/>
      <c r="AF163">
        <v>1.93</v>
      </c>
      <c r="AG163">
        <v>1.94</v>
      </c>
      <c r="AI163" s="36"/>
      <c r="AJ163" t="s">
        <v>337</v>
      </c>
      <c r="AK163" s="35"/>
      <c r="AL163" s="35"/>
    </row>
    <row r="164" spans="1:38" ht="15" x14ac:dyDescent="0.25">
      <c r="A164">
        <v>2.75</v>
      </c>
      <c r="B164">
        <v>3.45</v>
      </c>
      <c r="C164">
        <v>2.68</v>
      </c>
      <c r="D164" s="20">
        <f t="shared" si="53"/>
        <v>2.662576445834075E-2</v>
      </c>
      <c r="E164" s="17">
        <f>IF(OR($A164="",$B164="",$C164=""),"",A164*'MPTO_working_3-way'!$I163)</f>
        <v>2.823220852260437</v>
      </c>
      <c r="F164" s="21">
        <f>IF(OR($A164="",$B164="",$C164=""),"",B164*'MPTO_working_3-way'!$I163)</f>
        <v>3.541858887381276</v>
      </c>
      <c r="G164" s="22">
        <f>IF(OR($A164="",$B164="",$C164=""),"",C164*'MPTO_working_3-way'!$I163)</f>
        <v>2.7513570487483534</v>
      </c>
      <c r="H164" s="17">
        <f>IF(OR($A164="",$B164="",$C164=""),"",'MPTO_working_3-way'!E163)</f>
        <v>2.8187982705738888</v>
      </c>
      <c r="I164" s="21">
        <f>IF(OR($A164="",$B164="",$C164=""),"",'MPTO_working_3-way'!F163)</f>
        <v>3.5589744786077553</v>
      </c>
      <c r="J164" s="22">
        <f>IF(OR($A164="",$B164="",$C164=""),"",'MPTO_working_3-way'!G163)</f>
        <v>2.7452988069316735</v>
      </c>
      <c r="K164" s="17">
        <f>IF(OR($A164="",$B164="",$C164=""),"",'OddsRatio_working_3-way'!H163)</f>
        <v>2.8212798220864839</v>
      </c>
      <c r="L164" s="21">
        <f>IF(OR($A164="",$B164="",$C164=""),"",'OddsRatio_working_3-way'!I163)</f>
        <v>3.5497917509210763</v>
      </c>
      <c r="M164" s="22">
        <f>IF(OR($A164="",$B164="",$C164=""),"",'OddsRatio_working_3-way'!J163)</f>
        <v>2.7484286292030244</v>
      </c>
      <c r="N164" s="23">
        <f t="shared" si="54"/>
        <v>35.420537475817419</v>
      </c>
      <c r="O164" s="24">
        <f t="shared" si="55"/>
        <v>28.233761756086345</v>
      </c>
      <c r="P164" s="24">
        <f t="shared" si="56"/>
        <v>36.345700768096229</v>
      </c>
      <c r="Q164" t="s">
        <v>374</v>
      </c>
      <c r="R164" t="s">
        <v>375</v>
      </c>
      <c r="S164" s="48" t="s">
        <v>476</v>
      </c>
      <c r="T164" s="35">
        <v>100</v>
      </c>
      <c r="U164" s="35">
        <f t="shared" si="57"/>
        <v>67.741935483870961</v>
      </c>
      <c r="V164" s="35">
        <f t="shared" si="58"/>
        <v>69.879518072289159</v>
      </c>
      <c r="W164" s="35">
        <f t="shared" si="59"/>
        <v>59.677419354838712</v>
      </c>
      <c r="X164" s="35">
        <f t="shared" si="60"/>
        <v>70.443062572872137</v>
      </c>
      <c r="Y164" s="35">
        <f t="shared" si="61"/>
        <v>72.58064516129032</v>
      </c>
      <c r="Z164" s="35">
        <f t="shared" si="62"/>
        <v>62.37854644383988</v>
      </c>
      <c r="AA164" s="35">
        <f t="shared" si="63"/>
        <v>-2.7011270890011758</v>
      </c>
      <c r="AB164" s="35">
        <f t="shared" si="64"/>
        <v>-2.7011270890011616</v>
      </c>
      <c r="AC164" s="35">
        <f t="shared" si="65"/>
        <v>-2.7011270890011687</v>
      </c>
      <c r="AD164" s="36"/>
      <c r="AE164" s="36"/>
      <c r="AF164">
        <v>2.1</v>
      </c>
      <c r="AG164">
        <v>1.79</v>
      </c>
      <c r="AI164" s="36"/>
      <c r="AJ164" t="s">
        <v>338</v>
      </c>
      <c r="AK164" s="35"/>
      <c r="AL164" s="35"/>
    </row>
    <row r="165" spans="1:38" ht="15" x14ac:dyDescent="0.25">
      <c r="A165">
        <v>3.1</v>
      </c>
      <c r="B165">
        <v>3.32</v>
      </c>
      <c r="C165">
        <v>2.48</v>
      </c>
      <c r="D165" s="20">
        <f t="shared" si="53"/>
        <v>2.7011270890011652E-2</v>
      </c>
      <c r="E165" s="17">
        <f>IF(OR($A165="",$B165="",$C165=""),"",A165*'MPTO_working_3-way'!$I164)</f>
        <v>3.1837349397590362</v>
      </c>
      <c r="F165" s="21">
        <f>IF(OR($A165="",$B165="",$C165=""),"",B165*'MPTO_working_3-way'!$I164)</f>
        <v>3.4096774193548387</v>
      </c>
      <c r="G165" s="22">
        <f>IF(OR($A165="",$B165="",$C165=""),"",C165*'MPTO_working_3-way'!$I164)</f>
        <v>2.5469879518072287</v>
      </c>
      <c r="H165" s="17">
        <f>IF(OR($A165="",$B165="",$C165=""),"",'MPTO_working_3-way'!E164)</f>
        <v>3.189010535013427</v>
      </c>
      <c r="I165" s="21">
        <f>IF(OR($A165="",$B165="",$C165=""),"",'MPTO_working_3-way'!F164)</f>
        <v>3.4223010418975837</v>
      </c>
      <c r="J165" s="22">
        <f>IF(OR($A165="",$B165="",$C165=""),"",'MPTO_working_3-way'!G164)</f>
        <v>2.5366414722313504</v>
      </c>
      <c r="K165" s="17">
        <f>IF(OR($A165="",$B165="",$C165=""),"",'OddsRatio_working_3-way'!H164)</f>
        <v>3.1870070838485023</v>
      </c>
      <c r="L165" s="21">
        <f>IF(OR($A165="",$B165="",$C165=""),"",'OddsRatio_working_3-way'!I164)</f>
        <v>3.4161221116802496</v>
      </c>
      <c r="M165" s="22">
        <f>IF(OR($A165="",$B165="",$C165=""),"",'OddsRatio_working_3-way'!J164)</f>
        <v>2.5413192781408487</v>
      </c>
      <c r="N165" s="23">
        <f t="shared" si="54"/>
        <v>31.409649952696313</v>
      </c>
      <c r="O165" s="24">
        <f t="shared" si="55"/>
        <v>29.3282876064333</v>
      </c>
      <c r="P165" s="24">
        <f t="shared" si="56"/>
        <v>39.262062440870395</v>
      </c>
      <c r="Q165" t="s">
        <v>376</v>
      </c>
      <c r="R165" t="s">
        <v>377</v>
      </c>
      <c r="S165" s="48" t="s">
        <v>476</v>
      </c>
      <c r="T165" s="35">
        <v>100</v>
      </c>
      <c r="U165" s="35">
        <f t="shared" si="57"/>
        <v>72.527472527472526</v>
      </c>
      <c r="V165" s="35">
        <f t="shared" si="58"/>
        <v>69.879518072289159</v>
      </c>
      <c r="W165" s="35">
        <f t="shared" si="59"/>
        <v>54.751131221719454</v>
      </c>
      <c r="X165" s="35">
        <f t="shared" si="60"/>
        <v>75.369350705991394</v>
      </c>
      <c r="Y165" s="35">
        <f t="shared" si="61"/>
        <v>72.721396250808013</v>
      </c>
      <c r="Z165" s="35">
        <f t="shared" si="62"/>
        <v>57.593009400238316</v>
      </c>
      <c r="AA165" s="35">
        <f t="shared" si="63"/>
        <v>-2.8418781785188685</v>
      </c>
      <c r="AB165" s="35">
        <f t="shared" si="64"/>
        <v>-2.8418781785188543</v>
      </c>
      <c r="AC165" s="35">
        <f t="shared" si="65"/>
        <v>-2.8418781785188614</v>
      </c>
      <c r="AD165" s="36"/>
      <c r="AE165" s="36"/>
      <c r="AF165">
        <v>2.09</v>
      </c>
      <c r="AG165">
        <v>1.8</v>
      </c>
      <c r="AI165" s="36"/>
      <c r="AJ165" t="s">
        <v>338</v>
      </c>
      <c r="AK165" s="35"/>
      <c r="AL165" s="35"/>
    </row>
    <row r="166" spans="1:38" ht="15" x14ac:dyDescent="0.25">
      <c r="A166">
        <v>3.64</v>
      </c>
      <c r="B166">
        <v>3.32</v>
      </c>
      <c r="C166">
        <v>2.21</v>
      </c>
      <c r="D166" s="20">
        <f t="shared" si="53"/>
        <v>2.841878178518864E-2</v>
      </c>
      <c r="E166" s="17">
        <f>IF(OR($A166="",$B166="",$C166=""),"",A166*'MPTO_working_3-way'!$I165)</f>
        <v>3.7434443656980867</v>
      </c>
      <c r="F166" s="21">
        <f>IF(OR($A166="",$B166="",$C166=""),"",B166*'MPTO_working_3-way'!$I165)</f>
        <v>3.414350355526826</v>
      </c>
      <c r="G166" s="22">
        <f>IF(OR($A166="",$B166="",$C166=""),"",C166*'MPTO_working_3-way'!$I165)</f>
        <v>2.2728055077452667</v>
      </c>
      <c r="H166" s="17">
        <f>IF(OR($A166="",$B166="",$C166=""),"",'MPTO_working_3-way'!E165)</f>
        <v>3.7699949107422488</v>
      </c>
      <c r="I166" s="21">
        <f>IF(OR($A166="",$B166="",$C166=""),"",'MPTO_working_3-way'!F165)</f>
        <v>3.4278048693671241</v>
      </c>
      <c r="J166" s="22">
        <f>IF(OR($A166="",$B166="",$C166=""),"",'MPTO_working_3-way'!G165)</f>
        <v>2.2572560371752877</v>
      </c>
      <c r="K166" s="17">
        <f>IF(OR($A166="",$B166="",$C166=""),"",'OddsRatio_working_3-way'!H165)</f>
        <v>3.7574080950935018</v>
      </c>
      <c r="L166" s="21">
        <f>IF(OR($A166="",$B166="",$C166=""),"",'OddsRatio_working_3-way'!I165)</f>
        <v>3.4231768108397422</v>
      </c>
      <c r="M166" s="22">
        <f>IF(OR($A166="",$B166="",$C166=""),"",'OddsRatio_working_3-way'!J165)</f>
        <v>2.2638120435845215</v>
      </c>
      <c r="N166" s="23">
        <f t="shared" si="54"/>
        <v>26.713366149185912</v>
      </c>
      <c r="O166" s="24">
        <f t="shared" si="55"/>
        <v>29.288148428625522</v>
      </c>
      <c r="P166" s="24">
        <f t="shared" si="56"/>
        <v>43.998485422188566</v>
      </c>
      <c r="Q166" t="s">
        <v>378</v>
      </c>
      <c r="R166" t="s">
        <v>379</v>
      </c>
      <c r="S166" s="48" t="s">
        <v>476</v>
      </c>
      <c r="T166" s="35">
        <v>100</v>
      </c>
      <c r="U166" s="35">
        <f t="shared" si="57"/>
        <v>18.699186991869919</v>
      </c>
      <c r="V166" s="35">
        <f t="shared" si="58"/>
        <v>84.825493171471919</v>
      </c>
      <c r="W166" s="35">
        <f t="shared" si="59"/>
        <v>92.997198879551817</v>
      </c>
      <c r="X166" s="35">
        <f t="shared" si="60"/>
        <v>22.177307948976253</v>
      </c>
      <c r="Y166" s="35">
        <f t="shared" si="61"/>
        <v>88.303614128578261</v>
      </c>
      <c r="Z166" s="35">
        <f t="shared" si="62"/>
        <v>96.475319836658159</v>
      </c>
      <c r="AA166" s="35">
        <f t="shared" si="63"/>
        <v>-3.4781209571063343</v>
      </c>
      <c r="AB166" s="35">
        <f t="shared" si="64"/>
        <v>-3.4781209571063414</v>
      </c>
      <c r="AC166" s="35">
        <f t="shared" si="65"/>
        <v>-3.4781209571063414</v>
      </c>
      <c r="AD166" s="36"/>
      <c r="AE166" s="36"/>
      <c r="AF166">
        <v>2.4300000000000002</v>
      </c>
      <c r="AG166">
        <v>1.61</v>
      </c>
      <c r="AI166" s="36"/>
      <c r="AJ166" t="s">
        <v>338</v>
      </c>
      <c r="AK166" s="35"/>
      <c r="AL166" s="35"/>
    </row>
    <row r="167" spans="1:38" ht="15" x14ac:dyDescent="0.25">
      <c r="A167">
        <v>1.23</v>
      </c>
      <c r="B167">
        <v>6.59</v>
      </c>
      <c r="C167">
        <v>14.28</v>
      </c>
      <c r="D167" s="20">
        <f t="shared" si="53"/>
        <v>3.4781209571063343E-2</v>
      </c>
      <c r="E167" s="17">
        <f>IF(OR($A167="",$B167="",$C167=""),"",A167*'MPTO_working_3-way'!$I166)</f>
        <v>1.2727808877724078</v>
      </c>
      <c r="F167" s="21">
        <f>IF(OR($A167="",$B167="",$C167=""),"",B167*'MPTO_working_3-way'!$I166)</f>
        <v>6.8192081710733072</v>
      </c>
      <c r="G167" s="22">
        <f>IF(OR($A167="",$B167="",$C167=""),"",C167*'MPTO_working_3-way'!$I166)</f>
        <v>14.776675672674784</v>
      </c>
      <c r="H167" s="17">
        <f>IF(OR($A167="",$B167="",$C167=""),"",'MPTO_working_3-way'!E166)</f>
        <v>1.2477939104148505</v>
      </c>
      <c r="I167" s="21">
        <f>IF(OR($A167="",$B167="",$C167=""),"",'MPTO_working_3-way'!F166)</f>
        <v>7.1351444715564227</v>
      </c>
      <c r="J167" s="22">
        <f>IF(OR($A167="",$B167="",$C167=""),"",'MPTO_working_3-way'!G166)</f>
        <v>17.113243990152181</v>
      </c>
      <c r="K167" s="17">
        <f>IF(OR($A167="",$B167="",$C167=""),"",'OddsRatio_working_3-way'!H166)</f>
        <v>1.2545122939963151</v>
      </c>
      <c r="L167" s="21">
        <f>IF(OR($A167="",$B167="",$C167=""),"",'OddsRatio_working_3-way'!I166)</f>
        <v>7.1857553193017498</v>
      </c>
      <c r="M167" s="22">
        <f>IF(OR($A167="",$B167="",$C167=""),"",'OddsRatio_working_3-way'!J166)</f>
        <v>15.695318540308984</v>
      </c>
      <c r="N167" s="23">
        <f t="shared" si="54"/>
        <v>78.568118802457604</v>
      </c>
      <c r="O167" s="24">
        <f t="shared" si="55"/>
        <v>14.664459199851724</v>
      </c>
      <c r="P167" s="24">
        <f t="shared" si="56"/>
        <v>6.7674219976906755</v>
      </c>
      <c r="Q167" t="s">
        <v>312</v>
      </c>
      <c r="R167" t="s">
        <v>380</v>
      </c>
      <c r="S167" s="48" t="s">
        <v>476</v>
      </c>
      <c r="T167" s="35">
        <v>100</v>
      </c>
      <c r="U167" s="35">
        <f t="shared" si="57"/>
        <v>62.121212121212118</v>
      </c>
      <c r="V167" s="35">
        <f t="shared" si="58"/>
        <v>69.6048632218845</v>
      </c>
      <c r="W167" s="35">
        <f t="shared" si="59"/>
        <v>65.635738831615114</v>
      </c>
      <c r="X167" s="35">
        <f t="shared" si="60"/>
        <v>64.759397946500386</v>
      </c>
      <c r="Y167" s="35">
        <f t="shared" si="61"/>
        <v>72.243049047172761</v>
      </c>
      <c r="Z167" s="35">
        <f t="shared" si="62"/>
        <v>68.27392465690339</v>
      </c>
      <c r="AA167" s="35">
        <f t="shared" si="63"/>
        <v>-2.6381858252882679</v>
      </c>
      <c r="AB167" s="35">
        <f t="shared" si="64"/>
        <v>-2.6381858252882608</v>
      </c>
      <c r="AC167" s="35">
        <f t="shared" si="65"/>
        <v>-2.6381858252882751</v>
      </c>
      <c r="AD167" s="36"/>
      <c r="AE167" s="36"/>
      <c r="AF167">
        <v>1.58</v>
      </c>
      <c r="AG167">
        <v>2.4700000000000002</v>
      </c>
      <c r="AI167" s="36"/>
      <c r="AJ167" t="s">
        <v>338</v>
      </c>
      <c r="AK167" s="35"/>
      <c r="AL167" s="35"/>
    </row>
    <row r="168" spans="1:38" ht="15" x14ac:dyDescent="0.25">
      <c r="A168">
        <v>2.64</v>
      </c>
      <c r="B168">
        <v>3.29</v>
      </c>
      <c r="C168">
        <v>2.91</v>
      </c>
      <c r="D168" s="20">
        <f t="shared" si="53"/>
        <v>2.6381858252882751E-2</v>
      </c>
      <c r="E168" s="17">
        <f>IF(OR($A168="",$B168="",$C168=""),"",A168*'MPTO_working_3-way'!$I167)</f>
        <v>2.7096481057876107</v>
      </c>
      <c r="F168" s="21">
        <f>IF(OR($A168="",$B168="",$C168=""),"",B168*'MPTO_working_3-way'!$I167)</f>
        <v>3.3767963136519841</v>
      </c>
      <c r="G168" s="22">
        <f>IF(OR($A168="",$B168="",$C168=""),"",C168*'MPTO_working_3-way'!$I167)</f>
        <v>2.986771207515889</v>
      </c>
      <c r="H168" s="17">
        <f>IF(OR($A168="",$B168="",$C168=""),"",'MPTO_working_3-way'!E167)</f>
        <v>2.7027470713133286</v>
      </c>
      <c r="I168" s="21">
        <f>IF(OR($A168="",$B168="",$C168=""),"",'MPTO_working_3-way'!F167)</f>
        <v>3.3880226248007417</v>
      </c>
      <c r="J168" s="22">
        <f>IF(OR($A168="",$B168="",$C168=""),"",'MPTO_working_3-way'!G167)</f>
        <v>2.9864237867544374</v>
      </c>
      <c r="K168" s="17">
        <f>IF(OR($A168="",$B168="",$C168=""),"",'OddsRatio_working_3-way'!H167)</f>
        <v>2.7060447564783372</v>
      </c>
      <c r="L168" s="21">
        <f>IF(OR($A168="",$B168="",$C168=""),"",'OddsRatio_working_3-way'!I167)</f>
        <v>3.3822210319118233</v>
      </c>
      <c r="M168" s="22">
        <f>IF(OR($A168="",$B168="",$C168=""),"",'OddsRatio_working_3-way'!J167)</f>
        <v>2.9869179785814781</v>
      </c>
      <c r="N168" s="23">
        <f t="shared" si="54"/>
        <v>36.905161148566599</v>
      </c>
      <c r="O168" s="24">
        <f t="shared" si="55"/>
        <v>29.61386791252761</v>
      </c>
      <c r="P168" s="24">
        <f t="shared" si="56"/>
        <v>33.480970938905777</v>
      </c>
      <c r="Q168" t="s">
        <v>381</v>
      </c>
      <c r="R168" t="s">
        <v>382</v>
      </c>
      <c r="S168" s="48" t="s">
        <v>476</v>
      </c>
      <c r="T168" s="35">
        <v>100</v>
      </c>
      <c r="U168" s="35">
        <f t="shared" si="57"/>
        <v>31.506849315068493</v>
      </c>
      <c r="V168" s="35">
        <f t="shared" si="58"/>
        <v>78.021978021978015</v>
      </c>
      <c r="W168" s="35">
        <f t="shared" si="59"/>
        <v>87.277353689567434</v>
      </c>
      <c r="X168" s="35">
        <f t="shared" si="60"/>
        <v>34.700668288454551</v>
      </c>
      <c r="Y168" s="35">
        <f t="shared" si="61"/>
        <v>81.215796995364073</v>
      </c>
      <c r="Z168" s="35">
        <f t="shared" si="62"/>
        <v>90.471172662953478</v>
      </c>
      <c r="AA168" s="35">
        <f t="shared" si="63"/>
        <v>-3.1938189733860582</v>
      </c>
      <c r="AB168" s="35">
        <f t="shared" si="64"/>
        <v>-3.1938189733860582</v>
      </c>
      <c r="AC168" s="35">
        <f t="shared" si="65"/>
        <v>-3.193818973386044</v>
      </c>
      <c r="AD168" s="36"/>
      <c r="AE168" s="36"/>
      <c r="AF168">
        <v>2.33</v>
      </c>
      <c r="AG168">
        <v>1.65</v>
      </c>
      <c r="AI168" s="36"/>
      <c r="AJ168" t="s">
        <v>338</v>
      </c>
      <c r="AK168" s="35"/>
      <c r="AL168" s="35"/>
    </row>
    <row r="169" spans="1:38" ht="15" x14ac:dyDescent="0.25">
      <c r="A169">
        <v>1.46</v>
      </c>
      <c r="B169">
        <v>4.55</v>
      </c>
      <c r="C169">
        <v>7.86</v>
      </c>
      <c r="D169" s="20">
        <f t="shared" si="53"/>
        <v>3.1938189733860423E-2</v>
      </c>
      <c r="E169" s="17">
        <f>IF(OR($A169="",$B169="",$C169=""),"",A169*'MPTO_working_3-way'!$I168)</f>
        <v>1.5066297570114362</v>
      </c>
      <c r="F169" s="21">
        <f>IF(OR($A169="",$B169="",$C169=""),"",B169*'MPTO_working_3-way'!$I168)</f>
        <v>4.6953187632890652</v>
      </c>
      <c r="G169" s="22">
        <f>IF(OR($A169="",$B169="",$C169=""),"",C169*'MPTO_working_3-way'!$I168)</f>
        <v>8.1110341713081429</v>
      </c>
      <c r="H169" s="17">
        <f>IF(OR($A169="",$B169="",$C169=""),"",'MPTO_working_3-way'!E168)</f>
        <v>1.4830514428044774</v>
      </c>
      <c r="I169" s="21">
        <f>IF(OR($A169="",$B169="",$C169=""),"",'MPTO_working_3-way'!F168)</f>
        <v>4.781619686451247</v>
      </c>
      <c r="J169" s="22">
        <f>IF(OR($A169="",$B169="",$C169=""),"",'MPTO_working_3-way'!G168)</f>
        <v>8.5777712308708303</v>
      </c>
      <c r="K169" s="17">
        <f>IF(OR($A169="",$B169="",$C169=""),"",'OddsRatio_working_3-way'!H168)</f>
        <v>1.4906519819370112</v>
      </c>
      <c r="L169" s="21">
        <f>IF(OR($A169="",$B169="",$C169=""),"",'OddsRatio_working_3-way'!I168)</f>
        <v>4.786553338861717</v>
      </c>
      <c r="M169" s="22">
        <f>IF(OR($A169="",$B169="",$C169=""),"",'OddsRatio_working_3-way'!J168)</f>
        <v>8.3171143393215132</v>
      </c>
      <c r="N169" s="23">
        <f t="shared" si="54"/>
        <v>66.373307399928734</v>
      </c>
      <c r="O169" s="24">
        <f t="shared" si="55"/>
        <v>21.297808528328783</v>
      </c>
      <c r="P169" s="24">
        <f t="shared" si="56"/>
        <v>12.32888407174249</v>
      </c>
      <c r="Q169" t="s">
        <v>383</v>
      </c>
      <c r="R169" t="s">
        <v>311</v>
      </c>
      <c r="S169" s="48" t="s">
        <v>476</v>
      </c>
      <c r="T169" s="35">
        <v>100</v>
      </c>
      <c r="U169" s="35">
        <f t="shared" si="57"/>
        <v>58.333333333333336</v>
      </c>
      <c r="V169" s="35">
        <f t="shared" si="58"/>
        <v>68.944099378881987</v>
      </c>
      <c r="W169" s="35">
        <f t="shared" si="59"/>
        <v>69.879518072289159</v>
      </c>
      <c r="X169" s="35">
        <f t="shared" si="60"/>
        <v>61.176382548828855</v>
      </c>
      <c r="Y169" s="35">
        <f t="shared" si="61"/>
        <v>71.787148594377513</v>
      </c>
      <c r="Z169" s="35">
        <f t="shared" si="62"/>
        <v>72.722567287784685</v>
      </c>
      <c r="AA169" s="35">
        <f t="shared" si="63"/>
        <v>-2.8430492154955189</v>
      </c>
      <c r="AB169" s="35">
        <f t="shared" si="64"/>
        <v>-2.843049215495526</v>
      </c>
      <c r="AC169" s="35">
        <f t="shared" si="65"/>
        <v>-2.843049215495526</v>
      </c>
      <c r="AD169" s="36"/>
      <c r="AE169" s="36"/>
      <c r="AF169">
        <v>1.9</v>
      </c>
      <c r="AG169">
        <v>1.99</v>
      </c>
      <c r="AI169" s="36"/>
      <c r="AJ169" t="s">
        <v>338</v>
      </c>
      <c r="AK169" s="35"/>
      <c r="AL169" s="35"/>
    </row>
    <row r="170" spans="1:38" ht="15" x14ac:dyDescent="0.25">
      <c r="A170">
        <v>2.4</v>
      </c>
      <c r="B170">
        <v>3.22</v>
      </c>
      <c r="C170">
        <v>3.32</v>
      </c>
      <c r="D170" s="20">
        <f t="shared" si="53"/>
        <v>2.8430492154955189E-2</v>
      </c>
      <c r="E170" s="17">
        <f>IF(OR($A170="",$B170="",$C170=""),"",A170*'MPTO_working_3-way'!$I169)</f>
        <v>2.4682331811718923</v>
      </c>
      <c r="F170" s="21">
        <f>IF(OR($A170="",$B170="",$C170=""),"",B170*'MPTO_working_3-way'!$I169)</f>
        <v>3.311546184738956</v>
      </c>
      <c r="G170" s="22">
        <f>IF(OR($A170="",$B170="",$C170=""),"",C170*'MPTO_working_3-way'!$I169)</f>
        <v>3.4143892339544513</v>
      </c>
      <c r="H170" s="17">
        <f>IF(OR($A170="",$B170="",$C170=""),"",'MPTO_working_3-way'!E169)</f>
        <v>2.4558569780382462</v>
      </c>
      <c r="I170" s="21">
        <f>IF(OR($A170="",$B170="",$C170=""),"",'MPTO_working_3-way'!F169)</f>
        <v>3.3213523795058029</v>
      </c>
      <c r="J170" s="22">
        <f>IF(OR($A170="",$B170="",$C170=""),"",'MPTO_working_3-way'!G169)</f>
        <v>3.427850734995475</v>
      </c>
      <c r="K170" s="17">
        <f>IF(OR($A170="",$B170="",$C170=""),"",'OddsRatio_working_3-way'!H169)</f>
        <v>2.4613231329948952</v>
      </c>
      <c r="L170" s="21">
        <f>IF(OR($A170="",$B170="",$C170=""),"",'OddsRatio_working_3-way'!I169)</f>
        <v>3.3172409680347625</v>
      </c>
      <c r="M170" s="22">
        <f>IF(OR($A170="",$B170="",$C170=""),"",'OddsRatio_working_3-way'!J169)</f>
        <v>3.4216211918201118</v>
      </c>
      <c r="N170" s="23">
        <f t="shared" si="54"/>
        <v>40.514810660036993</v>
      </c>
      <c r="O170" s="24">
        <f t="shared" si="55"/>
        <v>30.197374404996513</v>
      </c>
      <c r="P170" s="24">
        <f t="shared" si="56"/>
        <v>29.287814934966498</v>
      </c>
      <c r="Q170" t="s">
        <v>384</v>
      </c>
      <c r="R170" t="s">
        <v>385</v>
      </c>
      <c r="S170" s="48" t="s">
        <v>476</v>
      </c>
      <c r="T170" s="35">
        <v>100</v>
      </c>
      <c r="U170" s="35">
        <f t="shared" si="57"/>
        <v>70.760233918128648</v>
      </c>
      <c r="V170" s="35">
        <f t="shared" si="58"/>
        <v>71.098265895953759</v>
      </c>
      <c r="W170" s="35">
        <f t="shared" si="59"/>
        <v>55.357142857142868</v>
      </c>
      <c r="X170" s="35">
        <f t="shared" si="60"/>
        <v>73.54459124690338</v>
      </c>
      <c r="Y170" s="35">
        <f t="shared" si="61"/>
        <v>73.882623224728476</v>
      </c>
      <c r="Z170" s="35">
        <f t="shared" si="62"/>
        <v>58.141500185917593</v>
      </c>
      <c r="AA170" s="35">
        <f t="shared" si="63"/>
        <v>-2.7843573287747319</v>
      </c>
      <c r="AB170" s="35">
        <f t="shared" si="64"/>
        <v>-2.7843573287747176</v>
      </c>
      <c r="AC170" s="35">
        <f t="shared" si="65"/>
        <v>-2.7843573287747247</v>
      </c>
      <c r="AD170" s="36"/>
      <c r="AE170" s="36"/>
      <c r="AF170">
        <v>2.4300000000000002</v>
      </c>
      <c r="AG170">
        <v>1.61</v>
      </c>
      <c r="AI170" s="36"/>
      <c r="AJ170" t="s">
        <v>338</v>
      </c>
      <c r="AK170" s="35"/>
      <c r="AL170" s="35"/>
    </row>
    <row r="171" spans="1:38" ht="15" x14ac:dyDescent="0.25">
      <c r="A171">
        <v>3.42</v>
      </c>
      <c r="B171">
        <v>3.46</v>
      </c>
      <c r="C171">
        <v>2.2400000000000002</v>
      </c>
      <c r="D171" s="20">
        <f t="shared" si="53"/>
        <v>2.7843573287747336E-2</v>
      </c>
      <c r="E171" s="17">
        <f>IF(OR($A171="",$B171="",$C171=""),"",A171*'MPTO_working_3-way'!$I170)</f>
        <v>3.5152250206440958</v>
      </c>
      <c r="F171" s="21">
        <f>IF(OR($A171="",$B171="",$C171=""),"",B171*'MPTO_working_3-way'!$I170)</f>
        <v>3.5563387635756056</v>
      </c>
      <c r="G171" s="22">
        <f>IF(OR($A171="",$B171="",$C171=""),"",C171*'MPTO_working_3-way'!$I170)</f>
        <v>2.3023696041645541</v>
      </c>
      <c r="H171" s="17">
        <f>IF(OR($A171="",$B171="",$C171=""),"",'MPTO_working_3-way'!E170)</f>
        <v>3.5321152491732839</v>
      </c>
      <c r="I171" s="21">
        <f>IF(OR($A171="",$B171="",$C171=""),"",'MPTO_working_3-way'!F170)</f>
        <v>3.574797180122177</v>
      </c>
      <c r="J171" s="22">
        <f>IF(OR($A171="",$B171="",$C171=""),"",'MPTO_working_3-way'!G170)</f>
        <v>2.2875580296032676</v>
      </c>
      <c r="K171" s="17">
        <f>IF(OR($A171="",$B171="",$C171=""),"",'OddsRatio_working_3-way'!H170)</f>
        <v>3.525053716842792</v>
      </c>
      <c r="L171" s="21">
        <f>IF(OR($A171="",$B171="",$C171=""),"",'OddsRatio_working_3-way'!I170)</f>
        <v>3.5667901419145736</v>
      </c>
      <c r="M171" s="22">
        <f>IF(OR($A171="",$B171="",$C171=""),"",'OddsRatio_working_3-way'!J170)</f>
        <v>2.2938291772252324</v>
      </c>
      <c r="N171" s="23">
        <f t="shared" si="54"/>
        <v>28.447680991322986</v>
      </c>
      <c r="O171" s="24">
        <f t="shared" si="55"/>
        <v>28.11880606656781</v>
      </c>
      <c r="P171" s="24">
        <f t="shared" si="56"/>
        <v>43.433512942109203</v>
      </c>
      <c r="Q171" t="s">
        <v>386</v>
      </c>
      <c r="R171" t="s">
        <v>387</v>
      </c>
      <c r="S171" s="48" t="s">
        <v>476</v>
      </c>
      <c r="T171" s="35">
        <v>100</v>
      </c>
      <c r="U171" s="35">
        <f t="shared" si="57"/>
        <v>48.717948717948723</v>
      </c>
      <c r="V171" s="35">
        <f t="shared" si="58"/>
        <v>72.602739726027394</v>
      </c>
      <c r="W171" s="35">
        <f t="shared" si="59"/>
        <v>75.786924939467312</v>
      </c>
      <c r="X171" s="35">
        <f t="shared" si="60"/>
        <v>51.610335334505287</v>
      </c>
      <c r="Y171" s="35">
        <f t="shared" si="61"/>
        <v>75.495126342583973</v>
      </c>
      <c r="Z171" s="35">
        <f t="shared" si="62"/>
        <v>78.67931155602389</v>
      </c>
      <c r="AA171" s="35">
        <f t="shared" si="63"/>
        <v>-2.8923866165565641</v>
      </c>
      <c r="AB171" s="35">
        <f t="shared" si="64"/>
        <v>-2.8923866165565784</v>
      </c>
      <c r="AC171" s="35">
        <f t="shared" si="65"/>
        <v>-2.8923866165565784</v>
      </c>
      <c r="AD171" s="36"/>
      <c r="AE171" s="36"/>
      <c r="AF171">
        <v>2.0699999999999998</v>
      </c>
      <c r="AG171">
        <v>1.83</v>
      </c>
      <c r="AI171" s="36"/>
      <c r="AJ171" t="s">
        <v>338</v>
      </c>
      <c r="AK171" s="35"/>
      <c r="AL171" s="35"/>
    </row>
    <row r="172" spans="1:38" ht="15" x14ac:dyDescent="0.25">
      <c r="A172">
        <v>1.95</v>
      </c>
      <c r="B172">
        <v>3.65</v>
      </c>
      <c r="C172">
        <v>4.13</v>
      </c>
      <c r="D172" s="20">
        <f t="shared" si="53"/>
        <v>2.8923866165565748E-2</v>
      </c>
      <c r="E172" s="17">
        <f>IF(OR($A172="",$B172="",$C172=""),"",A172*'MPTO_working_3-way'!$I171)</f>
        <v>2.0064015390228533</v>
      </c>
      <c r="F172" s="21">
        <f>IF(OR($A172="",$B172="",$C172=""),"",B172*'MPTO_working_3-way'!$I171)</f>
        <v>3.755572111504315</v>
      </c>
      <c r="G172" s="22">
        <f>IF(OR($A172="",$B172="",$C172=""),"",C172*'MPTO_working_3-way'!$I171)</f>
        <v>4.2494555672637864</v>
      </c>
      <c r="H172" s="17">
        <f>IF(OR($A172="",$B172="",$C172=""),"",'MPTO_working_3-way'!E171)</f>
        <v>1.9873634524384327</v>
      </c>
      <c r="I172" s="21">
        <f>IF(OR($A172="",$B172="",$C172=""),"",'MPTO_working_3-way'!F171)</f>
        <v>3.783131044142551</v>
      </c>
      <c r="J172" s="22">
        <f>IF(OR($A172="",$B172="",$C172=""),"",'MPTO_working_3-way'!G171)</f>
        <v>4.3012702248896773</v>
      </c>
      <c r="K172" s="17">
        <f>IF(OR($A172="",$B172="",$C172=""),"",'OddsRatio_working_3-way'!H171)</f>
        <v>1.9947712753778744</v>
      </c>
      <c r="L172" s="21">
        <f>IF(OR($A172="",$B172="",$C172=""),"",'OddsRatio_working_3-way'!I171)</f>
        <v>3.7748882944751232</v>
      </c>
      <c r="M172" s="22">
        <f>IF(OR($A172="",$B172="",$C172=""),"",'OddsRatio_working_3-way'!J171)</f>
        <v>4.277509570455523</v>
      </c>
      <c r="N172" s="23">
        <f t="shared" si="54"/>
        <v>49.840472136350854</v>
      </c>
      <c r="O172" s="24">
        <f t="shared" si="55"/>
        <v>26.627101552297034</v>
      </c>
      <c r="P172" s="24">
        <f t="shared" si="56"/>
        <v>23.532426311352104</v>
      </c>
      <c r="Q172" t="s">
        <v>388</v>
      </c>
      <c r="R172" t="s">
        <v>389</v>
      </c>
      <c r="S172" s="48" t="s">
        <v>476</v>
      </c>
      <c r="T172" s="35">
        <v>100</v>
      </c>
      <c r="U172" s="35">
        <f t="shared" si="57"/>
        <v>70.501474926253692</v>
      </c>
      <c r="V172" s="35">
        <f t="shared" si="58"/>
        <v>71.264367816091948</v>
      </c>
      <c r="W172" s="35">
        <f t="shared" si="59"/>
        <v>55.357142857142868</v>
      </c>
      <c r="X172" s="35">
        <f t="shared" si="60"/>
        <v>73.378489326765191</v>
      </c>
      <c r="Y172" s="35">
        <f t="shared" si="61"/>
        <v>74.141382216603446</v>
      </c>
      <c r="Z172" s="35">
        <f t="shared" si="62"/>
        <v>58.234157257654353</v>
      </c>
      <c r="AA172" s="35">
        <f t="shared" si="63"/>
        <v>-2.8770144005114986</v>
      </c>
      <c r="AB172" s="35">
        <f t="shared" si="64"/>
        <v>-2.8770144005114986</v>
      </c>
      <c r="AC172" s="35">
        <f t="shared" si="65"/>
        <v>-2.8770144005114844</v>
      </c>
      <c r="AD172" s="36"/>
      <c r="AE172" s="36"/>
      <c r="AF172">
        <v>2.33</v>
      </c>
      <c r="AG172">
        <v>1.66</v>
      </c>
      <c r="AI172" s="36"/>
      <c r="AJ172" t="s">
        <v>338</v>
      </c>
      <c r="AK172" s="35"/>
      <c r="AL172" s="35"/>
    </row>
    <row r="173" spans="1:38" ht="15" x14ac:dyDescent="0.25">
      <c r="A173">
        <v>3.39</v>
      </c>
      <c r="B173">
        <v>3.48</v>
      </c>
      <c r="C173">
        <v>2.2400000000000002</v>
      </c>
      <c r="D173" s="20">
        <f t="shared" si="53"/>
        <v>2.8770144005114906E-2</v>
      </c>
      <c r="E173" s="17">
        <f>IF(OR($A173="",$B173="",$C173=""),"",A173*'MPTO_working_3-way'!$I172)</f>
        <v>3.4875307881773399</v>
      </c>
      <c r="F173" s="21">
        <f>IF(OR($A173="",$B173="",$C173=""),"",B173*'MPTO_working_3-way'!$I172)</f>
        <v>3.5801201011377999</v>
      </c>
      <c r="G173" s="22">
        <f>IF(OR($A173="",$B173="",$C173=""),"",C173*'MPTO_working_3-way'!$I172)</f>
        <v>2.3044451225714577</v>
      </c>
      <c r="H173" s="17">
        <f>IF(OR($A173="",$B173="",$C173=""),"",'MPTO_working_3-way'!E172)</f>
        <v>3.5039131366404939</v>
      </c>
      <c r="I173" s="21">
        <f>IF(OR($A173="",$B173="",$C173=""),"",'MPTO_working_3-way'!F172)</f>
        <v>3.6001490972423542</v>
      </c>
      <c r="J173" s="22">
        <f>IF(OR($A173="",$B173="",$C173=""),"",'MPTO_working_3-way'!G172)</f>
        <v>2.2891753963347869</v>
      </c>
      <c r="K173" s="17">
        <f>IF(OR($A173="",$B173="",$C173=""),"",'OddsRatio_working_3-way'!H172)</f>
        <v>3.497242608165493</v>
      </c>
      <c r="L173" s="21">
        <f>IF(OR($A173="",$B173="",$C173=""),"",'OddsRatio_working_3-way'!I172)</f>
        <v>3.5912810327407629</v>
      </c>
      <c r="M173" s="22">
        <f>IF(OR($A173="",$B173="",$C173=""),"",'OddsRatio_working_3-way'!J172)</f>
        <v>2.2956405163703812</v>
      </c>
      <c r="N173" s="23">
        <f t="shared" si="54"/>
        <v>28.673581990730522</v>
      </c>
      <c r="O173" s="24">
        <f t="shared" si="55"/>
        <v>27.932023835797843</v>
      </c>
      <c r="P173" s="24">
        <f t="shared" si="56"/>
        <v>43.394394173471639</v>
      </c>
      <c r="Q173" t="s">
        <v>390</v>
      </c>
      <c r="R173" t="s">
        <v>391</v>
      </c>
      <c r="S173" s="48" t="s">
        <v>476</v>
      </c>
      <c r="T173" s="35">
        <v>100</v>
      </c>
      <c r="U173" s="35">
        <f t="shared" si="57"/>
        <v>74.747474747474755</v>
      </c>
      <c r="V173" s="35">
        <f t="shared" si="58"/>
        <v>71.671388101982998</v>
      </c>
      <c r="W173" s="35">
        <f t="shared" si="59"/>
        <v>48.979591836734699</v>
      </c>
      <c r="X173" s="35">
        <f t="shared" si="60"/>
        <v>79.349020061282303</v>
      </c>
      <c r="Y173" s="35">
        <f t="shared" si="61"/>
        <v>76.272933415790561</v>
      </c>
      <c r="Z173" s="35">
        <f t="shared" si="62"/>
        <v>53.581137150542247</v>
      </c>
      <c r="AA173" s="35">
        <f t="shared" si="63"/>
        <v>-4.6015453138075486</v>
      </c>
      <c r="AB173" s="35">
        <f t="shared" si="64"/>
        <v>-4.6015453138075628</v>
      </c>
      <c r="AC173" s="35">
        <f t="shared" si="65"/>
        <v>-4.6015453138075486</v>
      </c>
      <c r="AD173" s="36"/>
      <c r="AE173" s="36"/>
      <c r="AF173">
        <v>2.09</v>
      </c>
      <c r="AG173">
        <v>1.8</v>
      </c>
      <c r="AI173" s="36"/>
      <c r="AJ173" t="s">
        <v>338</v>
      </c>
      <c r="AK173" s="35"/>
      <c r="AL173" s="35"/>
    </row>
    <row r="174" spans="1:38" ht="15" x14ac:dyDescent="0.25">
      <c r="A174">
        <v>3.96</v>
      </c>
      <c r="B174">
        <v>3.53</v>
      </c>
      <c r="C174">
        <v>1.96</v>
      </c>
      <c r="D174" s="20">
        <f t="shared" si="53"/>
        <v>4.6015453138075646E-2</v>
      </c>
      <c r="E174" s="17">
        <f>IF(OR($A174="",$B174="",$C174=""),"",A174*'MPTO_working_3-way'!$I173)</f>
        <v>4.1422211944267797</v>
      </c>
      <c r="F174" s="21">
        <f>IF(OR($A174="",$B174="",$C174=""),"",B174*'MPTO_working_3-way'!$I173)</f>
        <v>3.6924345495774067</v>
      </c>
      <c r="G174" s="22">
        <f>IF(OR($A174="",$B174="",$C174=""),"",C174*'MPTO_working_3-way'!$I173)</f>
        <v>2.0501902881506284</v>
      </c>
      <c r="H174" s="17">
        <f>IF(OR($A174="",$B174="",$C174=""),"",'MPTO_working_3-way'!E173)</f>
        <v>4.2160867902415973</v>
      </c>
      <c r="I174" s="21">
        <f>IF(OR($A174="",$B174="",$C174=""),"",'MPTO_working_3-way'!F173)</f>
        <v>3.7320725054722002</v>
      </c>
      <c r="J174" s="22">
        <f>IF(OR($A174="",$B174="",$C174=""),"",'MPTO_working_3-way'!G173)</f>
        <v>2.0207506958463211</v>
      </c>
      <c r="K174" s="17">
        <f>IF(OR($A174="",$B174="",$C174=""),"",'OddsRatio_working_3-way'!H173)</f>
        <v>4.1824116499567641</v>
      </c>
      <c r="L174" s="21">
        <f>IF(OR($A174="",$B174="",$C174=""),"",'OddsRatio_working_3-way'!I173)</f>
        <v>3.7201018494562885</v>
      </c>
      <c r="M174" s="22">
        <f>IF(OR($A174="",$B174="",$C174=""),"",'OddsRatio_working_3-way'!J173)</f>
        <v>2.0321335080940854</v>
      </c>
      <c r="N174" s="23">
        <f t="shared" si="54"/>
        <v>24.141636891469403</v>
      </c>
      <c r="O174" s="24">
        <f t="shared" si="55"/>
        <v>27.082402858418934</v>
      </c>
      <c r="P174" s="24">
        <f t="shared" si="56"/>
        <v>48.775960250111652</v>
      </c>
      <c r="Q174" t="s">
        <v>69</v>
      </c>
      <c r="R174" t="s">
        <v>93</v>
      </c>
      <c r="S174" s="48" t="s">
        <v>476</v>
      </c>
      <c r="T174" s="35">
        <v>100</v>
      </c>
      <c r="U174" s="35">
        <f t="shared" si="57"/>
        <v>46.808510638297875</v>
      </c>
      <c r="V174" s="35">
        <f t="shared" si="58"/>
        <v>74.025974025974023</v>
      </c>
      <c r="W174" s="35">
        <f t="shared" si="59"/>
        <v>74.619289340101517</v>
      </c>
      <c r="X174" s="35">
        <f t="shared" si="60"/>
        <v>51.354736633924446</v>
      </c>
      <c r="Y174" s="35">
        <f t="shared" si="61"/>
        <v>78.572200021600608</v>
      </c>
      <c r="Z174" s="35">
        <f t="shared" si="62"/>
        <v>79.165515335728102</v>
      </c>
      <c r="AA174" s="35">
        <f t="shared" si="63"/>
        <v>-4.5462259956265711</v>
      </c>
      <c r="AB174" s="35">
        <f t="shared" si="64"/>
        <v>-4.5462259956265854</v>
      </c>
      <c r="AC174" s="35">
        <f t="shared" si="65"/>
        <v>-4.5462259956265854</v>
      </c>
      <c r="AD174" s="36"/>
      <c r="AE174" s="36"/>
      <c r="AF174">
        <v>1.78</v>
      </c>
      <c r="AG174">
        <v>2.0699999999999998</v>
      </c>
      <c r="AI174" s="36"/>
      <c r="AJ174" t="s">
        <v>94</v>
      </c>
      <c r="AK174" s="35"/>
      <c r="AL174" s="35"/>
    </row>
    <row r="175" spans="1:38" ht="15" x14ac:dyDescent="0.25">
      <c r="A175">
        <v>1.88</v>
      </c>
      <c r="B175">
        <v>3.85</v>
      </c>
      <c r="C175">
        <v>3.94</v>
      </c>
      <c r="D175" s="20">
        <f t="shared" si="53"/>
        <v>4.5462259956265738E-2</v>
      </c>
      <c r="E175" s="17">
        <f>IF(OR($A175="",$B175="",$C175=""),"",A175*'MPTO_working_3-way'!$I174)</f>
        <v>1.9654690487177795</v>
      </c>
      <c r="F175" s="21">
        <f>IF(OR($A175="",$B175="",$C175=""),"",B175*'MPTO_working_3-way'!$I174)</f>
        <v>4.0250297008316229</v>
      </c>
      <c r="G175" s="22">
        <f>IF(OR($A175="",$B175="",$C175=""),"",C175*'MPTO_working_3-way'!$I174)</f>
        <v>4.1191213042276873</v>
      </c>
      <c r="H175" s="17">
        <f>IF(OR($A175="",$B175="",$C175=""),"",'MPTO_working_3-way'!E174)</f>
        <v>1.935131276447325</v>
      </c>
      <c r="I175" s="21">
        <f>IF(OR($A175="",$B175="",$C175=""),"",'MPTO_working_3-way'!F174)</f>
        <v>4.0885385603523421</v>
      </c>
      <c r="J175" s="22">
        <f>IF(OR($A175="",$B175="",$C175=""),"",'MPTO_working_3-way'!G174)</f>
        <v>4.1901837245659603</v>
      </c>
      <c r="K175" s="17">
        <f>IF(OR($A175="",$B175="",$C175=""),"",'OddsRatio_working_3-way'!H174)</f>
        <v>1.9464724068754586</v>
      </c>
      <c r="L175" s="21">
        <f>IF(OR($A175="",$B175="",$C175=""),"",'OddsRatio_working_3-way'!I174)</f>
        <v>4.0652799540852929</v>
      </c>
      <c r="M175" s="22">
        <f>IF(OR($A175="",$B175="",$C175=""),"",'OddsRatio_working_3-way'!J174)</f>
        <v>4.1620782684248283</v>
      </c>
      <c r="N175" s="23">
        <f t="shared" si="54"/>
        <v>50.878440474673148</v>
      </c>
      <c r="O175" s="24">
        <f t="shared" si="55"/>
        <v>24.844537166853382</v>
      </c>
      <c r="P175" s="24">
        <f t="shared" si="56"/>
        <v>24.277022358473481</v>
      </c>
      <c r="Q175" t="s">
        <v>313</v>
      </c>
      <c r="R175" t="s">
        <v>392</v>
      </c>
      <c r="S175" s="48" t="s">
        <v>476</v>
      </c>
      <c r="T175" s="35">
        <v>100</v>
      </c>
      <c r="U175" s="35">
        <f t="shared" si="57"/>
        <v>68.35443037974683</v>
      </c>
      <c r="V175" s="35">
        <f t="shared" si="58"/>
        <v>71.910112359550567</v>
      </c>
      <c r="W175" s="35">
        <f t="shared" si="59"/>
        <v>55.156950672645742</v>
      </c>
      <c r="X175" s="35">
        <f t="shared" si="60"/>
        <v>72.932936967803698</v>
      </c>
      <c r="Y175" s="35">
        <f t="shared" si="61"/>
        <v>76.488618947607421</v>
      </c>
      <c r="Z175" s="35">
        <f t="shared" si="62"/>
        <v>59.735457260702596</v>
      </c>
      <c r="AA175" s="35">
        <f t="shared" si="63"/>
        <v>-4.5785065880568681</v>
      </c>
      <c r="AB175" s="35">
        <f t="shared" si="64"/>
        <v>-4.5785065880568538</v>
      </c>
      <c r="AC175" s="35">
        <f t="shared" si="65"/>
        <v>-4.5785065880568538</v>
      </c>
      <c r="AD175" s="36"/>
      <c r="AE175" s="36"/>
      <c r="AF175">
        <v>1.81</v>
      </c>
      <c r="AG175">
        <v>2.0299999999999998</v>
      </c>
      <c r="AI175" s="36"/>
      <c r="AJ175" t="s">
        <v>94</v>
      </c>
      <c r="AK175" s="35"/>
      <c r="AL175" s="35"/>
    </row>
    <row r="176" spans="1:38" ht="15" x14ac:dyDescent="0.25">
      <c r="A176">
        <v>3.16</v>
      </c>
      <c r="B176">
        <v>3.56</v>
      </c>
      <c r="C176">
        <v>2.23</v>
      </c>
      <c r="D176" s="20">
        <f t="shared" si="53"/>
        <v>4.5785065880568521E-2</v>
      </c>
      <c r="E176" s="17">
        <f>IF(OR($A176="",$B176="",$C176=""),"",A176*'MPTO_working_3-way'!$I175)</f>
        <v>3.3046808081825967</v>
      </c>
      <c r="F176" s="21">
        <f>IF(OR($A176="",$B176="",$C176=""),"",B176*'MPTO_working_3-way'!$I175)</f>
        <v>3.7229948345348238</v>
      </c>
      <c r="G176" s="22">
        <f>IF(OR($A176="",$B176="",$C176=""),"",C176*'MPTO_working_3-way'!$I175)</f>
        <v>2.3321006969136677</v>
      </c>
      <c r="H176" s="17">
        <f>IF(OR($A176="",$B176="",$C176=""),"",'MPTO_working_3-way'!E175)</f>
        <v>3.3201191751756496</v>
      </c>
      <c r="I176" s="21">
        <f>IF(OR($A176="",$B176="",$C176=""),"",'MPTO_working_3-way'!F175)</f>
        <v>3.7645331527793777</v>
      </c>
      <c r="J176" s="22">
        <f>IF(OR($A176="",$B176="",$C176=""),"",'MPTO_working_3-way'!G175)</f>
        <v>2.3085688287633008</v>
      </c>
      <c r="K176" s="17">
        <f>IF(OR($A176="",$B176="",$C176=""),"",'OddsRatio_working_3-way'!H175)</f>
        <v>3.3154673831668564</v>
      </c>
      <c r="L176" s="21">
        <f>IF(OR($A176="",$B176="",$C176=""),"",'OddsRatio_working_3-way'!I175)</f>
        <v>3.744257639308866</v>
      </c>
      <c r="M176" s="22">
        <f>IF(OR($A176="",$B176="",$C176=""),"",'OddsRatio_working_3-way'!J175)</f>
        <v>2.3185300376366818</v>
      </c>
      <c r="N176" s="23">
        <f t="shared" si="54"/>
        <v>30.260108556443257</v>
      </c>
      <c r="O176" s="24">
        <f t="shared" si="55"/>
        <v>26.860096359090079</v>
      </c>
      <c r="P176" s="24">
        <f t="shared" si="56"/>
        <v>42.879795084466679</v>
      </c>
      <c r="Q176" t="s">
        <v>314</v>
      </c>
      <c r="R176" t="s">
        <v>107</v>
      </c>
      <c r="S176" s="48" t="s">
        <v>476</v>
      </c>
      <c r="T176" s="35">
        <v>100</v>
      </c>
      <c r="U176" s="35">
        <f t="shared" si="57"/>
        <v>67.426710097719877</v>
      </c>
      <c r="V176" s="35">
        <f t="shared" si="58"/>
        <v>70.059880239520965</v>
      </c>
      <c r="W176" s="35">
        <f t="shared" si="59"/>
        <v>58.15899581589958</v>
      </c>
      <c r="X176" s="35">
        <f t="shared" si="60"/>
        <v>71.781123944579463</v>
      </c>
      <c r="Y176" s="35">
        <f t="shared" si="61"/>
        <v>74.414294086380551</v>
      </c>
      <c r="Z176" s="35">
        <f t="shared" si="62"/>
        <v>62.51340966275918</v>
      </c>
      <c r="AA176" s="35">
        <f t="shared" si="63"/>
        <v>-4.3544138468595861</v>
      </c>
      <c r="AB176" s="35">
        <f t="shared" si="64"/>
        <v>-4.3544138468595861</v>
      </c>
      <c r="AC176" s="35">
        <f t="shared" si="65"/>
        <v>-4.3544138468596003</v>
      </c>
      <c r="AD176" s="36"/>
      <c r="AE176" s="36"/>
      <c r="AF176">
        <v>1.98</v>
      </c>
      <c r="AG176">
        <v>1.85</v>
      </c>
      <c r="AI176" s="36"/>
      <c r="AJ176" t="s">
        <v>94</v>
      </c>
      <c r="AK176" s="35"/>
      <c r="AL176" s="35"/>
    </row>
    <row r="177" spans="1:38" ht="15" x14ac:dyDescent="0.25">
      <c r="A177">
        <v>3.07</v>
      </c>
      <c r="B177">
        <v>3.34</v>
      </c>
      <c r="C177">
        <v>2.39</v>
      </c>
      <c r="D177" s="20">
        <f t="shared" si="53"/>
        <v>4.354413846859595E-2</v>
      </c>
      <c r="E177" s="17">
        <f>IF(OR($A177="",$B177="",$C177=""),"",A177*'MPTO_working_3-way'!$I176)</f>
        <v>3.2036805050985895</v>
      </c>
      <c r="F177" s="21">
        <f>IF(OR($A177="",$B177="",$C177=""),"",B177*'MPTO_working_3-way'!$I176)</f>
        <v>3.4854374224851101</v>
      </c>
      <c r="G177" s="22">
        <f>IF(OR($A177="",$B177="",$C177=""),"",C177*'MPTO_working_3-way'!$I176)</f>
        <v>2.4940704909399445</v>
      </c>
      <c r="H177" s="17">
        <f>IF(OR($A177="",$B177="",$C177=""),"",'MPTO_working_3-way'!E176)</f>
        <v>3.2131798344122782</v>
      </c>
      <c r="I177" s="21">
        <f>IF(OR($A177="",$B177="",$C177=""),"",'MPTO_working_3-way'!F176)</f>
        <v>3.5101700270740461</v>
      </c>
      <c r="J177" s="22">
        <f>IF(OR($A177="",$B177="",$C177=""),"",'MPTO_working_3-way'!G176)</f>
        <v>2.4758889943861919</v>
      </c>
      <c r="K177" s="17">
        <f>IF(OR($A177="",$B177="",$C177=""),"",'OddsRatio_working_3-way'!H176)</f>
        <v>3.2098582769082133</v>
      </c>
      <c r="L177" s="21">
        <f>IF(OR($A177="",$B177="",$C177=""),"",'OddsRatio_working_3-way'!I176)</f>
        <v>3.4981006608527623</v>
      </c>
      <c r="M177" s="22">
        <f>IF(OR($A177="",$B177="",$C177=""),"",'OddsRatio_working_3-way'!J176)</f>
        <v>2.4839144951219407</v>
      </c>
      <c r="N177" s="23">
        <f t="shared" si="54"/>
        <v>31.21409885937506</v>
      </c>
      <c r="O177" s="24">
        <f t="shared" si="55"/>
        <v>28.690803442599233</v>
      </c>
      <c r="P177" s="24">
        <f t="shared" si="56"/>
        <v>40.095097698025697</v>
      </c>
      <c r="Q177" t="s">
        <v>70</v>
      </c>
      <c r="R177" t="s">
        <v>328</v>
      </c>
      <c r="S177" s="48" t="s">
        <v>476</v>
      </c>
      <c r="T177" s="35">
        <v>100</v>
      </c>
      <c r="U177" s="35">
        <f t="shared" si="57"/>
        <v>68.35443037974683</v>
      </c>
      <c r="V177" s="35">
        <f t="shared" si="58"/>
        <v>68.847352024922117</v>
      </c>
      <c r="W177" s="35">
        <f t="shared" si="59"/>
        <v>58.333333333333336</v>
      </c>
      <c r="X177" s="35">
        <f t="shared" si="60"/>
        <v>72.819314641744555</v>
      </c>
      <c r="Y177" s="35">
        <f t="shared" si="61"/>
        <v>73.312236286919827</v>
      </c>
      <c r="Z177" s="35">
        <f t="shared" si="62"/>
        <v>62.798217595331039</v>
      </c>
      <c r="AA177" s="35">
        <f t="shared" si="63"/>
        <v>-4.4648842619977245</v>
      </c>
      <c r="AB177" s="35">
        <f t="shared" si="64"/>
        <v>-4.4648842619977103</v>
      </c>
      <c r="AC177" s="35">
        <f t="shared" si="65"/>
        <v>-4.4648842619977032</v>
      </c>
      <c r="AD177" s="36"/>
      <c r="AE177" s="36"/>
      <c r="AF177">
        <v>2.04</v>
      </c>
      <c r="AG177">
        <v>1.81</v>
      </c>
      <c r="AI177" s="36"/>
      <c r="AJ177" t="s">
        <v>94</v>
      </c>
      <c r="AK177" s="35"/>
      <c r="AL177" s="35"/>
    </row>
    <row r="178" spans="1:38" s="50" customFormat="1" ht="15" x14ac:dyDescent="0.25">
      <c r="A178">
        <v>3.16</v>
      </c>
      <c r="B178">
        <v>3.21</v>
      </c>
      <c r="C178">
        <v>2.4</v>
      </c>
      <c r="D178" s="20">
        <f t="shared" si="53"/>
        <v>4.4648842619977147E-2</v>
      </c>
      <c r="E178" s="17">
        <f>IF(OR($A178="",$B178="",$C178=""),"",A178*'MPTO_working_3-way'!$I177)</f>
        <v>3.301090342679128</v>
      </c>
      <c r="F178" s="21">
        <f>IF(OR($A178="",$B178="",$C178=""),"",B178*'MPTO_working_3-way'!$I177)</f>
        <v>3.3533227848101266</v>
      </c>
      <c r="G178" s="22">
        <f>IF(OR($A178="",$B178="",$C178=""),"",C178*'MPTO_working_3-way'!$I177)</f>
        <v>2.5071572222879452</v>
      </c>
      <c r="H178" s="17">
        <f>IF(OR($A178="",$B178="",$C178=""),"",'MPTO_working_3-way'!E177)</f>
        <v>3.315949482952131</v>
      </c>
      <c r="I178" s="21">
        <f>IF(OR($A178="",$B178="",$C178=""),"",'MPTO_working_3-way'!F177)</f>
        <v>3.3710493957084773</v>
      </c>
      <c r="J178" s="22">
        <f>IF(OR($A178="",$B178="",$C178=""),"",'MPTO_working_3-way'!G177)</f>
        <v>2.4889012480984083</v>
      </c>
      <c r="K178" s="17">
        <f>IF(OR($A178="",$B178="",$C178=""),"",'OddsRatio_working_3-way'!H177)</f>
        <v>3.3095503730507865</v>
      </c>
      <c r="L178" s="21">
        <f>IF(OR($A178="",$B178="",$C178=""),"",'OddsRatio_working_3-way'!I177)</f>
        <v>3.363012187241778</v>
      </c>
      <c r="M178" s="22">
        <f>IF(OR($A178="",$B178="",$C178=""),"",'OddsRatio_working_3-way'!J177)</f>
        <v>2.4969307973477322</v>
      </c>
      <c r="N178" s="23">
        <f t="shared" si="54"/>
        <v>30.293021280611519</v>
      </c>
      <c r="O178" s="24">
        <f t="shared" si="55"/>
        <v>29.821167366583307</v>
      </c>
      <c r="P178" s="24">
        <f t="shared" si="56"/>
        <v>39.88581135280517</v>
      </c>
      <c r="Q178" t="s">
        <v>327</v>
      </c>
      <c r="R178" t="s">
        <v>393</v>
      </c>
      <c r="S178" s="48" t="s">
        <v>476</v>
      </c>
      <c r="T178" s="35">
        <v>100</v>
      </c>
      <c r="U178" s="35">
        <f t="shared" si="57"/>
        <v>86.168741355463339</v>
      </c>
      <c r="V178" s="35">
        <f t="shared" si="58"/>
        <v>78.308026030368765</v>
      </c>
      <c r="W178" s="35">
        <f t="shared" si="59"/>
        <v>30.555555555555554</v>
      </c>
      <c r="X178" s="35">
        <f t="shared" si="60"/>
        <v>91.136418414075678</v>
      </c>
      <c r="Y178" s="35">
        <f t="shared" si="61"/>
        <v>83.275703088981089</v>
      </c>
      <c r="Z178" s="35">
        <f t="shared" si="62"/>
        <v>35.523232614167888</v>
      </c>
      <c r="AA178" s="35">
        <f t="shared" si="63"/>
        <v>-4.9676770586123382</v>
      </c>
      <c r="AB178" s="35">
        <f t="shared" si="64"/>
        <v>-4.967677058612324</v>
      </c>
      <c r="AC178" s="35">
        <f t="shared" si="65"/>
        <v>-4.9676770586123347</v>
      </c>
      <c r="AD178" s="51"/>
      <c r="AE178" s="51"/>
      <c r="AF178">
        <v>2.09</v>
      </c>
      <c r="AG178">
        <v>1.76</v>
      </c>
      <c r="AH178" s="51"/>
      <c r="AI178" s="51"/>
      <c r="AJ178" t="s">
        <v>94</v>
      </c>
    </row>
    <row r="179" spans="1:38" ht="15" x14ac:dyDescent="0.25">
      <c r="A179">
        <v>7.23</v>
      </c>
      <c r="B179">
        <v>4.6100000000000003</v>
      </c>
      <c r="C179">
        <v>1.44</v>
      </c>
      <c r="D179" s="20">
        <f t="shared" si="53"/>
        <v>4.9676770586123187E-2</v>
      </c>
      <c r="E179" s="17">
        <f>IF(OR($A179="",$B179="",$C179=""),"",A179*'MPTO_working_3-way'!$I178)</f>
        <v>7.5891630513376711</v>
      </c>
      <c r="F179" s="21">
        <f>IF(OR($A179="",$B179="",$C179=""),"",B179*'MPTO_working_3-way'!$I178)</f>
        <v>4.8390099124020285</v>
      </c>
      <c r="G179" s="22">
        <f>IF(OR($A179="",$B179="",$C179=""),"",C179*'MPTO_working_3-way'!$I178)</f>
        <v>1.5115345496440173</v>
      </c>
      <c r="H179" s="17">
        <f>IF(OR($A179="",$B179="",$C179=""),"",'MPTO_working_3-way'!E178)</f>
        <v>8.2133052595264164</v>
      </c>
      <c r="I179" s="21">
        <f>IF(OR($A179="",$B179="",$C179=""),"",'MPTO_working_3-way'!F178)</f>
        <v>4.9909958400423262</v>
      </c>
      <c r="J179" s="22">
        <f>IF(OR($A179="",$B179="",$C179=""),"",'MPTO_working_3-way'!G178)</f>
        <v>1.4751753343973593</v>
      </c>
      <c r="K179" s="17">
        <f>IF(OR($A179="",$B179="",$C179=""),"",'OddsRatio_working_3-way'!H178)</f>
        <v>7.8860098766959039</v>
      </c>
      <c r="L179" s="21">
        <f>IF(OR($A179="",$B179="",$C179=""),"",'OddsRatio_working_3-way'!I178)</f>
        <v>4.9901277134626332</v>
      </c>
      <c r="M179" s="22">
        <f>IF(OR($A179="",$B179="",$C179=""),"",'OddsRatio_working_3-way'!J178)</f>
        <v>1.4863313556574955</v>
      </c>
      <c r="N179" s="23">
        <f t="shared" si="54"/>
        <v>13.176683558323857</v>
      </c>
      <c r="O179" s="24">
        <f t="shared" si="55"/>
        <v>20.665384409258454</v>
      </c>
      <c r="P179" s="24">
        <f t="shared" si="56"/>
        <v>66.157932032417705</v>
      </c>
      <c r="Q179" t="s">
        <v>138</v>
      </c>
      <c r="R179" t="s">
        <v>394</v>
      </c>
      <c r="S179" s="48" t="s">
        <v>476</v>
      </c>
      <c r="T179" s="35">
        <v>100</v>
      </c>
      <c r="U179" s="35">
        <f t="shared" si="57"/>
        <v>85.163204747774472</v>
      </c>
      <c r="V179" s="35">
        <f t="shared" si="58"/>
        <v>75.247524752475243</v>
      </c>
      <c r="W179" s="35">
        <f t="shared" si="59"/>
        <v>34.640522875816991</v>
      </c>
      <c r="X179" s="35">
        <f t="shared" si="60"/>
        <v>90.111952371707758</v>
      </c>
      <c r="Y179" s="35">
        <f t="shared" si="61"/>
        <v>80.19627237640853</v>
      </c>
      <c r="Z179" s="35">
        <f t="shared" si="62"/>
        <v>39.58927049975027</v>
      </c>
      <c r="AA179" s="35">
        <f t="shared" si="63"/>
        <v>-4.9487476239332864</v>
      </c>
      <c r="AB179" s="35">
        <f t="shared" si="64"/>
        <v>-4.9487476239332864</v>
      </c>
      <c r="AC179" s="35">
        <f t="shared" si="65"/>
        <v>-4.9487476239332793</v>
      </c>
      <c r="AD179" s="36"/>
      <c r="AE179" s="36"/>
      <c r="AF179">
        <v>1.77</v>
      </c>
      <c r="AG179">
        <v>2.0699999999999998</v>
      </c>
      <c r="AI179" s="36"/>
      <c r="AJ179" t="s">
        <v>94</v>
      </c>
      <c r="AK179" s="35"/>
      <c r="AL179" s="35"/>
    </row>
    <row r="180" spans="1:38" ht="15" x14ac:dyDescent="0.25">
      <c r="A180">
        <v>6.74</v>
      </c>
      <c r="B180">
        <v>4.04</v>
      </c>
      <c r="C180">
        <v>1.53</v>
      </c>
      <c r="D180" s="20">
        <f t="shared" si="53"/>
        <v>4.9487476239332917E-2</v>
      </c>
      <c r="E180" s="17">
        <f>IF(OR($A180="",$B180="",$C180=""),"",A180*'MPTO_working_3-way'!$I179)</f>
        <v>7.0735455898531043</v>
      </c>
      <c r="F180" s="21">
        <f>IF(OR($A180="",$B180="",$C180=""),"",B180*'MPTO_working_3-way'!$I179)</f>
        <v>4.2399294040069053</v>
      </c>
      <c r="G180" s="22">
        <f>IF(OR($A180="",$B180="",$C180=""),"",C180*'MPTO_working_3-way'!$I179)</f>
        <v>1.6057158386461794</v>
      </c>
      <c r="H180" s="17">
        <f>IF(OR($A180="",$B180="",$C180=""),"",'MPTO_working_3-way'!E179)</f>
        <v>7.5831035861910996</v>
      </c>
      <c r="I180" s="21">
        <f>IF(OR($A180="",$B180="",$C180=""),"",'MPTO_working_3-way'!F179)</f>
        <v>4.3284622956805938</v>
      </c>
      <c r="J180" s="22">
        <f>IF(OR($A180="",$B180="",$C180=""),"",'MPTO_working_3-way'!G179)</f>
        <v>1.5696149029084174</v>
      </c>
      <c r="K180" s="17">
        <f>IF(OR($A180="",$B180="",$C180=""),"",'OddsRatio_working_3-way'!H179)</f>
        <v>7.2977424304819616</v>
      </c>
      <c r="L180" s="21">
        <f>IF(OR($A180="",$B180="",$C180=""),"",'OddsRatio_working_3-way'!I179)</f>
        <v>4.335389719279644</v>
      </c>
      <c r="M180" s="22">
        <f>IF(OR($A180="",$B180="",$C180=""),"",'OddsRatio_working_3-way'!J179)</f>
        <v>1.5814988655323063</v>
      </c>
      <c r="N180" s="23">
        <f t="shared" si="54"/>
        <v>14.13718180362738</v>
      </c>
      <c r="O180" s="24">
        <f t="shared" si="55"/>
        <v>23.585298355556567</v>
      </c>
      <c r="P180" s="24">
        <f t="shared" si="56"/>
        <v>62.277519840816041</v>
      </c>
      <c r="Q180" t="s">
        <v>71</v>
      </c>
      <c r="R180" t="s">
        <v>395</v>
      </c>
      <c r="S180" s="48" t="s">
        <v>476</v>
      </c>
      <c r="T180" s="35">
        <v>100</v>
      </c>
      <c r="U180" s="35">
        <f t="shared" si="57"/>
        <v>72.375690607734811</v>
      </c>
      <c r="V180" s="35">
        <f t="shared" si="58"/>
        <v>71.83098591549296</v>
      </c>
      <c r="W180" s="35">
        <f t="shared" si="59"/>
        <v>51.219512195121943</v>
      </c>
      <c r="X180" s="35">
        <f t="shared" si="60"/>
        <v>76.94950188938509</v>
      </c>
      <c r="Y180" s="35">
        <f t="shared" si="61"/>
        <v>76.404797197143253</v>
      </c>
      <c r="Z180" s="35">
        <f t="shared" si="62"/>
        <v>55.793323476772237</v>
      </c>
      <c r="AA180" s="35">
        <f t="shared" si="63"/>
        <v>-4.5738112816502792</v>
      </c>
      <c r="AB180" s="35">
        <f t="shared" si="64"/>
        <v>-4.5738112816502934</v>
      </c>
      <c r="AC180" s="35">
        <f t="shared" si="65"/>
        <v>-4.5738112816502934</v>
      </c>
      <c r="AD180" s="36"/>
      <c r="AE180" s="36"/>
      <c r="AF180">
        <v>1.85</v>
      </c>
      <c r="AG180">
        <v>1.99</v>
      </c>
      <c r="AI180" s="36"/>
      <c r="AJ180" t="s">
        <v>94</v>
      </c>
      <c r="AK180" s="35"/>
      <c r="AL180" s="35"/>
    </row>
    <row r="181" spans="1:38" s="35" customFormat="1" ht="15" x14ac:dyDescent="0.25">
      <c r="A181">
        <v>3.62</v>
      </c>
      <c r="B181">
        <v>3.55</v>
      </c>
      <c r="C181">
        <v>2.0499999999999998</v>
      </c>
      <c r="D181" s="20">
        <f t="shared" si="53"/>
        <v>4.5738112816502863E-2</v>
      </c>
      <c r="E181" s="17">
        <f>IF(OR($A181="",$B181="",$C181=""),"",A181*'MPTO_working_3-way'!$I180)</f>
        <v>3.7855719683957405</v>
      </c>
      <c r="F181" s="21">
        <f>IF(OR($A181="",$B181="",$C181=""),"",B181*'MPTO_working_3-way'!$I180)</f>
        <v>3.7123703004985851</v>
      </c>
      <c r="G181" s="22">
        <f>IF(OR($A181="",$B181="",$C181=""),"",C181*'MPTO_working_3-way'!$I180)</f>
        <v>2.1437631312738308</v>
      </c>
      <c r="H181" s="17">
        <f>IF(OR($A181="",$B181="",$C181=""),"",'MPTO_working_3-way'!E180)</f>
        <v>3.831460837569173</v>
      </c>
      <c r="I181" s="21">
        <f>IF(OR($A181="",$B181="",$C181=""),"",'MPTO_working_3-way'!F180)</f>
        <v>3.7531324125453209</v>
      </c>
      <c r="J181" s="22">
        <f>IF(OR($A181="",$B181="",$C181=""),"",'MPTO_working_3-way'!G180)</f>
        <v>2.1161385935811907</v>
      </c>
      <c r="K181" s="17">
        <f>IF(OR($A181="",$B181="",$C181=""),"",'OddsRatio_working_3-way'!H180)</f>
        <v>3.8123992488758991</v>
      </c>
      <c r="L181" s="21">
        <f>IF(OR($A181="",$B181="",$C181=""),"",'OddsRatio_working_3-way'!I180)</f>
        <v>3.7372588109288345</v>
      </c>
      <c r="M181" s="22">
        <f>IF(OR($A181="",$B181="",$C181=""),"",'OddsRatio_working_3-way'!J180)</f>
        <v>2.1271065692059903</v>
      </c>
      <c r="N181" s="23">
        <f t="shared" si="54"/>
        <v>26.41608740630501</v>
      </c>
      <c r="O181" s="24">
        <f t="shared" si="55"/>
        <v>26.936968003049056</v>
      </c>
      <c r="P181" s="24">
        <f t="shared" si="56"/>
        <v>46.64694459064593</v>
      </c>
      <c r="Q181" t="s">
        <v>129</v>
      </c>
      <c r="R181" t="s">
        <v>128</v>
      </c>
      <c r="S181" s="48" t="s">
        <v>476</v>
      </c>
      <c r="T181" s="35">
        <v>100</v>
      </c>
      <c r="U181" s="35">
        <f t="shared" si="57"/>
        <v>48.453608247422686</v>
      </c>
      <c r="V181" s="35">
        <f t="shared" si="58"/>
        <v>72.451790633608823</v>
      </c>
      <c r="W181" s="35">
        <f t="shared" si="59"/>
        <v>74.358974358974365</v>
      </c>
      <c r="X181" s="35">
        <f t="shared" si="60"/>
        <v>53.189235007416833</v>
      </c>
      <c r="Y181" s="35">
        <f t="shared" si="61"/>
        <v>77.187417393602971</v>
      </c>
      <c r="Z181" s="35">
        <f t="shared" si="62"/>
        <v>79.094601118968512</v>
      </c>
      <c r="AA181" s="35">
        <f t="shared" si="63"/>
        <v>-4.7356267599941475</v>
      </c>
      <c r="AB181" s="35">
        <f t="shared" si="64"/>
        <v>-4.7356267599941475</v>
      </c>
      <c r="AC181" s="35">
        <f t="shared" si="65"/>
        <v>-4.7356267599941475</v>
      </c>
      <c r="AD181" s="36"/>
      <c r="AE181" s="36"/>
      <c r="AF181">
        <v>1.96</v>
      </c>
      <c r="AG181">
        <v>1.87</v>
      </c>
      <c r="AH181" s="36"/>
      <c r="AI181" s="36"/>
      <c r="AJ181" t="s">
        <v>94</v>
      </c>
    </row>
    <row r="182" spans="1:38" ht="15" x14ac:dyDescent="0.25">
      <c r="A182">
        <v>1.94</v>
      </c>
      <c r="B182">
        <v>3.63</v>
      </c>
      <c r="C182">
        <v>3.9</v>
      </c>
      <c r="D182" s="20">
        <f t="shared" si="53"/>
        <v>4.7356267599941493E-2</v>
      </c>
      <c r="E182" s="17">
        <f>IF(OR($A182="",$B182="",$C182=""),"",A182*'MPTO_working_3-way'!$I181)</f>
        <v>2.0318711591438863</v>
      </c>
      <c r="F182" s="21">
        <f>IF(OR($A182="",$B182="",$C182=""),"",B182*'MPTO_working_3-way'!$I181)</f>
        <v>3.8019032513877873</v>
      </c>
      <c r="G182" s="22">
        <f>IF(OR($A182="",$B182="",$C182=""),"",C182*'MPTO_working_3-way'!$I181)</f>
        <v>4.084689443639772</v>
      </c>
      <c r="H182" s="17">
        <f>IF(OR($A182="",$B182="",$C182=""),"",'MPTO_working_3-way'!E181)</f>
        <v>2.001286847485984</v>
      </c>
      <c r="I182" s="21">
        <f>IF(OR($A182="",$B182="",$C182=""),"",'MPTO_working_3-way'!F181)</f>
        <v>3.8506462006096074</v>
      </c>
      <c r="J182" s="22">
        <f>IF(OR($A182="",$B182="",$C182=""),"",'MPTO_working_3-way'!G181)</f>
        <v>4.1558470249642134</v>
      </c>
      <c r="K182" s="17">
        <f>IF(OR($A182="",$B182="",$C182=""),"",'OddsRatio_working_3-way'!H181)</f>
        <v>2.0129842940761957</v>
      </c>
      <c r="L182" s="21">
        <f>IF(OR($A182="",$B182="",$C182=""),"",'OddsRatio_working_3-way'!I181)</f>
        <v>3.8342007376812717</v>
      </c>
      <c r="M182" s="22">
        <f>IF(OR($A182="",$B182="",$C182=""),"",'OddsRatio_working_3-way'!J181)</f>
        <v>4.1251643115116678</v>
      </c>
      <c r="N182" s="23">
        <f t="shared" si="54"/>
        <v>49.215718993784158</v>
      </c>
      <c r="O182" s="24">
        <f t="shared" si="55"/>
        <v>26.302615660589879</v>
      </c>
      <c r="P182" s="24">
        <f t="shared" si="56"/>
        <v>24.481665345625963</v>
      </c>
      <c r="Q182" t="s">
        <v>72</v>
      </c>
      <c r="R182" t="s">
        <v>396</v>
      </c>
      <c r="S182" s="48" t="s">
        <v>476</v>
      </c>
      <c r="T182" s="35">
        <v>100</v>
      </c>
      <c r="U182" s="35">
        <f t="shared" si="57"/>
        <v>57.805907172995774</v>
      </c>
      <c r="V182" s="35">
        <f t="shared" si="58"/>
        <v>70.414201183431956</v>
      </c>
      <c r="W182" s="35">
        <f t="shared" si="59"/>
        <v>67.320261437908499</v>
      </c>
      <c r="X182" s="35">
        <f t="shared" si="60"/>
        <v>62.265537378659552</v>
      </c>
      <c r="Y182" s="35">
        <f t="shared" si="61"/>
        <v>74.873831389095713</v>
      </c>
      <c r="Z182" s="35">
        <f t="shared" si="62"/>
        <v>71.779891643572256</v>
      </c>
      <c r="AA182" s="35">
        <f t="shared" si="63"/>
        <v>-4.4596302056637782</v>
      </c>
      <c r="AB182" s="35">
        <f t="shared" si="64"/>
        <v>-4.4596302056637569</v>
      </c>
      <c r="AC182" s="35">
        <f t="shared" si="65"/>
        <v>-4.4596302056637569</v>
      </c>
      <c r="AD182" s="36"/>
      <c r="AE182" s="36"/>
      <c r="AF182">
        <v>1.94</v>
      </c>
      <c r="AG182">
        <v>1.89</v>
      </c>
      <c r="AI182" s="36"/>
      <c r="AJ182" t="s">
        <v>94</v>
      </c>
      <c r="AK182" s="35"/>
      <c r="AL182" s="35"/>
    </row>
    <row r="183" spans="1:38" ht="15" x14ac:dyDescent="0.25">
      <c r="A183">
        <v>2.37</v>
      </c>
      <c r="B183">
        <v>3.38</v>
      </c>
      <c r="C183">
        <v>3.06</v>
      </c>
      <c r="D183" s="20">
        <f t="shared" si="53"/>
        <v>4.459630205663756E-2</v>
      </c>
      <c r="E183" s="17">
        <f>IF(OR($A183="",$B183="",$C183=""),"",A183*'MPTO_working_3-way'!$I182)</f>
        <v>2.475693235874231</v>
      </c>
      <c r="F183" s="21">
        <f>IF(OR($A183="",$B183="",$C183=""),"",B183*'MPTO_working_3-way'!$I182)</f>
        <v>3.530735500951435</v>
      </c>
      <c r="G183" s="22">
        <f>IF(OR($A183="",$B183="",$C183=""),"",C183*'MPTO_working_3-way'!$I182)</f>
        <v>3.1964646842933111</v>
      </c>
      <c r="H183" s="17">
        <f>IF(OR($A183="",$B183="",$C183=""),"",'MPTO_working_3-way'!E182)</f>
        <v>2.4565467932171972</v>
      </c>
      <c r="I183" s="21">
        <f>IF(OR($A183="",$B183="",$C183=""),"",'MPTO_working_3-way'!F182)</f>
        <v>3.5588131615671275</v>
      </c>
      <c r="J183" s="22">
        <f>IF(OR($A183="",$B183="",$C183=""),"",'MPTO_working_3-way'!G182)</f>
        <v>3.2058274083951632</v>
      </c>
      <c r="K183" s="17">
        <f>IF(OR($A183="",$B183="",$C183=""),"",'OddsRatio_working_3-way'!H182)</f>
        <v>2.4649695229384445</v>
      </c>
      <c r="L183" s="21">
        <f>IF(OR($A183="",$B183="",$C183=""),"",'OddsRatio_working_3-way'!I182)</f>
        <v>3.5449835507981731</v>
      </c>
      <c r="M183" s="22">
        <f>IF(OR($A183="",$B183="",$C183=""),"",'OddsRatio_working_3-way'!J182)</f>
        <v>3.202800888505982</v>
      </c>
      <c r="N183" s="23">
        <f t="shared" si="54"/>
        <v>40.392726591058214</v>
      </c>
      <c r="O183" s="24">
        <f t="shared" si="55"/>
        <v>28.322710657043775</v>
      </c>
      <c r="P183" s="24">
        <f t="shared" si="56"/>
        <v>31.284562751898026</v>
      </c>
      <c r="Q183" t="s">
        <v>397</v>
      </c>
      <c r="R183" t="s">
        <v>73</v>
      </c>
      <c r="S183" s="48" t="s">
        <v>476</v>
      </c>
      <c r="T183" s="35">
        <v>100</v>
      </c>
      <c r="U183" s="35">
        <f t="shared" si="57"/>
        <v>53.271028037383175</v>
      </c>
      <c r="V183" s="35">
        <f t="shared" si="58"/>
        <v>72.067039106145245</v>
      </c>
      <c r="W183" s="35">
        <f t="shared" si="59"/>
        <v>70.149253731343279</v>
      </c>
      <c r="X183" s="35">
        <f t="shared" si="60"/>
        <v>57.783707162511469</v>
      </c>
      <c r="Y183" s="35">
        <f t="shared" si="61"/>
        <v>76.579718231273546</v>
      </c>
      <c r="Z183" s="35">
        <f t="shared" si="62"/>
        <v>74.661932856471566</v>
      </c>
      <c r="AA183" s="35">
        <f t="shared" si="63"/>
        <v>-4.5126791251282938</v>
      </c>
      <c r="AB183" s="35">
        <f t="shared" si="64"/>
        <v>-4.5126791251283009</v>
      </c>
      <c r="AC183" s="35">
        <f t="shared" si="65"/>
        <v>-4.5126791251282867</v>
      </c>
      <c r="AD183" s="36"/>
      <c r="AE183" s="36"/>
      <c r="AF183">
        <v>2</v>
      </c>
      <c r="AG183">
        <v>1.85</v>
      </c>
      <c r="AI183" s="36"/>
      <c r="AJ183" t="s">
        <v>94</v>
      </c>
      <c r="AK183" s="35"/>
      <c r="AL183" s="35"/>
    </row>
    <row r="184" spans="1:38" ht="15" x14ac:dyDescent="0.25">
      <c r="A184">
        <v>2.14</v>
      </c>
      <c r="B184">
        <v>3.58</v>
      </c>
      <c r="C184">
        <v>3.35</v>
      </c>
      <c r="D184" s="20">
        <f t="shared" si="53"/>
        <v>4.5126791251282938E-2</v>
      </c>
      <c r="E184" s="17">
        <f>IF(OR($A184="",$B184="",$C184=""),"",A184*'MPTO_working_3-way'!$I183)</f>
        <v>2.2365713332777455</v>
      </c>
      <c r="F184" s="21">
        <f>IF(OR($A184="",$B184="",$C184=""),"",B184*'MPTO_working_3-way'!$I183)</f>
        <v>3.7415539126795929</v>
      </c>
      <c r="G184" s="22">
        <f>IF(OR($A184="",$B184="",$C184=""),"",C184*'MPTO_working_3-way'!$I183)</f>
        <v>3.5011747506917978</v>
      </c>
      <c r="H184" s="17">
        <f>IF(OR($A184="",$B184="",$C184=""),"",'MPTO_working_3-way'!E183)</f>
        <v>2.2111788292176922</v>
      </c>
      <c r="I184" s="21">
        <f>IF(OR($A184="",$B184="",$C184=""),"",'MPTO_working_3-way'!F183)</f>
        <v>3.7837604342659676</v>
      </c>
      <c r="J184" s="22">
        <f>IF(OR($A184="",$B184="",$C184=""),"",'MPTO_working_3-way'!G183)</f>
        <v>3.5277699123315842</v>
      </c>
      <c r="K184" s="17">
        <f>IF(OR($A184="",$B184="",$C184=""),"",'OddsRatio_working_3-way'!H183)</f>
        <v>2.2215786588194844</v>
      </c>
      <c r="L184" s="21">
        <f>IF(OR($A184="",$B184="",$C184=""),"",'OddsRatio_working_3-way'!I183)</f>
        <v>3.7646253857493592</v>
      </c>
      <c r="M184" s="22">
        <f>IF(OR($A184="",$B184="",$C184=""),"",'OddsRatio_working_3-way'!J183)</f>
        <v>3.5181665335313936</v>
      </c>
      <c r="N184" s="23">
        <f t="shared" si="54"/>
        <v>44.711294700110351</v>
      </c>
      <c r="O184" s="24">
        <f t="shared" si="55"/>
        <v>26.726863312356464</v>
      </c>
      <c r="P184" s="24">
        <f t="shared" si="56"/>
        <v>28.561841987533178</v>
      </c>
      <c r="Q184" t="s">
        <v>398</v>
      </c>
      <c r="R184" t="s">
        <v>399</v>
      </c>
      <c r="S184" s="48" t="s">
        <v>476</v>
      </c>
      <c r="T184" s="35">
        <v>100</v>
      </c>
      <c r="U184" s="35">
        <f t="shared" si="57"/>
        <v>60.15936254980079</v>
      </c>
      <c r="V184" s="35">
        <f t="shared" si="58"/>
        <v>71.671388101982998</v>
      </c>
      <c r="W184" s="35">
        <f t="shared" si="59"/>
        <v>63.768115942028999</v>
      </c>
      <c r="X184" s="35">
        <f t="shared" si="60"/>
        <v>64.560495955988017</v>
      </c>
      <c r="Y184" s="35">
        <f t="shared" si="61"/>
        <v>76.072521508170226</v>
      </c>
      <c r="Z184" s="35">
        <f t="shared" si="62"/>
        <v>68.169249348216198</v>
      </c>
      <c r="AA184" s="35">
        <f t="shared" si="63"/>
        <v>-4.4011334061872276</v>
      </c>
      <c r="AB184" s="35">
        <f t="shared" si="64"/>
        <v>-4.4011334061872276</v>
      </c>
      <c r="AC184" s="35">
        <f t="shared" si="65"/>
        <v>-4.4011334061871992</v>
      </c>
      <c r="AD184" s="36"/>
      <c r="AE184" s="36"/>
      <c r="AF184">
        <v>1.88</v>
      </c>
      <c r="AG184">
        <v>1.95</v>
      </c>
      <c r="AI184" s="36"/>
      <c r="AJ184" t="s">
        <v>94</v>
      </c>
      <c r="AK184" s="35"/>
      <c r="AL184" s="35"/>
    </row>
    <row r="185" spans="1:38" s="35" customFormat="1" ht="17.25" customHeight="1" x14ac:dyDescent="0.25">
      <c r="A185">
        <v>2.5099999999999998</v>
      </c>
      <c r="B185">
        <v>3.53</v>
      </c>
      <c r="C185">
        <v>2.76</v>
      </c>
      <c r="D185" s="20">
        <f t="shared" si="53"/>
        <v>4.4011334061872187E-2</v>
      </c>
      <c r="E185" s="17">
        <f>IF(OR($A185="",$B185="",$C185=""),"",A185*'MPTO_working_3-way'!$I184)</f>
        <v>2.6204684484952989</v>
      </c>
      <c r="F185" s="21">
        <f>IF(OR($A185="",$B185="",$C185=""),"",B185*'MPTO_working_3-way'!$I184)</f>
        <v>3.6853600092384085</v>
      </c>
      <c r="G185" s="22">
        <f>IF(OR($A185="",$B185="",$C185=""),"",C185*'MPTO_working_3-way'!$I184)</f>
        <v>2.8814712820107671</v>
      </c>
      <c r="H185" s="17">
        <f>IF(OR($A185="",$B185="",$C185=""),"",'MPTO_working_3-way'!E184)</f>
        <v>2.6059587396022068</v>
      </c>
      <c r="I185" s="21">
        <f>IF(OR($A185="",$B185="",$C185=""),"",'MPTO_working_3-way'!F184)</f>
        <v>3.7227909452136876</v>
      </c>
      <c r="J185" s="22">
        <f>IF(OR($A185="",$B185="",$C185=""),"",'MPTO_working_3-way'!G184)</f>
        <v>2.8764694784021159</v>
      </c>
      <c r="K185" s="17">
        <f>IF(OR($A185="",$B185="",$C185=""),"",'OddsRatio_working_3-way'!H184)</f>
        <v>2.6129998366701832</v>
      </c>
      <c r="L185" s="21">
        <f>IF(OR($A185="",$B185="",$C185=""),"",'OddsRatio_working_3-way'!I184)</f>
        <v>3.7025758852818296</v>
      </c>
      <c r="M185" s="22">
        <f>IF(OR($A185="",$B185="",$C185=""),"",'OddsRatio_working_3-way'!J184)</f>
        <v>2.8800527897612729</v>
      </c>
      <c r="N185" s="23">
        <f t="shared" si="54"/>
        <v>38.16111583309506</v>
      </c>
      <c r="O185" s="24">
        <f t="shared" si="55"/>
        <v>27.13439114477864</v>
      </c>
      <c r="P185" s="24">
        <f t="shared" si="56"/>
        <v>34.7044930221263</v>
      </c>
      <c r="Q185" t="s">
        <v>108</v>
      </c>
      <c r="R185" t="s">
        <v>109</v>
      </c>
      <c r="S185" s="48" t="s">
        <v>476</v>
      </c>
      <c r="T185" s="35">
        <v>100</v>
      </c>
      <c r="U185" s="35">
        <f t="shared" si="57"/>
        <v>50.248756218905463</v>
      </c>
      <c r="V185" s="35">
        <f t="shared" si="58"/>
        <v>71.83098591549296</v>
      </c>
      <c r="W185" s="35">
        <f t="shared" si="59"/>
        <v>74.554707379134854</v>
      </c>
      <c r="X185" s="35">
        <f t="shared" si="60"/>
        <v>53.614306705372186</v>
      </c>
      <c r="Y185" s="35">
        <f t="shared" si="61"/>
        <v>75.196536401959662</v>
      </c>
      <c r="Z185" s="35">
        <f t="shared" si="62"/>
        <v>77.92025786560157</v>
      </c>
      <c r="AA185" s="35">
        <f t="shared" si="63"/>
        <v>-3.3655504864667236</v>
      </c>
      <c r="AB185" s="35">
        <f t="shared" si="64"/>
        <v>-3.3655504864667023</v>
      </c>
      <c r="AC185" s="35">
        <f t="shared" si="65"/>
        <v>-3.3655504864667165</v>
      </c>
      <c r="AD185" s="36"/>
      <c r="AE185" s="36"/>
      <c r="AF185">
        <v>1.88</v>
      </c>
      <c r="AG185">
        <v>1.95</v>
      </c>
      <c r="AH185" s="36"/>
      <c r="AI185" s="36"/>
      <c r="AJ185" t="s">
        <v>94</v>
      </c>
    </row>
    <row r="186" spans="1:38" s="35" customFormat="1" ht="15" x14ac:dyDescent="0.25">
      <c r="A186">
        <v>2.0099999999999998</v>
      </c>
      <c r="B186">
        <v>3.55</v>
      </c>
      <c r="C186">
        <v>3.93</v>
      </c>
      <c r="D186" s="20">
        <f t="shared" si="53"/>
        <v>3.3655504864667174E-2</v>
      </c>
      <c r="E186" s="17">
        <f>IF(OR($A186="",$B186="",$C186=""),"",A186*'MPTO_working_3-way'!$I185)</f>
        <v>2.0776475647779806</v>
      </c>
      <c r="F186" s="21">
        <f>IF(OR($A186="",$B186="",$C186=""),"",B186*'MPTO_working_3-way'!$I185)</f>
        <v>3.6694770422695684</v>
      </c>
      <c r="G186" s="22">
        <f>IF(OR($A186="",$B186="",$C186=""),"",C186*'MPTO_working_3-way'!$I185)</f>
        <v>4.0622661341181425</v>
      </c>
      <c r="H186" s="17">
        <f>IF(OR($A186="",$B186="",$C186=""),"",'MPTO_working_3-way'!E185)</f>
        <v>2.0563694621323529</v>
      </c>
      <c r="I186" s="21">
        <f>IF(OR($A186="",$B186="",$C186=""),"",'MPTO_working_3-way'!F185)</f>
        <v>3.6972453114524559</v>
      </c>
      <c r="J186" s="22">
        <f>IF(OR($A186="",$B186="",$C186=""),"",'MPTO_working_3-way'!G185)</f>
        <v>4.1112601626910221</v>
      </c>
      <c r="K186" s="17">
        <f>IF(OR($A186="",$B186="",$C186=""),"",'OddsRatio_working_3-way'!H185)</f>
        <v>2.0647865077706133</v>
      </c>
      <c r="L186" s="21">
        <f>IF(OR($A186="",$B186="",$C186=""),"",'OddsRatio_working_3-way'!I185)</f>
        <v>3.6883223711040265</v>
      </c>
      <c r="M186" s="22">
        <f>IF(OR($A186="",$B186="",$C186=""),"",'OddsRatio_working_3-way'!J185)</f>
        <v>4.0889351166018812</v>
      </c>
      <c r="N186" s="23">
        <f t="shared" si="54"/>
        <v>48.131358607342094</v>
      </c>
      <c r="O186" s="24">
        <f t="shared" si="55"/>
        <v>27.25183966218524</v>
      </c>
      <c r="P186" s="24">
        <f t="shared" si="56"/>
        <v>24.616801730472666</v>
      </c>
      <c r="Q186" t="s">
        <v>136</v>
      </c>
      <c r="R186" t="s">
        <v>400</v>
      </c>
      <c r="S186" s="48" t="s">
        <v>476</v>
      </c>
      <c r="T186" s="35">
        <v>100</v>
      </c>
      <c r="U186" s="35">
        <f t="shared" si="57"/>
        <v>54.954954954954964</v>
      </c>
      <c r="V186" s="35">
        <f t="shared" si="58"/>
        <v>69.969969969969966</v>
      </c>
      <c r="W186" s="35">
        <f t="shared" si="59"/>
        <v>70.588235294117652</v>
      </c>
      <c r="X186" s="35">
        <f t="shared" si="60"/>
        <v>59.441794735912381</v>
      </c>
      <c r="Y186" s="35">
        <f t="shared" si="61"/>
        <v>74.456809750927391</v>
      </c>
      <c r="Z186" s="35">
        <f t="shared" si="62"/>
        <v>75.075075075075077</v>
      </c>
      <c r="AA186" s="35">
        <f t="shared" si="63"/>
        <v>-4.4868397809574176</v>
      </c>
      <c r="AB186" s="35">
        <f t="shared" si="64"/>
        <v>-4.4868397809574248</v>
      </c>
      <c r="AC186" s="35">
        <f t="shared" si="65"/>
        <v>-4.4868397809574248</v>
      </c>
      <c r="AD186" s="36"/>
      <c r="AE186" s="36"/>
      <c r="AF186">
        <v>1.96</v>
      </c>
      <c r="AG186">
        <v>1.91</v>
      </c>
      <c r="AH186" s="36"/>
      <c r="AI186" s="36"/>
      <c r="AJ186" t="s">
        <v>95</v>
      </c>
    </row>
    <row r="187" spans="1:38" ht="15" x14ac:dyDescent="0.25">
      <c r="A187">
        <v>2.2200000000000002</v>
      </c>
      <c r="B187">
        <v>3.33</v>
      </c>
      <c r="C187">
        <v>3.4</v>
      </c>
      <c r="D187" s="20">
        <f t="shared" si="53"/>
        <v>4.4868397809574301E-2</v>
      </c>
      <c r="E187" s="17">
        <f>IF(OR($A187="",$B187="",$C187=""),"",A187*'MPTO_working_3-way'!$I186)</f>
        <v>2.3196078431372551</v>
      </c>
      <c r="F187" s="21">
        <f>IF(OR($A187="",$B187="",$C187=""),"",B187*'MPTO_working_3-way'!$I186)</f>
        <v>3.4794117647058824</v>
      </c>
      <c r="G187" s="22">
        <f>IF(OR($A187="",$B187="",$C187=""),"",C187*'MPTO_working_3-way'!$I186)</f>
        <v>3.5525525525525525</v>
      </c>
      <c r="H187" s="17">
        <f>IF(OR($A187="",$B187="",$C187=""),"",'MPTO_working_3-way'!E186)</f>
        <v>2.2962412114656572</v>
      </c>
      <c r="I187" s="21">
        <f>IF(OR($A187="",$B187="",$C187=""),"",'MPTO_working_3-way'!F186)</f>
        <v>3.5045398266611638</v>
      </c>
      <c r="J187" s="22">
        <f>IF(OR($A187="",$B187="",$C187=""),"",'MPTO_working_3-way'!G186)</f>
        <v>3.5821556633621596</v>
      </c>
      <c r="K187" s="17">
        <f>IF(OR($A187="",$B187="",$C187=""),"",'OddsRatio_working_3-way'!H186)</f>
        <v>2.3060250539850355</v>
      </c>
      <c r="L187" s="21">
        <f>IF(OR($A187="",$B187="",$C187=""),"",'OddsRatio_working_3-way'!I186)</f>
        <v>3.4942937506435507</v>
      </c>
      <c r="M187" s="22">
        <f>IF(OR($A187="",$B187="",$C187=""),"",'OddsRatio_working_3-way'!J186)</f>
        <v>3.5692296143967908</v>
      </c>
      <c r="N187" s="23">
        <f t="shared" si="54"/>
        <v>43.110735418427723</v>
      </c>
      <c r="O187" s="24">
        <f t="shared" si="55"/>
        <v>28.740490278951818</v>
      </c>
      <c r="P187" s="24">
        <f t="shared" si="56"/>
        <v>28.148774302620456</v>
      </c>
      <c r="Q187" t="s">
        <v>130</v>
      </c>
      <c r="R187" t="s">
        <v>226</v>
      </c>
      <c r="S187" s="48" t="s">
        <v>476</v>
      </c>
      <c r="T187" s="35">
        <v>100</v>
      </c>
      <c r="U187" s="35">
        <f t="shared" si="57"/>
        <v>49.238578680203041</v>
      </c>
      <c r="V187" s="35">
        <f t="shared" si="58"/>
        <v>72.602739726027394</v>
      </c>
      <c r="W187" s="35">
        <f t="shared" si="59"/>
        <v>73.474801061007966</v>
      </c>
      <c r="X187" s="35">
        <f t="shared" si="60"/>
        <v>53.922459212964647</v>
      </c>
      <c r="Y187" s="35">
        <f t="shared" si="61"/>
        <v>77.286620258789</v>
      </c>
      <c r="Z187" s="35">
        <f t="shared" si="62"/>
        <v>78.158681593769558</v>
      </c>
      <c r="AA187" s="35">
        <f t="shared" si="63"/>
        <v>-4.6838805327616058</v>
      </c>
      <c r="AB187" s="35">
        <f t="shared" si="64"/>
        <v>-4.6838805327616058</v>
      </c>
      <c r="AC187" s="35">
        <f t="shared" si="65"/>
        <v>-4.6838805327615916</v>
      </c>
      <c r="AD187" s="36"/>
      <c r="AE187" s="36"/>
      <c r="AF187">
        <v>2.15</v>
      </c>
      <c r="AG187">
        <v>1.72</v>
      </c>
      <c r="AH187" s="41"/>
      <c r="AI187" s="36"/>
      <c r="AJ187" t="s">
        <v>95</v>
      </c>
      <c r="AK187" s="35"/>
      <c r="AL187" s="35"/>
    </row>
    <row r="188" spans="1:38" s="35" customFormat="1" ht="15" x14ac:dyDescent="0.25">
      <c r="A188">
        <v>1.97</v>
      </c>
      <c r="B188">
        <v>3.65</v>
      </c>
      <c r="C188">
        <v>3.77</v>
      </c>
      <c r="D188" s="20">
        <f t="shared" si="53"/>
        <v>4.6838805327615862E-2</v>
      </c>
      <c r="E188" s="17">
        <f>IF(OR($A188="",$B188="",$C188=""),"",A188*'MPTO_working_3-way'!$I187)</f>
        <v>2.0622724464954034</v>
      </c>
      <c r="F188" s="21">
        <f>IF(OR($A188="",$B188="",$C188=""),"",B188*'MPTO_working_3-way'!$I187)</f>
        <v>3.8209616394457977</v>
      </c>
      <c r="G188" s="22">
        <f>IF(OR($A188="",$B188="",$C188=""),"",C188*'MPTO_working_3-way'!$I187)</f>
        <v>3.9465822960851118</v>
      </c>
      <c r="H188" s="17">
        <f>IF(OR($A188="",$B188="",$C188=""),"",'MPTO_working_3-way'!E187)</f>
        <v>2.0325150452547915</v>
      </c>
      <c r="I188" s="21">
        <f>IF(OR($A188="",$B188="",$C188=""),"",'MPTO_working_3-way'!F187)</f>
        <v>3.8705731787443556</v>
      </c>
      <c r="J188" s="22">
        <f>IF(OR($A188="",$B188="",$C188=""),"",'MPTO_working_3-way'!G187)</f>
        <v>4.0057834816002629</v>
      </c>
      <c r="K188" s="17">
        <f>IF(OR($A188="",$B188="",$C188=""),"",'OddsRatio_working_3-way'!H187)</f>
        <v>2.0440067559903565</v>
      </c>
      <c r="L188" s="21">
        <f>IF(OR($A188="",$B188="",$C188=""),"",'OddsRatio_working_3-way'!I187)</f>
        <v>3.8521834055406656</v>
      </c>
      <c r="M188" s="22">
        <f>IF(OR($A188="",$B188="",$C188=""),"",'OddsRatio_working_3-way'!J187)</f>
        <v>3.9813388805085435</v>
      </c>
      <c r="N188" s="23">
        <f t="shared" si="54"/>
        <v>48.490198358581857</v>
      </c>
      <c r="O188" s="24">
        <f t="shared" si="55"/>
        <v>26.171422127782542</v>
      </c>
      <c r="P188" s="24">
        <f t="shared" si="56"/>
        <v>25.338379513635612</v>
      </c>
      <c r="Q188" t="s">
        <v>401</v>
      </c>
      <c r="R188" t="s">
        <v>402</v>
      </c>
      <c r="S188" s="48" t="s">
        <v>476</v>
      </c>
      <c r="T188" s="35">
        <v>100</v>
      </c>
      <c r="U188" s="35">
        <f t="shared" si="57"/>
        <v>52.830188679245275</v>
      </c>
      <c r="V188" s="35">
        <f t="shared" si="58"/>
        <v>72.067039106145245</v>
      </c>
      <c r="W188" s="35">
        <f t="shared" si="59"/>
        <v>70.674486803519059</v>
      </c>
      <c r="X188" s="35">
        <f t="shared" si="60"/>
        <v>57.258474090335689</v>
      </c>
      <c r="Y188" s="35">
        <f t="shared" si="61"/>
        <v>76.495324517235645</v>
      </c>
      <c r="Z188" s="35">
        <f t="shared" si="62"/>
        <v>75.102772214609459</v>
      </c>
      <c r="AA188" s="35">
        <f t="shared" si="63"/>
        <v>-4.428285411090414</v>
      </c>
      <c r="AB188" s="35">
        <f t="shared" si="64"/>
        <v>-4.4282854110903997</v>
      </c>
      <c r="AC188" s="35">
        <f t="shared" si="65"/>
        <v>-4.4282854110903997</v>
      </c>
      <c r="AD188" s="36"/>
      <c r="AE188" s="36"/>
      <c r="AF188">
        <v>2.06</v>
      </c>
      <c r="AG188">
        <v>1.78</v>
      </c>
      <c r="AH188" s="41"/>
      <c r="AI188" s="36"/>
      <c r="AJ188" t="s">
        <v>95</v>
      </c>
    </row>
    <row r="189" spans="1:38" ht="15" x14ac:dyDescent="0.25">
      <c r="A189">
        <v>2.12</v>
      </c>
      <c r="B189">
        <v>3.58</v>
      </c>
      <c r="C189">
        <v>3.41</v>
      </c>
      <c r="D189" s="20">
        <f t="shared" si="53"/>
        <v>4.4282854110903935E-2</v>
      </c>
      <c r="E189" s="17">
        <f>IF(OR($A189="",$B189="",$C189=""),"",A189*'MPTO_working_3-way'!$I188)</f>
        <v>2.2138796507151164</v>
      </c>
      <c r="F189" s="21">
        <f>IF(OR($A189="",$B189="",$C189=""),"",B189*'MPTO_working_3-way'!$I188)</f>
        <v>3.7385326177170364</v>
      </c>
      <c r="G189" s="22">
        <f>IF(OR($A189="",$B189="",$C189=""),"",C189*'MPTO_working_3-way'!$I188)</f>
        <v>3.5610045325181825</v>
      </c>
      <c r="H189" s="17">
        <f>IF(OR($A189="",$B189="",$C189=""),"",'MPTO_working_3-way'!E188)</f>
        <v>2.1884847272636252</v>
      </c>
      <c r="I189" s="21">
        <f>IF(OR($A189="",$B189="",$C189=""),"",'MPTO_working_3-way'!F188)</f>
        <v>3.7797372114724035</v>
      </c>
      <c r="J189" s="22">
        <f>IF(OR($A189="",$B189="",$C189=""),"",'MPTO_working_3-way'!G188)</f>
        <v>3.5907393032963077</v>
      </c>
      <c r="K189" s="17">
        <f>IF(OR($A189="",$B189="",$C189=""),"",'OddsRatio_working_3-way'!H188)</f>
        <v>2.1988135548360082</v>
      </c>
      <c r="L189" s="21">
        <f>IF(OR($A189="",$B189="",$C189=""),"",'OddsRatio_working_3-way'!I188)</f>
        <v>3.761552653104375</v>
      </c>
      <c r="M189" s="22">
        <f>IF(OR($A189="",$B189="",$C189=""),"",'OddsRatio_working_3-way'!J188)</f>
        <v>3.5795898813881957</v>
      </c>
      <c r="N189" s="23">
        <f t="shared" si="54"/>
        <v>45.169573679264133</v>
      </c>
      <c r="O189" s="24">
        <f t="shared" si="55"/>
        <v>26.748462625709486</v>
      </c>
      <c r="P189" s="24">
        <f t="shared" si="56"/>
        <v>28.081963695026385</v>
      </c>
      <c r="Q189" t="s">
        <v>133</v>
      </c>
      <c r="R189" t="s">
        <v>131</v>
      </c>
      <c r="S189" s="48" t="s">
        <v>476</v>
      </c>
      <c r="T189" s="35">
        <v>100</v>
      </c>
      <c r="U189" s="35">
        <f t="shared" si="57"/>
        <v>63.369963369963365</v>
      </c>
      <c r="V189" s="35">
        <f t="shared" si="58"/>
        <v>68.55345911949685</v>
      </c>
      <c r="W189" s="35">
        <f t="shared" si="59"/>
        <v>63.63636363636364</v>
      </c>
      <c r="X189" s="35">
        <f t="shared" si="60"/>
        <v>67.81017724413951</v>
      </c>
      <c r="Y189" s="35">
        <f t="shared" si="61"/>
        <v>72.993672993672988</v>
      </c>
      <c r="Z189" s="35">
        <f t="shared" si="62"/>
        <v>68.076577510539778</v>
      </c>
      <c r="AA189" s="35">
        <f t="shared" si="63"/>
        <v>-4.4402138741761448</v>
      </c>
      <c r="AB189" s="35">
        <f t="shared" si="64"/>
        <v>-4.4402138741761377</v>
      </c>
      <c r="AC189" s="35">
        <f t="shared" si="65"/>
        <v>-4.4402138741761377</v>
      </c>
      <c r="AD189" s="36"/>
      <c r="AE189" s="36"/>
      <c r="AF189">
        <v>2.11</v>
      </c>
      <c r="AG189">
        <v>1.75</v>
      </c>
      <c r="AH189" s="41"/>
      <c r="AI189" s="36"/>
      <c r="AJ189" t="s">
        <v>95</v>
      </c>
      <c r="AK189" s="35"/>
      <c r="AL189" s="35"/>
    </row>
    <row r="190" spans="1:38" ht="15" x14ac:dyDescent="0.25">
      <c r="A190">
        <v>2.73</v>
      </c>
      <c r="B190">
        <v>3.18</v>
      </c>
      <c r="C190">
        <v>2.75</v>
      </c>
      <c r="D190" s="20">
        <f t="shared" si="53"/>
        <v>4.4402138741761465E-2</v>
      </c>
      <c r="E190" s="17">
        <f>IF(OR($A190="",$B190="",$C190=""),"",A190*'MPTO_working_3-way'!$I189)</f>
        <v>2.8512178387650087</v>
      </c>
      <c r="F190" s="21">
        <f>IF(OR($A190="",$B190="",$C190=""),"",B190*'MPTO_working_3-way'!$I189)</f>
        <v>3.3211988011988018</v>
      </c>
      <c r="G190" s="22">
        <f>IF(OR($A190="",$B190="",$C190=""),"",C190*'MPTO_working_3-way'!$I189)</f>
        <v>2.8721058815398441</v>
      </c>
      <c r="H190" s="17">
        <f>IF(OR($A190="",$B190="",$C190=""),"",'MPTO_working_3-way'!E189)</f>
        <v>2.844953018774615</v>
      </c>
      <c r="I190" s="21">
        <f>IF(OR($A190="",$B190="",$C190=""),"",'MPTO_working_3-way'!F189)</f>
        <v>3.3370631032337883</v>
      </c>
      <c r="J190" s="22">
        <f>IF(OR($A190="",$B190="",$C190=""),"",'MPTO_working_3-way'!G189)</f>
        <v>2.8666794747870155</v>
      </c>
      <c r="K190" s="17">
        <f>IF(OR($A190="",$B190="",$C190=""),"",'OddsRatio_working_3-way'!H189)</f>
        <v>2.8481417680470678</v>
      </c>
      <c r="L190" s="21">
        <f>IF(OR($A190="",$B190="",$C190=""),"",'OddsRatio_working_3-way'!I189)</f>
        <v>3.3288722857471718</v>
      </c>
      <c r="M190" s="22">
        <f>IF(OR($A190="",$B190="",$C190=""),"",'OddsRatio_working_3-way'!J189)</f>
        <v>2.8695075688337393</v>
      </c>
      <c r="N190" s="23">
        <f t="shared" si="54"/>
        <v>35.072732304212337</v>
      </c>
      <c r="O190" s="24">
        <f t="shared" si="55"/>
        <v>30.109609808333225</v>
      </c>
      <c r="P190" s="24">
        <f t="shared" si="56"/>
        <v>34.817657887454423</v>
      </c>
      <c r="Q190" t="s">
        <v>111</v>
      </c>
      <c r="R190" t="s">
        <v>403</v>
      </c>
      <c r="S190" s="48" t="s">
        <v>476</v>
      </c>
      <c r="T190" s="35">
        <v>100</v>
      </c>
      <c r="U190" s="35">
        <f t="shared" si="57"/>
        <v>36.708860759493668</v>
      </c>
      <c r="V190" s="35">
        <f t="shared" si="58"/>
        <v>74.489795918367349</v>
      </c>
      <c r="W190" s="35">
        <f t="shared" si="59"/>
        <v>83.766233766233768</v>
      </c>
      <c r="X190" s="35">
        <f t="shared" si="60"/>
        <v>41.74397031539889</v>
      </c>
      <c r="Y190" s="35">
        <f t="shared" si="61"/>
        <v>79.524905474272558</v>
      </c>
      <c r="Z190" s="35">
        <f t="shared" si="62"/>
        <v>88.801343322138976</v>
      </c>
      <c r="AA190" s="35">
        <f t="shared" si="63"/>
        <v>-5.0351095559052226</v>
      </c>
      <c r="AB190" s="35">
        <f t="shared" si="64"/>
        <v>-5.0351095559052084</v>
      </c>
      <c r="AC190" s="35">
        <f t="shared" si="65"/>
        <v>-5.0351095559052084</v>
      </c>
      <c r="AD190" s="36"/>
      <c r="AE190" s="36"/>
      <c r="AF190">
        <v>2.2999999999999998</v>
      </c>
      <c r="AG190">
        <v>1.63</v>
      </c>
      <c r="AH190" s="41"/>
      <c r="AI190" s="36"/>
      <c r="AJ190" t="s">
        <v>95</v>
      </c>
      <c r="AK190" s="35"/>
      <c r="AL190" s="35"/>
    </row>
    <row r="191" spans="1:38" ht="15" x14ac:dyDescent="0.25">
      <c r="A191">
        <v>1.58</v>
      </c>
      <c r="B191">
        <v>3.92</v>
      </c>
      <c r="C191">
        <v>6.16</v>
      </c>
      <c r="D191" s="20">
        <f t="shared" si="53"/>
        <v>5.0351095559052261E-2</v>
      </c>
      <c r="E191" s="17">
        <f>IF(OR($A191="",$B191="",$C191=""),"",A191*'MPTO_working_3-way'!$I190)</f>
        <v>1.6595547309833028</v>
      </c>
      <c r="F191" s="21">
        <f>IF(OR($A191="",$B191="",$C191=""),"",B191*'MPTO_working_3-way'!$I190)</f>
        <v>4.1173762945914847</v>
      </c>
      <c r="G191" s="22">
        <f>IF(OR($A191="",$B191="",$C191=""),"",C191*'MPTO_working_3-way'!$I190)</f>
        <v>6.4701627486437623</v>
      </c>
      <c r="H191" s="17">
        <f>IF(OR($A191="",$B191="",$C191=""),"",'MPTO_working_3-way'!E190)</f>
        <v>1.6230401748278405</v>
      </c>
      <c r="I191" s="21">
        <f>IF(OR($A191="",$B191="",$C191=""),"",'MPTO_working_3-way'!F190)</f>
        <v>4.1960681262009958</v>
      </c>
      <c r="J191" s="22">
        <f>IF(OR($A191="",$B191="",$C191=""),"",'MPTO_working_3-way'!G190)</f>
        <v>6.8703041385430419</v>
      </c>
      <c r="K191" s="17">
        <f>IF(OR($A191="",$B191="",$C191=""),"",'OddsRatio_working_3-way'!H190)</f>
        <v>1.6353294810756518</v>
      </c>
      <c r="L191" s="21">
        <f>IF(OR($A191="",$B191="",$C191=""),"",'OddsRatio_working_3-way'!I190)</f>
        <v>4.1985553185187987</v>
      </c>
      <c r="M191" s="22">
        <f>IF(OR($A191="",$B191="",$C191=""),"",'OddsRatio_working_3-way'!J190)</f>
        <v>6.6522415902592487</v>
      </c>
      <c r="N191" s="23">
        <f t="shared" si="54"/>
        <v>60.257126886528781</v>
      </c>
      <c r="O191" s="24">
        <f t="shared" si="55"/>
        <v>24.287311347121296</v>
      </c>
      <c r="P191" s="24">
        <f t="shared" si="56"/>
        <v>15.455561766349915</v>
      </c>
      <c r="Q191" t="s">
        <v>404</v>
      </c>
      <c r="R191" t="s">
        <v>132</v>
      </c>
      <c r="S191" s="48" t="s">
        <v>476</v>
      </c>
      <c r="T191" s="35">
        <v>100</v>
      </c>
      <c r="U191" s="35">
        <f t="shared" si="57"/>
        <v>52.830188679245275</v>
      </c>
      <c r="V191" s="35">
        <f t="shared" si="58"/>
        <v>68.253968253968253</v>
      </c>
      <c r="W191" s="35">
        <f t="shared" si="59"/>
        <v>74.424552429667528</v>
      </c>
      <c r="X191" s="35">
        <f t="shared" si="60"/>
        <v>57.321479316364218</v>
      </c>
      <c r="Y191" s="35">
        <f t="shared" si="61"/>
        <v>72.74525889108719</v>
      </c>
      <c r="Z191" s="35">
        <f t="shared" si="62"/>
        <v>78.915843066786451</v>
      </c>
      <c r="AA191" s="35">
        <f t="shared" si="63"/>
        <v>-4.4912906371189436</v>
      </c>
      <c r="AB191" s="35">
        <f t="shared" si="64"/>
        <v>-4.4912906371189365</v>
      </c>
      <c r="AC191" s="35">
        <f t="shared" si="65"/>
        <v>-4.4912906371189223</v>
      </c>
      <c r="AD191" s="36"/>
      <c r="AE191" s="36"/>
      <c r="AF191">
        <v>1.89</v>
      </c>
      <c r="AG191">
        <v>1.94</v>
      </c>
      <c r="AH191" s="41"/>
      <c r="AI191" s="36"/>
      <c r="AJ191" t="s">
        <v>95</v>
      </c>
      <c r="AK191" s="35"/>
      <c r="AL191" s="35"/>
    </row>
    <row r="192" spans="1:38" ht="15" x14ac:dyDescent="0.25">
      <c r="A192">
        <v>2.12</v>
      </c>
      <c r="B192">
        <v>3.15</v>
      </c>
      <c r="C192">
        <v>3.91</v>
      </c>
      <c r="D192" s="20">
        <f t="shared" si="53"/>
        <v>4.4912906371189276E-2</v>
      </c>
      <c r="E192" s="17">
        <f>IF(OR($A192="",$B192="",$C192=""),"",A192*'MPTO_working_3-way'!$I191)</f>
        <v>2.2152153615069214</v>
      </c>
      <c r="F192" s="21">
        <f>IF(OR($A192="",$B192="",$C192=""),"",B192*'MPTO_working_3-way'!$I191)</f>
        <v>3.2914756550692461</v>
      </c>
      <c r="G192" s="22">
        <f>IF(OR($A192="",$B192="",$C192=""),"",C192*'MPTO_working_3-way'!$I191)</f>
        <v>4.08560946391135</v>
      </c>
      <c r="H192" s="17">
        <f>IF(OR($A192="",$B192="",$C192=""),"",'MPTO_working_3-way'!E191)</f>
        <v>2.1894910609618865</v>
      </c>
      <c r="I192" s="21">
        <f>IF(OR($A192="",$B192="",$C192=""),"",'MPTO_working_3-way'!F191)</f>
        <v>3.3059015280938322</v>
      </c>
      <c r="J192" s="22">
        <f>IF(OR($A192="",$B192="",$C192=""),"",'MPTO_working_3-way'!G191)</f>
        <v>4.153108378646623</v>
      </c>
      <c r="K192" s="17">
        <f>IF(OR($A192="",$B192="",$C192=""),"",'OddsRatio_working_3-way'!H191)</f>
        <v>2.2001734427115043</v>
      </c>
      <c r="L192" s="21">
        <f>IF(OR($A192="",$B192="",$C192=""),"",'OddsRatio_working_3-way'!I191)</f>
        <v>3.303904376633692</v>
      </c>
      <c r="M192" s="22">
        <f>IF(OR($A192="",$B192="",$C192=""),"",'OddsRatio_working_3-way'!J191)</f>
        <v>4.1183077841879259</v>
      </c>
      <c r="N192" s="23">
        <f t="shared" si="54"/>
        <v>45.142337732785514</v>
      </c>
      <c r="O192" s="24">
        <f t="shared" si="55"/>
        <v>30.381509839208032</v>
      </c>
      <c r="P192" s="24">
        <f t="shared" si="56"/>
        <v>24.476152428006472</v>
      </c>
      <c r="Q192" t="s">
        <v>315</v>
      </c>
      <c r="R192" t="s">
        <v>135</v>
      </c>
      <c r="S192" s="48" t="s">
        <v>476</v>
      </c>
      <c r="T192" s="35">
        <v>100</v>
      </c>
      <c r="U192" s="35">
        <f t="shared" si="57"/>
        <v>67.741935483870961</v>
      </c>
      <c r="V192" s="35">
        <f t="shared" si="58"/>
        <v>68.55345911949685</v>
      </c>
      <c r="W192" s="35">
        <f t="shared" si="59"/>
        <v>59.349593495934961</v>
      </c>
      <c r="X192" s="35">
        <f t="shared" si="60"/>
        <v>72.096947384568182</v>
      </c>
      <c r="Y192" s="35">
        <f t="shared" si="61"/>
        <v>72.908471020194071</v>
      </c>
      <c r="Z192" s="35">
        <f t="shared" si="62"/>
        <v>63.704605396632175</v>
      </c>
      <c r="AA192" s="35">
        <f t="shared" si="63"/>
        <v>-4.355011900697221</v>
      </c>
      <c r="AB192" s="35">
        <f t="shared" si="64"/>
        <v>-4.355011900697221</v>
      </c>
      <c r="AC192" s="35">
        <f t="shared" si="65"/>
        <v>-4.3550119006972139</v>
      </c>
      <c r="AD192" s="36"/>
      <c r="AE192" s="36"/>
      <c r="AF192">
        <v>2.21</v>
      </c>
      <c r="AG192">
        <v>1.68</v>
      </c>
      <c r="AH192" s="41"/>
      <c r="AI192" s="36"/>
      <c r="AJ192" t="s">
        <v>95</v>
      </c>
      <c r="AK192" s="35"/>
      <c r="AL192" s="35"/>
    </row>
    <row r="193" spans="1:38" s="35" customFormat="1" ht="15" x14ac:dyDescent="0.25">
      <c r="A193">
        <v>3.1</v>
      </c>
      <c r="B193">
        <v>3.18</v>
      </c>
      <c r="C193">
        <v>2.46</v>
      </c>
      <c r="D193" s="20">
        <f t="shared" si="53"/>
        <v>4.3550119006972032E-2</v>
      </c>
      <c r="E193" s="17">
        <f>IF(OR($A193="",$B193="",$C193=""),"",A193*'MPTO_working_3-way'!$I192)</f>
        <v>3.2350053689216134</v>
      </c>
      <c r="F193" s="21">
        <f>IF(OR($A193="",$B193="",$C193=""),"",B193*'MPTO_working_3-way'!$I192)</f>
        <v>3.3184893784421714</v>
      </c>
      <c r="G193" s="22">
        <f>IF(OR($A193="",$B193="",$C193=""),"",C193*'MPTO_working_3-way'!$I192)</f>
        <v>2.5671332927571511</v>
      </c>
      <c r="H193" s="17">
        <f>IF(OR($A193="",$B193="",$C193=""),"",'MPTO_working_3-way'!E192)</f>
        <v>3.2460793814819375</v>
      </c>
      <c r="I193" s="21">
        <f>IF(OR($A193="",$B193="",$C193=""),"",'MPTO_working_3-way'!F192)</f>
        <v>3.3339034033731281</v>
      </c>
      <c r="J193" s="22">
        <f>IF(OR($A193="",$B193="",$C193=""),"",'MPTO_working_3-way'!G192)</f>
        <v>2.5511026766365519</v>
      </c>
      <c r="K193" s="17">
        <f>IF(OR($A193="",$B193="",$C193=""),"",'OddsRatio_working_3-way'!H192)</f>
        <v>3.241340996024471</v>
      </c>
      <c r="L193" s="21">
        <f>IF(OR($A193="",$B193="",$C193=""),"",'OddsRatio_working_3-way'!I192)</f>
        <v>3.3267254149206416</v>
      </c>
      <c r="M193" s="22">
        <f>IF(OR($A193="",$B193="",$C193=""),"",'OddsRatio_working_3-way'!J192)</f>
        <v>2.5582656448551084</v>
      </c>
      <c r="N193" s="23">
        <f t="shared" si="54"/>
        <v>30.911849779505907</v>
      </c>
      <c r="O193" s="24">
        <f t="shared" si="55"/>
        <v>30.13419318127934</v>
      </c>
      <c r="P193" s="24">
        <f t="shared" si="56"/>
        <v>38.953957039214764</v>
      </c>
      <c r="Q193" t="s">
        <v>134</v>
      </c>
      <c r="R193" t="s">
        <v>317</v>
      </c>
      <c r="S193" s="48" t="s">
        <v>476</v>
      </c>
      <c r="T193" s="35">
        <v>100</v>
      </c>
      <c r="U193" s="35">
        <f t="shared" si="57"/>
        <v>56.331877729257641</v>
      </c>
      <c r="V193" s="35">
        <f t="shared" si="58"/>
        <v>70.674486803519059</v>
      </c>
      <c r="W193" s="35">
        <f t="shared" si="59"/>
        <v>68.652037617554868</v>
      </c>
      <c r="X193" s="35">
        <f t="shared" si="60"/>
        <v>60.673475578926087</v>
      </c>
      <c r="Y193" s="35">
        <f t="shared" si="61"/>
        <v>75.016084653187505</v>
      </c>
      <c r="Z193" s="35">
        <f t="shared" si="62"/>
        <v>72.993635467223299</v>
      </c>
      <c r="AA193" s="35">
        <f t="shared" si="63"/>
        <v>-4.341597849668446</v>
      </c>
      <c r="AB193" s="35">
        <f t="shared" si="64"/>
        <v>-4.341597849668446</v>
      </c>
      <c r="AC193" s="35">
        <f t="shared" si="65"/>
        <v>-4.3415978496684318</v>
      </c>
      <c r="AD193" s="36"/>
      <c r="AE193" s="36"/>
      <c r="AF193">
        <v>2.16</v>
      </c>
      <c r="AG193">
        <v>1.71</v>
      </c>
      <c r="AH193" s="41"/>
      <c r="AI193" s="36"/>
      <c r="AJ193" t="s">
        <v>95</v>
      </c>
    </row>
    <row r="194" spans="1:38" ht="15" x14ac:dyDescent="0.25">
      <c r="A194">
        <v>2.29</v>
      </c>
      <c r="B194">
        <v>3.41</v>
      </c>
      <c r="C194">
        <v>3.19</v>
      </c>
      <c r="D194" s="20">
        <f t="shared" si="53"/>
        <v>4.3415978496684327E-2</v>
      </c>
      <c r="E194" s="17">
        <f>IF(OR($A194="",$B194="",$C194=""),"",A194*'MPTO_working_3-way'!$I193)</f>
        <v>2.3894225907574071</v>
      </c>
      <c r="F194" s="21">
        <f>IF(OR($A194="",$B194="",$C194=""),"",B194*'MPTO_working_3-way'!$I193)</f>
        <v>3.5580484866736937</v>
      </c>
      <c r="G194" s="22">
        <f>IF(OR($A194="",$B194="",$C194=""),"",C194*'MPTO_working_3-way'!$I193)</f>
        <v>3.328496971404423</v>
      </c>
      <c r="H194" s="17">
        <f>IF(OR($A194="",$B194="",$C194=""),"",'MPTO_working_3-way'!E193)</f>
        <v>2.3684939343831939</v>
      </c>
      <c r="I194" s="21">
        <f>IF(OR($A194="",$B194="",$C194=""),"",'MPTO_working_3-way'!F193)</f>
        <v>3.5870175043994634</v>
      </c>
      <c r="J194" s="22">
        <f>IF(OR($A194="",$B194="",$C194=""),"",'MPTO_working_3-way'!G193)</f>
        <v>3.3443962506294977</v>
      </c>
      <c r="K194" s="17">
        <f>IF(OR($A194="",$B194="",$C194=""),"",'OddsRatio_working_3-way'!H193)</f>
        <v>2.3774612085955389</v>
      </c>
      <c r="L194" s="21">
        <f>IF(OR($A194="",$B194="",$C194=""),"",'OddsRatio_working_3-way'!I193)</f>
        <v>3.5733965214846886</v>
      </c>
      <c r="M194" s="22">
        <f>IF(OR($A194="",$B194="",$C194=""),"",'OddsRatio_working_3-way'!J193)</f>
        <v>3.3384806564528908</v>
      </c>
      <c r="N194" s="23">
        <f t="shared" si="54"/>
        <v>41.851115155106015</v>
      </c>
      <c r="O194" s="24">
        <f t="shared" si="55"/>
        <v>28.105294341698762</v>
      </c>
      <c r="P194" s="24">
        <f t="shared" si="56"/>
        <v>30.043590503195226</v>
      </c>
      <c r="Q194" t="s">
        <v>405</v>
      </c>
      <c r="R194" t="s">
        <v>316</v>
      </c>
      <c r="S194" s="48" t="s">
        <v>476</v>
      </c>
      <c r="T194" s="35">
        <v>100</v>
      </c>
      <c r="U194" s="35">
        <f t="shared" si="57"/>
        <v>60.629921259842511</v>
      </c>
      <c r="V194" s="35">
        <f t="shared" si="58"/>
        <v>71.671388101982998</v>
      </c>
      <c r="W194" s="35">
        <f t="shared" si="59"/>
        <v>63.235294117647051</v>
      </c>
      <c r="X194" s="35">
        <f t="shared" si="60"/>
        <v>65.093317780369929</v>
      </c>
      <c r="Y194" s="35">
        <f t="shared" si="61"/>
        <v>76.134784622510423</v>
      </c>
      <c r="Z194" s="35">
        <f t="shared" si="62"/>
        <v>67.698690638174469</v>
      </c>
      <c r="AA194" s="35">
        <f t="shared" si="63"/>
        <v>-4.463396520527418</v>
      </c>
      <c r="AB194" s="35">
        <f t="shared" si="64"/>
        <v>-4.4633965205274251</v>
      </c>
      <c r="AC194" s="35">
        <f t="shared" si="65"/>
        <v>-4.463396520527418</v>
      </c>
      <c r="AD194" s="36"/>
      <c r="AE194" s="36"/>
      <c r="AF194">
        <v>2.04</v>
      </c>
      <c r="AG194">
        <v>1.81</v>
      </c>
      <c r="AH194" s="41"/>
      <c r="AI194" s="36"/>
      <c r="AJ194" t="s">
        <v>95</v>
      </c>
      <c r="AK194" s="35"/>
      <c r="AL194" s="35"/>
    </row>
    <row r="195" spans="1:38" ht="15" x14ac:dyDescent="0.25">
      <c r="A195">
        <v>2.54</v>
      </c>
      <c r="B195">
        <v>3.53</v>
      </c>
      <c r="C195">
        <v>2.72</v>
      </c>
      <c r="D195" s="20">
        <f t="shared" si="53"/>
        <v>4.4633965205274073E-2</v>
      </c>
      <c r="E195" s="17">
        <f>IF(OR($A195="",$B195="",$C195=""),"",A195*'MPTO_working_3-way'!$I194)</f>
        <v>2.6533702716213963</v>
      </c>
      <c r="F195" s="21">
        <f>IF(OR($A195="",$B195="",$C195=""),"",B195*'MPTO_working_3-way'!$I194)</f>
        <v>3.6875578971746172</v>
      </c>
      <c r="G195" s="22">
        <f>IF(OR($A195="",$B195="",$C195=""),"",C195*'MPTO_working_3-way'!$I194)</f>
        <v>2.8414043853583455</v>
      </c>
      <c r="H195" s="17">
        <f>IF(OR($A195="",$B195="",$C195=""),"",'MPTO_working_3-way'!E194)</f>
        <v>2.639756642525847</v>
      </c>
      <c r="I195" s="21">
        <f>IF(OR($A195="",$B195="",$C195=""),"",'MPTO_working_3-way'!F194)</f>
        <v>3.7256695534707842</v>
      </c>
      <c r="J195" s="22">
        <f>IF(OR($A195="",$B195="",$C195=""),"",'MPTO_working_3-way'!G194)</f>
        <v>2.8347156365052015</v>
      </c>
      <c r="K195" s="17">
        <f>IF(OR($A195="",$B195="",$C195=""),"",'OddsRatio_working_3-way'!H194)</f>
        <v>2.6465220205166466</v>
      </c>
      <c r="L195" s="21">
        <f>IF(OR($A195="",$B195="",$C195=""),"",'OddsRatio_working_3-way'!I194)</f>
        <v>3.7050004622773476</v>
      </c>
      <c r="M195" s="22">
        <f>IF(OR($A195="",$B195="",$C195=""),"",'OddsRatio_working_3-way'!J194)</f>
        <v>2.8389726462913201</v>
      </c>
      <c r="N195" s="23">
        <f t="shared" si="54"/>
        <v>37.687917540017118</v>
      </c>
      <c r="O195" s="24">
        <f t="shared" si="55"/>
        <v>27.118218286584554</v>
      </c>
      <c r="P195" s="24">
        <f t="shared" si="56"/>
        <v>35.193864173398339</v>
      </c>
      <c r="Q195" t="s">
        <v>112</v>
      </c>
      <c r="R195" t="s">
        <v>110</v>
      </c>
      <c r="S195" s="48" t="s">
        <v>476</v>
      </c>
      <c r="T195" s="35">
        <v>100</v>
      </c>
      <c r="U195" s="35">
        <f t="shared" si="57"/>
        <v>51.92307692307692</v>
      </c>
      <c r="V195" s="35">
        <f t="shared" si="58"/>
        <v>72.826086956521735</v>
      </c>
      <c r="W195" s="35">
        <f t="shared" si="59"/>
        <v>70.845481049562679</v>
      </c>
      <c r="X195" s="35">
        <f t="shared" si="60"/>
        <v>56.328431993915572</v>
      </c>
      <c r="Y195" s="35">
        <f t="shared" si="61"/>
        <v>77.231442027360387</v>
      </c>
      <c r="Z195" s="35">
        <f t="shared" si="62"/>
        <v>75.250836120401331</v>
      </c>
      <c r="AA195" s="35">
        <f t="shared" si="63"/>
        <v>-4.4053550708386524</v>
      </c>
      <c r="AB195" s="35">
        <f t="shared" si="64"/>
        <v>-4.4053550708386524</v>
      </c>
      <c r="AC195" s="35">
        <f t="shared" si="65"/>
        <v>-4.4053550708386524</v>
      </c>
      <c r="AD195" s="36"/>
      <c r="AE195" s="36"/>
      <c r="AF195">
        <v>2.15</v>
      </c>
      <c r="AG195">
        <v>1.71</v>
      </c>
      <c r="AH195" s="41"/>
      <c r="AI195" s="36"/>
      <c r="AJ195" t="s">
        <v>95</v>
      </c>
      <c r="AK195" s="35"/>
      <c r="AL195" s="35"/>
    </row>
    <row r="196" spans="1:38" ht="15" x14ac:dyDescent="0.25">
      <c r="A196">
        <v>2.08</v>
      </c>
      <c r="B196">
        <v>3.68</v>
      </c>
      <c r="C196">
        <v>3.43</v>
      </c>
      <c r="D196" s="20">
        <f t="shared" ref="D196:D259" si="66">IF(OR($A196="",$B196="",$C196=""),"",(1/A196)+(1/B196)+(1/C196)-1)</f>
        <v>4.4053550708386346E-2</v>
      </c>
      <c r="E196" s="17">
        <f>IF(OR($A196="",$B196="",$C196=""),"",A196*'MPTO_working_3-way'!$I195)</f>
        <v>2.1716313854734435</v>
      </c>
      <c r="F196" s="21">
        <f>IF(OR($A196="",$B196="",$C196=""),"",B196*'MPTO_working_3-way'!$I195)</f>
        <v>3.8421170666068618</v>
      </c>
      <c r="G196" s="22">
        <f>IF(OR($A196="",$B196="",$C196=""),"",C196*'MPTO_working_3-way'!$I195)</f>
        <v>3.5811036789297654</v>
      </c>
      <c r="H196" s="17">
        <f>IF(OR($A196="",$B196="",$C196=""),"",'MPTO_working_3-way'!E195)</f>
        <v>2.1455327116489973</v>
      </c>
      <c r="I196" s="21">
        <f>IF(OR($A196="",$B196="",$C196=""),"",'MPTO_working_3-way'!F195)</f>
        <v>3.8902238954585533</v>
      </c>
      <c r="J196" s="22">
        <f>IF(OR($A196="",$B196="",$C196=""),"",'MPTO_working_3-way'!G195)</f>
        <v>3.6119250545889972</v>
      </c>
      <c r="K196" s="17">
        <f>IF(OR($A196="",$B196="",$C196=""),"",'OddsRatio_working_3-way'!H195)</f>
        <v>2.1560260981411785</v>
      </c>
      <c r="L196" s="21">
        <f>IF(OR($A196="",$B196="",$C196=""),"",'OddsRatio_working_3-way'!I195)</f>
        <v>3.8686573546466279</v>
      </c>
      <c r="M196" s="22">
        <f>IF(OR($A196="",$B196="",$C196=""),"",'OddsRatio_working_3-way'!J195)</f>
        <v>3.601058720817651</v>
      </c>
      <c r="N196" s="23">
        <f t="shared" si="54"/>
        <v>46.048330609385957</v>
      </c>
      <c r="O196" s="24">
        <f t="shared" si="55"/>
        <v>26.027317300957275</v>
      </c>
      <c r="P196" s="24">
        <f t="shared" si="56"/>
        <v>27.924352089656786</v>
      </c>
      <c r="Q196" t="s">
        <v>76</v>
      </c>
      <c r="R196" t="s">
        <v>74</v>
      </c>
      <c r="S196" s="48" t="s">
        <v>476</v>
      </c>
      <c r="T196" s="35">
        <v>100</v>
      </c>
      <c r="U196" s="35">
        <f t="shared" si="57"/>
        <v>81.378026070763497</v>
      </c>
      <c r="V196" s="35">
        <f t="shared" si="58"/>
        <v>73.544973544973558</v>
      </c>
      <c r="W196" s="35">
        <f t="shared" si="59"/>
        <v>39.024390243902438</v>
      </c>
      <c r="X196" s="35">
        <f t="shared" si="60"/>
        <v>87.430636211124011</v>
      </c>
      <c r="Y196" s="35">
        <f t="shared" si="61"/>
        <v>79.597583685334058</v>
      </c>
      <c r="Z196" s="35">
        <f t="shared" si="62"/>
        <v>45.077000384262952</v>
      </c>
      <c r="AA196" s="35">
        <f t="shared" si="63"/>
        <v>-6.0526101403605139</v>
      </c>
      <c r="AB196" s="35">
        <f t="shared" si="64"/>
        <v>-6.0526101403604997</v>
      </c>
      <c r="AC196" s="35">
        <f t="shared" si="65"/>
        <v>-6.0526101403605139</v>
      </c>
      <c r="AD196" s="36"/>
      <c r="AE196" s="36"/>
      <c r="AF196">
        <v>2.0299999999999998</v>
      </c>
      <c r="AG196">
        <v>1.81</v>
      </c>
      <c r="AH196" s="41"/>
      <c r="AI196" s="36"/>
      <c r="AJ196" t="s">
        <v>95</v>
      </c>
      <c r="AK196" s="35"/>
      <c r="AL196" s="35"/>
    </row>
    <row r="197" spans="1:38" ht="15" x14ac:dyDescent="0.25">
      <c r="A197">
        <v>5.37</v>
      </c>
      <c r="B197">
        <v>3.78</v>
      </c>
      <c r="C197">
        <v>1.64</v>
      </c>
      <c r="D197" s="20">
        <f t="shared" si="66"/>
        <v>6.0526101403605148E-2</v>
      </c>
      <c r="E197" s="17">
        <f>IF(OR($A197="",$B197="",$C197=""),"",A197*'MPTO_working_3-way'!$I196)</f>
        <v>5.69502516453736</v>
      </c>
      <c r="F197" s="21">
        <f>IF(OR($A197="",$B197="",$C197=""),"",B197*'MPTO_working_3-way'!$I196)</f>
        <v>4.0087886633056273</v>
      </c>
      <c r="G197" s="22">
        <f>IF(OR($A197="",$B197="",$C197=""),"",C197*'MPTO_working_3-way'!$I196)</f>
        <v>1.7392628063019124</v>
      </c>
      <c r="H197" s="17">
        <f>IF(OR($A197="",$B197="",$C197=""),"",'MPTO_working_3-way'!E196)</f>
        <v>6.0224865619020882</v>
      </c>
      <c r="I197" s="21">
        <f>IF(OR($A197="",$B197="",$C197=""),"",'MPTO_working_3-way'!F196)</f>
        <v>4.0920733290326643</v>
      </c>
      <c r="J197" s="22">
        <f>IF(OR($A197="",$B197="",$C197=""),"",'MPTO_working_3-way'!G196)</f>
        <v>1.6961205622794107</v>
      </c>
      <c r="K197" s="17">
        <f>IF(OR($A197="",$B197="",$C197=""),"",'OddsRatio_working_3-way'!H196)</f>
        <v>5.8534986118575336</v>
      </c>
      <c r="L197" s="21">
        <f>IF(OR($A197="",$B197="",$C197=""),"",'OddsRatio_working_3-way'!I196)</f>
        <v>4.087580352623327</v>
      </c>
      <c r="M197" s="22">
        <f>IF(OR($A197="",$B197="",$C197=""),"",'OddsRatio_working_3-way'!J196)</f>
        <v>1.7108098653521333</v>
      </c>
      <c r="N197" s="23">
        <f t="shared" si="54"/>
        <v>17.559184922078142</v>
      </c>
      <c r="O197" s="24">
        <f t="shared" si="55"/>
        <v>24.945191278190379</v>
      </c>
      <c r="P197" s="24">
        <f t="shared" si="56"/>
        <v>57.495623799731476</v>
      </c>
      <c r="Q197" t="s">
        <v>139</v>
      </c>
      <c r="R197" t="s">
        <v>406</v>
      </c>
      <c r="S197" s="48" t="s">
        <v>476</v>
      </c>
      <c r="T197" s="35">
        <v>100</v>
      </c>
      <c r="U197" s="35">
        <f t="shared" si="57"/>
        <v>42.857142857142854</v>
      </c>
      <c r="V197" s="35">
        <f t="shared" si="58"/>
        <v>73.68421052631578</v>
      </c>
      <c r="W197" s="35">
        <f t="shared" si="59"/>
        <v>77.426636568848764</v>
      </c>
      <c r="X197" s="35">
        <f t="shared" si="60"/>
        <v>48.889152904835456</v>
      </c>
      <c r="Y197" s="35">
        <f t="shared" si="61"/>
        <v>79.716220574008375</v>
      </c>
      <c r="Z197" s="35">
        <f t="shared" si="62"/>
        <v>83.458646616541344</v>
      </c>
      <c r="AA197" s="35">
        <f t="shared" si="63"/>
        <v>-6.0320100476926015</v>
      </c>
      <c r="AB197" s="35">
        <f t="shared" si="64"/>
        <v>-6.0320100476925944</v>
      </c>
      <c r="AC197" s="35">
        <f t="shared" si="65"/>
        <v>-6.0320100476925802</v>
      </c>
      <c r="AD197" s="36"/>
      <c r="AE197" s="36"/>
      <c r="AF197">
        <v>1.88</v>
      </c>
      <c r="AG197">
        <v>1.92</v>
      </c>
      <c r="AH197" s="41"/>
      <c r="AI197" s="36"/>
      <c r="AJ197" t="s">
        <v>96</v>
      </c>
      <c r="AK197" s="35"/>
      <c r="AL197" s="35"/>
    </row>
    <row r="198" spans="1:38" s="35" customFormat="1" ht="15" x14ac:dyDescent="0.25">
      <c r="A198">
        <v>1.75</v>
      </c>
      <c r="B198">
        <v>3.8</v>
      </c>
      <c r="C198">
        <v>4.43</v>
      </c>
      <c r="D198" s="20">
        <f t="shared" si="66"/>
        <v>6.032010047692582E-2</v>
      </c>
      <c r="E198" s="17">
        <f>IF(OR($A198="",$B198="",$C198=""),"",A198*'MPTO_working_3-way'!$I197)</f>
        <v>1.8555601758346203</v>
      </c>
      <c r="F198" s="21">
        <f>IF(OR($A198="",$B198="",$C198=""),"",B198*'MPTO_working_3-way'!$I197)</f>
        <v>4.0292163818123177</v>
      </c>
      <c r="G198" s="22">
        <f>IF(OR($A198="",$B198="",$C198=""),"",C198*'MPTO_working_3-way'!$I197)</f>
        <v>4.6972180451127814</v>
      </c>
      <c r="H198" s="17">
        <f>IF(OR($A198="",$B198="",$C198=""),"",'MPTO_working_3-way'!E197)</f>
        <v>1.8138224730631092</v>
      </c>
      <c r="I198" s="21">
        <f>IF(OR($A198="",$B198="",$C198=""),"",'MPTO_working_3-way'!F197)</f>
        <v>4.1143595353925644</v>
      </c>
      <c r="J198" s="22">
        <f>IF(OR($A198="",$B198="",$C198=""),"",'MPTO_working_3-way'!G197)</f>
        <v>4.8631761404281058</v>
      </c>
      <c r="K198" s="17">
        <f>IF(OR($A198="",$B198="",$C198=""),"",'OddsRatio_working_3-way'!H197)</f>
        <v>1.8285326114537028</v>
      </c>
      <c r="L198" s="21">
        <f>IF(OR($A198="",$B198="",$C198=""),"",'OddsRatio_working_3-way'!I197)</f>
        <v>4.0931884160938239</v>
      </c>
      <c r="M198" s="22">
        <f>IF(OR($A198="",$B198="",$C198=""),"",'OddsRatio_working_3-way'!J197)</f>
        <v>4.7891558097149343</v>
      </c>
      <c r="N198" s="23">
        <f t="shared" si="54"/>
        <v>53.892081379155798</v>
      </c>
      <c r="O198" s="24">
        <f t="shared" si="55"/>
        <v>24.81872168776912</v>
      </c>
      <c r="P198" s="24">
        <f t="shared" si="56"/>
        <v>21.28919693307509</v>
      </c>
      <c r="Q198" t="s">
        <v>321</v>
      </c>
      <c r="R198" t="s">
        <v>81</v>
      </c>
      <c r="S198" s="48" t="s">
        <v>476</v>
      </c>
      <c r="T198" s="35">
        <v>100</v>
      </c>
      <c r="U198" s="35">
        <f t="shared" si="57"/>
        <v>35.064935064935064</v>
      </c>
      <c r="V198" s="35">
        <f t="shared" si="58"/>
        <v>76.798143851508115</v>
      </c>
      <c r="W198" s="35">
        <f t="shared" si="59"/>
        <v>82.014388489208642</v>
      </c>
      <c r="X198" s="35">
        <f t="shared" si="60"/>
        <v>41.18746765928325</v>
      </c>
      <c r="Y198" s="35">
        <f t="shared" si="61"/>
        <v>82.920676445856301</v>
      </c>
      <c r="Z198" s="35">
        <f t="shared" si="62"/>
        <v>88.136921083556814</v>
      </c>
      <c r="AA198" s="35">
        <f t="shared" si="63"/>
        <v>-6.1225325943481863</v>
      </c>
      <c r="AB198" s="35">
        <f t="shared" si="64"/>
        <v>-6.1225325943481863</v>
      </c>
      <c r="AC198" s="35">
        <f t="shared" si="65"/>
        <v>-6.1225325943481721</v>
      </c>
      <c r="AD198" s="36"/>
      <c r="AF198">
        <v>1.86</v>
      </c>
      <c r="AG198">
        <v>1.94</v>
      </c>
      <c r="AH198" s="41"/>
      <c r="AI198" s="36"/>
      <c r="AJ198" t="s">
        <v>96</v>
      </c>
    </row>
    <row r="199" spans="1:38" ht="15" x14ac:dyDescent="0.25">
      <c r="A199">
        <v>1.54</v>
      </c>
      <c r="B199">
        <v>4.3099999999999996</v>
      </c>
      <c r="C199">
        <v>5.56</v>
      </c>
      <c r="D199" s="20">
        <f t="shared" si="66"/>
        <v>6.1225325943481845E-2</v>
      </c>
      <c r="E199" s="17">
        <f>IF(OR($A199="",$B199="",$C199=""),"",A199*'MPTO_working_3-way'!$I198)</f>
        <v>1.6342870019529621</v>
      </c>
      <c r="F199" s="21">
        <f>IF(OR($A199="",$B199="",$C199=""),"",B199*'MPTO_working_3-way'!$I198)</f>
        <v>4.573881154816406</v>
      </c>
      <c r="G199" s="22">
        <f>IF(OR($A199="",$B199="",$C199=""),"",C199*'MPTO_working_3-way'!$I198)</f>
        <v>5.9004128122457589</v>
      </c>
      <c r="H199" s="17">
        <f>IF(OR($A199="",$B199="",$C199=""),"",'MPTO_working_3-way'!E198)</f>
        <v>1.5899712060706457</v>
      </c>
      <c r="I199" s="21">
        <f>IF(OR($A199="",$B199="",$C199=""),"",'MPTO_working_3-way'!F198)</f>
        <v>4.7256719212912692</v>
      </c>
      <c r="J199" s="22">
        <f>IF(OR($A199="",$B199="",$C199=""),"",'MPTO_working_3-way'!G198)</f>
        <v>6.2716500052343145</v>
      </c>
      <c r="K199" s="17">
        <f>IF(OR($A199="",$B199="",$C199=""),"",'OddsRatio_working_3-way'!H198)</f>
        <v>1.6040290507772679</v>
      </c>
      <c r="L199" s="21">
        <f>IF(OR($A199="",$B199="",$C199=""),"",'OddsRatio_working_3-way'!I198)</f>
        <v>4.7024743668014004</v>
      </c>
      <c r="M199" s="22">
        <f>IF(OR($A199="",$B199="",$C199=""),"",'OddsRatio_working_3-way'!J198)</f>
        <v>6.1006897621191492</v>
      </c>
      <c r="N199" s="23">
        <f t="shared" ref="N199:N262" si="67">(1/E199)* 100</f>
        <v>61.188762977678138</v>
      </c>
      <c r="O199" s="24">
        <f t="shared" ref="O199:O262" si="68">(1/F199)* 100</f>
        <v>21.863270298288711</v>
      </c>
      <c r="P199" s="24">
        <f t="shared" ref="P199:P262" si="69">(1/G199)* 100</f>
        <v>16.947966724033154</v>
      </c>
      <c r="Q199" t="s">
        <v>320</v>
      </c>
      <c r="R199" t="s">
        <v>79</v>
      </c>
      <c r="S199" s="48" t="s">
        <v>476</v>
      </c>
      <c r="T199" s="35">
        <v>100</v>
      </c>
      <c r="U199" s="35">
        <f t="shared" ref="U199:U262" si="70">(1/A200)*((T199*A200)-T199)</f>
        <v>74.226804123711347</v>
      </c>
      <c r="V199" s="35">
        <f t="shared" ref="V199:V262" si="71">(1/B200)*((T199*B200)-T199)</f>
        <v>72.222222222222229</v>
      </c>
      <c r="W199" s="35">
        <f t="shared" ref="W199:W262" si="72">(1/C200)*((T199*C200)-T199)</f>
        <v>50</v>
      </c>
      <c r="X199" s="35">
        <f t="shared" ref="X199:X262" si="73">((1/B200)+(1/C200))*T199</f>
        <v>77.777777777777786</v>
      </c>
      <c r="Y199" s="35">
        <f t="shared" ref="Y199:Y262" si="74">((1/A200)+(1/C200))*T199</f>
        <v>75.773195876288653</v>
      </c>
      <c r="Z199" s="35">
        <f t="shared" ref="Z199:Z262" si="75">((1/A200)+(1/B200))*T199</f>
        <v>53.550973654066446</v>
      </c>
      <c r="AA199" s="35">
        <f t="shared" ref="AA199:AA262" si="76">U199-X199</f>
        <v>-3.5509736540664392</v>
      </c>
      <c r="AB199" s="35">
        <f t="shared" ref="AB199:AB262" si="77">V199-Y199</f>
        <v>-3.550973654066425</v>
      </c>
      <c r="AC199" s="35">
        <f t="shared" ref="AC199:AC262" si="78">W199-Z199</f>
        <v>-3.5509736540664463</v>
      </c>
      <c r="AD199" s="36"/>
      <c r="AE199" s="36"/>
      <c r="AF199">
        <v>1.77</v>
      </c>
      <c r="AG199">
        <v>2.04</v>
      </c>
      <c r="AH199" s="41"/>
      <c r="AI199" s="36"/>
      <c r="AJ199" t="s">
        <v>96</v>
      </c>
      <c r="AK199" s="35"/>
      <c r="AL199" s="35"/>
    </row>
    <row r="200" spans="1:38" s="35" customFormat="1" ht="15" x14ac:dyDescent="0.25">
      <c r="A200">
        <v>3.88</v>
      </c>
      <c r="B200">
        <v>3.6</v>
      </c>
      <c r="C200">
        <v>2</v>
      </c>
      <c r="D200" s="20">
        <f t="shared" si="66"/>
        <v>3.5509736540664472E-2</v>
      </c>
      <c r="E200" s="17">
        <f>IF(OR($A200="",$B200="",$C200=""),"",A200*'MPTO_working_3-way'!$I199)</f>
        <v>4.0177777777777779</v>
      </c>
      <c r="F200" s="21">
        <f>IF(OR($A200="",$B200="",$C200=""),"",B200*'MPTO_working_3-way'!$I199)</f>
        <v>3.7278350515463923</v>
      </c>
      <c r="G200" s="22">
        <f>IF(OR($A200="",$B200="",$C200=""),"",C200*'MPTO_working_3-way'!$I199)</f>
        <v>2.0710194730813289</v>
      </c>
      <c r="H200" s="17">
        <f>IF(OR($A200="",$B200="",$C200=""),"",'MPTO_working_3-way'!E199)</f>
        <v>4.066770186335404</v>
      </c>
      <c r="I200" s="21">
        <f>IF(OR($A200="",$B200="",$C200=""),"",'MPTO_working_3-way'!F199)</f>
        <v>3.760229720028716</v>
      </c>
      <c r="J200" s="22">
        <f>IF(OR($A200="",$B200="",$C200=""),"",'MPTO_working_3-way'!G199)</f>
        <v>2.0484943292921391</v>
      </c>
      <c r="K200" s="17">
        <f>IF(OR($A200="",$B200="",$C200=""),"",'OddsRatio_working_3-way'!H199)</f>
        <v>4.0451711793251972</v>
      </c>
      <c r="L200" s="21">
        <f>IF(OR($A200="",$B200="",$C200=""),"",'OddsRatio_working_3-way'!I199)</f>
        <v>3.7491128702241374</v>
      </c>
      <c r="M200" s="22">
        <f>IF(OR($A200="",$B200="",$C200=""),"",'OddsRatio_working_3-way'!J199)</f>
        <v>2.0573511039323602</v>
      </c>
      <c r="N200" s="23">
        <f t="shared" si="67"/>
        <v>24.889380530973451</v>
      </c>
      <c r="O200" s="24">
        <f t="shared" si="68"/>
        <v>26.825221238938052</v>
      </c>
      <c r="P200" s="24">
        <f t="shared" si="69"/>
        <v>48.285398230088489</v>
      </c>
      <c r="Q200" t="s">
        <v>407</v>
      </c>
      <c r="R200" t="s">
        <v>227</v>
      </c>
      <c r="S200" s="48" t="s">
        <v>476</v>
      </c>
      <c r="T200" s="35">
        <v>100</v>
      </c>
      <c r="U200" s="35">
        <f t="shared" si="70"/>
        <v>18.699186991869919</v>
      </c>
      <c r="V200" s="35">
        <f t="shared" si="71"/>
        <v>85.163204747774472</v>
      </c>
      <c r="W200" s="35">
        <f t="shared" si="72"/>
        <v>91.789819376026273</v>
      </c>
      <c r="X200" s="35">
        <f t="shared" si="73"/>
        <v>23.046975876199244</v>
      </c>
      <c r="Y200" s="35">
        <f t="shared" si="74"/>
        <v>89.510993632103805</v>
      </c>
      <c r="Z200" s="35">
        <f t="shared" si="75"/>
        <v>96.137608260355606</v>
      </c>
      <c r="AA200" s="35">
        <f t="shared" si="76"/>
        <v>-4.3477888843293258</v>
      </c>
      <c r="AB200" s="35">
        <f t="shared" si="77"/>
        <v>-4.3477888843293329</v>
      </c>
      <c r="AC200" s="35">
        <f t="shared" si="78"/>
        <v>-4.3477888843293329</v>
      </c>
      <c r="AD200" s="36"/>
      <c r="AE200" s="36"/>
      <c r="AF200">
        <v>1.93</v>
      </c>
      <c r="AG200">
        <v>1.94</v>
      </c>
      <c r="AH200" s="41"/>
      <c r="AI200" s="36"/>
      <c r="AJ200" t="s">
        <v>304</v>
      </c>
    </row>
    <row r="201" spans="1:38" s="35" customFormat="1" ht="15" x14ac:dyDescent="0.25">
      <c r="A201">
        <v>1.23</v>
      </c>
      <c r="B201">
        <v>6.74</v>
      </c>
      <c r="C201">
        <v>12.18</v>
      </c>
      <c r="D201" s="20">
        <f t="shared" si="66"/>
        <v>4.3477888843293178E-2</v>
      </c>
      <c r="E201" s="17">
        <f>IF(OR($A201="",$B201="",$C201=""),"",A201*'MPTO_working_3-way'!$I200)</f>
        <v>1.2834778032772507</v>
      </c>
      <c r="F201" s="21">
        <f>IF(OR($A201="",$B201="",$C201=""),"",B201*'MPTO_working_3-way'!$I200)</f>
        <v>7.0330409708037962</v>
      </c>
      <c r="G201" s="22">
        <f>IF(OR($A201="",$B201="",$C201=""),"",C201*'MPTO_working_3-way'!$I200)</f>
        <v>12.70956068611131</v>
      </c>
      <c r="H201" s="17">
        <f>IF(OR($A201="",$B201="",$C201=""),"",'MPTO_working_3-way'!E200)</f>
        <v>1.2523238426997696</v>
      </c>
      <c r="I201" s="21">
        <f>IF(OR($A201="",$B201="",$C201=""),"",'MPTO_working_3-way'!F200)</f>
        <v>7.4696365116409105</v>
      </c>
      <c r="J201" s="22">
        <f>IF(OR($A201="",$B201="",$C201=""),"",'MPTO_working_3-way'!G200)</f>
        <v>14.790891561097617</v>
      </c>
      <c r="K201" s="17">
        <f>IF(OR($A201="",$B201="",$C201=""),"",'OddsRatio_working_3-way'!H200)</f>
        <v>1.260380886241989</v>
      </c>
      <c r="L201" s="21">
        <f>IF(OR($A201="",$B201="",$C201=""),"",'OddsRatio_working_3-way'!I200)</f>
        <v>7.4982012479522453</v>
      </c>
      <c r="M201" s="22">
        <f>IF(OR($A201="",$B201="",$C201=""),"",'OddsRatio_working_3-way'!J200)</f>
        <v>13.656775252980157</v>
      </c>
      <c r="N201" s="23">
        <f t="shared" si="67"/>
        <v>77.913306910846885</v>
      </c>
      <c r="O201" s="24">
        <f t="shared" si="68"/>
        <v>14.218600519338528</v>
      </c>
      <c r="P201" s="24">
        <f t="shared" si="69"/>
        <v>7.8680925698145892</v>
      </c>
      <c r="Q201" t="s">
        <v>264</v>
      </c>
      <c r="R201" t="s">
        <v>255</v>
      </c>
      <c r="S201" s="48" t="s">
        <v>476</v>
      </c>
      <c r="T201" s="35">
        <v>100</v>
      </c>
      <c r="U201" s="35">
        <f t="shared" si="70"/>
        <v>48.186528497409334</v>
      </c>
      <c r="V201" s="35">
        <f t="shared" si="71"/>
        <v>68.152866242038215</v>
      </c>
      <c r="W201" s="35">
        <f t="shared" si="72"/>
        <v>78.723404255319153</v>
      </c>
      <c r="X201" s="35">
        <f t="shared" si="73"/>
        <v>53.123729502642632</v>
      </c>
      <c r="Y201" s="35">
        <f t="shared" si="74"/>
        <v>73.090067247271534</v>
      </c>
      <c r="Z201" s="35">
        <f t="shared" si="75"/>
        <v>83.660605260552458</v>
      </c>
      <c r="AA201" s="35">
        <f t="shared" si="76"/>
        <v>-4.9372010052332982</v>
      </c>
      <c r="AB201" s="35">
        <f t="shared" si="77"/>
        <v>-4.9372010052333195</v>
      </c>
      <c r="AC201" s="35">
        <f t="shared" si="78"/>
        <v>-4.9372010052333053</v>
      </c>
      <c r="AD201" s="36"/>
      <c r="AE201" s="36"/>
      <c r="AF201">
        <v>1.38</v>
      </c>
      <c r="AG201">
        <v>3.09</v>
      </c>
      <c r="AH201" s="41"/>
      <c r="AI201" s="36"/>
      <c r="AJ201" t="s">
        <v>304</v>
      </c>
    </row>
    <row r="202" spans="1:38" s="35" customFormat="1" ht="15" x14ac:dyDescent="0.25">
      <c r="A202">
        <v>1.93</v>
      </c>
      <c r="B202">
        <v>3.14</v>
      </c>
      <c r="C202">
        <v>4.7</v>
      </c>
      <c r="D202" s="20">
        <f t="shared" si="66"/>
        <v>4.937201005233316E-2</v>
      </c>
      <c r="E202" s="17">
        <f>IF(OR($A202="",$B202="",$C202=""),"",A202*'MPTO_working_3-way'!$I201)</f>
        <v>2.025287979401003</v>
      </c>
      <c r="F202" s="21">
        <f>IF(OR($A202="",$B202="",$C202=""),"",B202*'MPTO_working_3-way'!$I201)</f>
        <v>3.2950281115643261</v>
      </c>
      <c r="G202" s="22">
        <f>IF(OR($A202="",$B202="",$C202=""),"",C202*'MPTO_working_3-way'!$I201)</f>
        <v>4.9320484472459665</v>
      </c>
      <c r="H202" s="17">
        <f>IF(OR($A202="",$B202="",$C202=""),"",'MPTO_working_3-way'!E201)</f>
        <v>1.9933129201586088</v>
      </c>
      <c r="I202" s="21">
        <f>IF(OR($A202="",$B202="",$C202=""),"",'MPTO_working_3-way'!F201)</f>
        <v>3.3111047734041574</v>
      </c>
      <c r="J202" s="22">
        <f>IF(OR($A202="",$B202="",$C202=""),"",'MPTO_working_3-way'!G201)</f>
        <v>5.0940197945194878</v>
      </c>
      <c r="K202" s="17">
        <f>IF(OR($A202="",$B202="",$C202=""),"",'OddsRatio_working_3-way'!H201)</f>
        <v>2.0061293604189014</v>
      </c>
      <c r="L202" s="21">
        <f>IF(OR($A202="",$B202="",$C202=""),"",'OddsRatio_working_3-way'!I201)</f>
        <v>3.315179388490805</v>
      </c>
      <c r="M202" s="22">
        <f>IF(OR($A202="",$B202="",$C202=""),"",'OddsRatio_working_3-way'!J201)</f>
        <v>5.0028802511289623</v>
      </c>
      <c r="N202" s="23">
        <f t="shared" si="67"/>
        <v>49.375694230692019</v>
      </c>
      <c r="O202" s="24">
        <f t="shared" si="68"/>
        <v>30.348754734151463</v>
      </c>
      <c r="P202" s="24">
        <f t="shared" si="69"/>
        <v>20.275551035156507</v>
      </c>
      <c r="Q202" t="s">
        <v>240</v>
      </c>
      <c r="R202" t="s">
        <v>235</v>
      </c>
      <c r="S202" s="48" t="s">
        <v>476</v>
      </c>
      <c r="T202" s="35">
        <v>100</v>
      </c>
      <c r="U202" s="35">
        <f t="shared" si="70"/>
        <v>64.412811387900362</v>
      </c>
      <c r="V202" s="35">
        <f t="shared" si="71"/>
        <v>69.512195121951223</v>
      </c>
      <c r="W202" s="35">
        <f t="shared" si="72"/>
        <v>61.685823754789276</v>
      </c>
      <c r="X202" s="35">
        <f t="shared" si="73"/>
        <v>68.801981123259509</v>
      </c>
      <c r="Y202" s="35">
        <f t="shared" si="74"/>
        <v>73.901364857310384</v>
      </c>
      <c r="Z202" s="35">
        <f t="shared" si="75"/>
        <v>66.074993490148429</v>
      </c>
      <c r="AA202" s="35">
        <f t="shared" si="76"/>
        <v>-4.3891697353591468</v>
      </c>
      <c r="AB202" s="35">
        <f t="shared" si="77"/>
        <v>-4.389169735359161</v>
      </c>
      <c r="AC202" s="35">
        <f t="shared" si="78"/>
        <v>-4.3891697353591539</v>
      </c>
      <c r="AD202" s="36"/>
      <c r="AE202" s="36"/>
      <c r="AF202">
        <v>2.2999999999999998</v>
      </c>
      <c r="AG202">
        <v>1.63</v>
      </c>
      <c r="AH202" s="41"/>
      <c r="AI202" s="36"/>
      <c r="AJ202" t="s">
        <v>306</v>
      </c>
    </row>
    <row r="203" spans="1:38" ht="15" x14ac:dyDescent="0.25">
      <c r="A203">
        <v>2.81</v>
      </c>
      <c r="B203">
        <v>3.28</v>
      </c>
      <c r="C203">
        <v>2.61</v>
      </c>
      <c r="D203" s="20">
        <f t="shared" si="66"/>
        <v>4.3891697353591663E-2</v>
      </c>
      <c r="E203" s="17">
        <f>IF(OR($A203="",$B203="",$C203=""),"",A203*'MPTO_working_3-way'!$I202)</f>
        <v>2.9333356695635926</v>
      </c>
      <c r="F203" s="21">
        <f>IF(OR($A203="",$B203="",$C203=""),"",B203*'MPTO_working_3-way'!$I202)</f>
        <v>3.4239647673197804</v>
      </c>
      <c r="G203" s="22">
        <f>IF(OR($A203="",$B203="",$C203=""),"",C203*'MPTO_working_3-way'!$I202)</f>
        <v>2.7245573300928743</v>
      </c>
      <c r="H203" s="17">
        <f>IF(OR($A203="",$B203="",$C203=""),"",'MPTO_working_3-way'!E202)</f>
        <v>2.9304774668378211</v>
      </c>
      <c r="I203" s="21">
        <f>IF(OR($A203="",$B203="",$C203=""),"",'MPTO_working_3-way'!F202)</f>
        <v>3.4453356483161253</v>
      </c>
      <c r="J203" s="22">
        <f>IF(OR($A203="",$B203="",$C203=""),"",'MPTO_working_3-way'!G202)</f>
        <v>2.7136217543535621</v>
      </c>
      <c r="K203" s="17">
        <f>IF(OR($A203="",$B203="",$C203=""),"",'OddsRatio_working_3-way'!H202)</f>
        <v>2.9324197911462959</v>
      </c>
      <c r="L203" s="21">
        <f>IF(OR($A203="",$B203="",$C203=""),"",'OddsRatio_working_3-way'!I202)</f>
        <v>3.4342083556980971</v>
      </c>
      <c r="M203" s="22">
        <f>IF(OR($A203="",$B203="",$C203=""),"",'OddsRatio_working_3-way'!J202)</f>
        <v>2.7188927424008487</v>
      </c>
      <c r="N203" s="23">
        <f t="shared" si="67"/>
        <v>34.090881939494331</v>
      </c>
      <c r="O203" s="24">
        <f t="shared" si="68"/>
        <v>29.205908003042403</v>
      </c>
      <c r="P203" s="24">
        <f t="shared" si="69"/>
        <v>36.703210057463245</v>
      </c>
      <c r="Q203" t="s">
        <v>296</v>
      </c>
      <c r="R203" t="s">
        <v>231</v>
      </c>
      <c r="S203" s="48" t="s">
        <v>476</v>
      </c>
      <c r="T203" s="35">
        <v>100</v>
      </c>
      <c r="U203" s="35">
        <f t="shared" si="70"/>
        <v>66.88741721854305</v>
      </c>
      <c r="V203" s="35">
        <f t="shared" si="71"/>
        <v>70.930232558139537</v>
      </c>
      <c r="W203" s="35">
        <f t="shared" si="72"/>
        <v>57.805907172995774</v>
      </c>
      <c r="X203" s="35">
        <f t="shared" si="73"/>
        <v>71.26386026886469</v>
      </c>
      <c r="Y203" s="35">
        <f t="shared" si="74"/>
        <v>75.306675608461177</v>
      </c>
      <c r="Z203" s="35">
        <f t="shared" si="75"/>
        <v>62.182350223317414</v>
      </c>
      <c r="AA203" s="35">
        <f t="shared" si="76"/>
        <v>-4.3764430503216403</v>
      </c>
      <c r="AB203" s="35">
        <f t="shared" si="77"/>
        <v>-4.3764430503216403</v>
      </c>
      <c r="AC203" s="35">
        <f t="shared" si="78"/>
        <v>-4.3764430503216403</v>
      </c>
      <c r="AD203" s="36"/>
      <c r="AE203" s="36"/>
      <c r="AF203">
        <v>2.34</v>
      </c>
      <c r="AG203">
        <v>1.61</v>
      </c>
      <c r="AH203" s="41"/>
      <c r="AI203" s="36"/>
      <c r="AJ203" t="s">
        <v>306</v>
      </c>
      <c r="AK203" s="35"/>
      <c r="AL203" s="35"/>
    </row>
    <row r="204" spans="1:38" ht="15" x14ac:dyDescent="0.25">
      <c r="A204">
        <v>3.02</v>
      </c>
      <c r="B204">
        <v>3.44</v>
      </c>
      <c r="C204">
        <v>2.37</v>
      </c>
      <c r="D204" s="20">
        <f t="shared" si="66"/>
        <v>4.3764430503216323E-2</v>
      </c>
      <c r="E204" s="17">
        <f>IF(OR($A204="",$B204="",$C204=""),"",A204*'MPTO_working_3-way'!$I203)</f>
        <v>3.1521685801197132</v>
      </c>
      <c r="F204" s="21">
        <f>IF(OR($A204="",$B204="",$C204=""),"",B204*'MPTO_working_3-way'!$I203)</f>
        <v>3.590549640931064</v>
      </c>
      <c r="G204" s="22">
        <f>IF(OR($A204="",$B204="",$C204=""),"",C204*'MPTO_working_3-way'!$I203)</f>
        <v>2.4737217002926228</v>
      </c>
      <c r="H204" s="17">
        <f>IF(OR($A204="",$B204="",$C204=""),"",'MPTO_working_3-way'!E203)</f>
        <v>3.159181511575111</v>
      </c>
      <c r="I204" s="21">
        <f>IF(OR($A204="",$B204="",$C204=""),"",'MPTO_working_3-way'!F203)</f>
        <v>3.6217511097024628</v>
      </c>
      <c r="J204" s="22">
        <f>IF(OR($A204="",$B204="",$C204=""),"",'MPTO_working_3-way'!G203)</f>
        <v>2.4548745887846319</v>
      </c>
      <c r="K204" s="17">
        <f>IF(OR($A204="",$B204="",$C204=""),"",'OddsRatio_working_3-way'!H203)</f>
        <v>3.1574406412203704</v>
      </c>
      <c r="L204" s="21">
        <f>IF(OR($A204="",$B204="",$C204=""),"",'OddsRatio_working_3-way'!I203)</f>
        <v>3.6060174082067835</v>
      </c>
      <c r="M204" s="22">
        <f>IF(OR($A204="",$B204="",$C204=""),"",'OddsRatio_working_3-way'!J203)</f>
        <v>2.4632146923128255</v>
      </c>
      <c r="N204" s="23">
        <f t="shared" si="67"/>
        <v>31.7241916027861</v>
      </c>
      <c r="O204" s="24">
        <f t="shared" si="68"/>
        <v>27.850889139655244</v>
      </c>
      <c r="P204" s="24">
        <f t="shared" si="69"/>
        <v>40.424919257558663</v>
      </c>
      <c r="Q204" t="s">
        <v>232</v>
      </c>
      <c r="R204" t="s">
        <v>408</v>
      </c>
      <c r="S204" s="48" t="s">
        <v>476</v>
      </c>
      <c r="T204" s="35">
        <v>100</v>
      </c>
      <c r="U204" s="35">
        <f t="shared" si="70"/>
        <v>57.983193277310924</v>
      </c>
      <c r="V204" s="35">
        <f t="shared" si="71"/>
        <v>67.637540453074436</v>
      </c>
      <c r="W204" s="35">
        <f t="shared" si="72"/>
        <v>69.879518072289159</v>
      </c>
      <c r="X204" s="35">
        <f t="shared" si="73"/>
        <v>62.482941474636419</v>
      </c>
      <c r="Y204" s="35">
        <f t="shared" si="74"/>
        <v>72.137288650399924</v>
      </c>
      <c r="Z204" s="35">
        <f t="shared" si="75"/>
        <v>74.379266269614646</v>
      </c>
      <c r="AA204" s="35">
        <f t="shared" si="76"/>
        <v>-4.4997481973254949</v>
      </c>
      <c r="AB204" s="35">
        <f t="shared" si="77"/>
        <v>-4.4997481973254878</v>
      </c>
      <c r="AC204" s="35">
        <f t="shared" si="78"/>
        <v>-4.4997481973254878</v>
      </c>
      <c r="AD204" s="36"/>
      <c r="AE204" s="36"/>
      <c r="AF204">
        <v>2.33</v>
      </c>
      <c r="AG204">
        <v>1.62</v>
      </c>
      <c r="AH204" s="41"/>
      <c r="AI204" s="36"/>
      <c r="AJ204" t="s">
        <v>306</v>
      </c>
      <c r="AK204" s="35"/>
      <c r="AL204" s="35"/>
    </row>
    <row r="205" spans="1:38" s="35" customFormat="1" ht="15" x14ac:dyDescent="0.25">
      <c r="A205">
        <v>2.38</v>
      </c>
      <c r="B205">
        <v>3.09</v>
      </c>
      <c r="C205">
        <v>3.32</v>
      </c>
      <c r="D205" s="20">
        <f t="shared" si="66"/>
        <v>4.4997481973254816E-2</v>
      </c>
      <c r="E205" s="17">
        <f>IF(OR($A205="",$B205="",$C205=""),"",A205*'MPTO_working_3-way'!$I204)</f>
        <v>2.4870940070963465</v>
      </c>
      <c r="F205" s="21">
        <f>IF(OR($A205="",$B205="",$C205=""),"",B205*'MPTO_working_3-way'!$I204)</f>
        <v>3.2290422192973574</v>
      </c>
      <c r="G205" s="22">
        <f>IF(OR($A205="",$B205="",$C205=""),"",C205*'MPTO_working_3-way'!$I204)</f>
        <v>3.4693916401512057</v>
      </c>
      <c r="H205" s="17">
        <f>IF(OR($A205="",$B205="",$C205=""),"",'MPTO_working_3-way'!E204)</f>
        <v>2.468106470626608</v>
      </c>
      <c r="I205" s="21">
        <f>IF(OR($A205="",$B205="",$C205=""),"",'MPTO_working_3-way'!F204)</f>
        <v>3.2401736448285914</v>
      </c>
      <c r="J205" s="22">
        <f>IF(OR($A205="",$B205="",$C205=""),"",'MPTO_working_3-way'!G204)</f>
        <v>3.4939910161942804</v>
      </c>
      <c r="K205" s="17">
        <f>IF(OR($A205="",$B205="",$C205=""),"",'OddsRatio_working_3-way'!H204)</f>
        <v>2.4764487472322698</v>
      </c>
      <c r="L205" s="21">
        <f>IF(OR($A205="",$B205="",$C205=""),"",'OddsRatio_working_3-way'!I204)</f>
        <v>3.236070928779307</v>
      </c>
      <c r="M205" s="22">
        <f>IF(OR($A205="",$B205="",$C205=""),"",'OddsRatio_working_3-way'!J204)</f>
        <v>3.4821457199846853</v>
      </c>
      <c r="N205" s="23">
        <f t="shared" si="67"/>
        <v>40.207567431980124</v>
      </c>
      <c r="O205" s="24">
        <f t="shared" si="68"/>
        <v>30.96893543304618</v>
      </c>
      <c r="P205" s="24">
        <f t="shared" si="69"/>
        <v>28.823497134973703</v>
      </c>
      <c r="Q205" t="s">
        <v>238</v>
      </c>
      <c r="R205" t="s">
        <v>233</v>
      </c>
      <c r="S205" s="48" t="s">
        <v>476</v>
      </c>
      <c r="T205" s="35">
        <v>100</v>
      </c>
      <c r="U205" s="35">
        <f t="shared" si="70"/>
        <v>42.196531791907518</v>
      </c>
      <c r="V205" s="35">
        <f t="shared" si="71"/>
        <v>70.760233918128648</v>
      </c>
      <c r="W205" s="35">
        <f t="shared" si="72"/>
        <v>82.142857142857139</v>
      </c>
      <c r="X205" s="35">
        <f t="shared" si="73"/>
        <v>47.096908939014206</v>
      </c>
      <c r="Y205" s="35">
        <f t="shared" si="74"/>
        <v>75.660611065235344</v>
      </c>
      <c r="Z205" s="35">
        <f t="shared" si="75"/>
        <v>87.043234289963834</v>
      </c>
      <c r="AA205" s="35">
        <f t="shared" si="76"/>
        <v>-4.9003771471066884</v>
      </c>
      <c r="AB205" s="35">
        <f t="shared" si="77"/>
        <v>-4.9003771471066955</v>
      </c>
      <c r="AC205" s="35">
        <f t="shared" si="78"/>
        <v>-4.9003771471066955</v>
      </c>
      <c r="AD205" s="36"/>
      <c r="AE205" s="36"/>
      <c r="AF205">
        <v>2.4500000000000002</v>
      </c>
      <c r="AG205">
        <v>1.56</v>
      </c>
      <c r="AH205" s="41"/>
      <c r="AI205" s="36"/>
      <c r="AJ205" t="s">
        <v>306</v>
      </c>
    </row>
    <row r="206" spans="1:38" ht="15" x14ac:dyDescent="0.25">
      <c r="A206">
        <v>1.73</v>
      </c>
      <c r="B206">
        <v>3.42</v>
      </c>
      <c r="C206">
        <v>5.6</v>
      </c>
      <c r="D206" s="20">
        <f t="shared" si="66"/>
        <v>4.9003771471066937E-2</v>
      </c>
      <c r="E206" s="17">
        <f>IF(OR($A206="",$B206="",$C206=""),"",A206*'MPTO_working_3-way'!$I205)</f>
        <v>1.8147765246449459</v>
      </c>
      <c r="F206" s="21">
        <f>IF(OR($A206="",$B206="",$C206=""),"",B206*'MPTO_working_3-way'!$I205)</f>
        <v>3.587592898431049</v>
      </c>
      <c r="G206" s="22">
        <f>IF(OR($A206="",$B206="",$C206=""),"",C206*'MPTO_working_3-way'!$I205)</f>
        <v>5.8744211202379741</v>
      </c>
      <c r="H206" s="17">
        <f>IF(OR($A206="",$B206="",$C206=""),"",'MPTO_working_3-way'!E205)</f>
        <v>1.780309483604132</v>
      </c>
      <c r="I206" s="21">
        <f>IF(OR($A206="",$B206="",$C206=""),"",'MPTO_working_3-way'!F205)</f>
        <v>3.6223606395834462</v>
      </c>
      <c r="J206" s="22">
        <f>IF(OR($A206="",$B206="",$C206=""),"",'MPTO_working_3-way'!G205)</f>
        <v>6.1638282145284435</v>
      </c>
      <c r="K206" s="17">
        <f>IF(OR($A206="",$B206="",$C206=""),"",'OddsRatio_working_3-way'!H205)</f>
        <v>1.7930601021235972</v>
      </c>
      <c r="L206" s="21">
        <f>IF(OR($A206="",$B206="",$C206=""),"",'OddsRatio_working_3-way'!I205)</f>
        <v>3.6290485577248019</v>
      </c>
      <c r="M206" s="22">
        <f>IF(OR($A206="",$B206="",$C206=""),"",'OddsRatio_working_3-way'!J205)</f>
        <v>5.9973650270802015</v>
      </c>
      <c r="N206" s="23">
        <f t="shared" si="67"/>
        <v>55.103203420357573</v>
      </c>
      <c r="O206" s="24">
        <f t="shared" si="68"/>
        <v>27.873842665853388</v>
      </c>
      <c r="P206" s="24">
        <f t="shared" si="69"/>
        <v>17.022953913789038</v>
      </c>
      <c r="Q206" t="s">
        <v>230</v>
      </c>
      <c r="R206" t="s">
        <v>409</v>
      </c>
      <c r="S206" s="48" t="s">
        <v>476</v>
      </c>
      <c r="T206" s="35">
        <v>100</v>
      </c>
      <c r="U206" s="35">
        <f t="shared" si="70"/>
        <v>33.774834437086092</v>
      </c>
      <c r="V206" s="35">
        <f t="shared" si="71"/>
        <v>76.470588235294116</v>
      </c>
      <c r="W206" s="35">
        <f t="shared" si="72"/>
        <v>84.591679506933744</v>
      </c>
      <c r="X206" s="35">
        <f t="shared" si="73"/>
        <v>38.93773225777214</v>
      </c>
      <c r="Y206" s="35">
        <f t="shared" si="74"/>
        <v>81.633486055980171</v>
      </c>
      <c r="Z206" s="35">
        <f t="shared" si="75"/>
        <v>89.754577327619799</v>
      </c>
      <c r="AA206" s="35">
        <f t="shared" si="76"/>
        <v>-5.1628978206860481</v>
      </c>
      <c r="AB206" s="35">
        <f t="shared" si="77"/>
        <v>-5.1628978206860552</v>
      </c>
      <c r="AC206" s="35">
        <f t="shared" si="78"/>
        <v>-5.1628978206860552</v>
      </c>
      <c r="AD206" s="36"/>
      <c r="AE206" s="36"/>
      <c r="AF206">
        <v>2.37</v>
      </c>
      <c r="AG206">
        <v>1.6</v>
      </c>
      <c r="AH206" s="41"/>
      <c r="AI206" s="36"/>
      <c r="AJ206" t="s">
        <v>306</v>
      </c>
      <c r="AK206" s="35"/>
      <c r="AL206" s="35"/>
    </row>
    <row r="207" spans="1:38" ht="15" x14ac:dyDescent="0.25">
      <c r="A207">
        <v>1.51</v>
      </c>
      <c r="B207">
        <v>4.25</v>
      </c>
      <c r="C207">
        <v>6.49</v>
      </c>
      <c r="D207" s="20">
        <f t="shared" si="66"/>
        <v>5.1628978206860632E-2</v>
      </c>
      <c r="E207" s="17">
        <f>IF(OR($A207="",$B207="",$C207=""),"",A207*'MPTO_working_3-way'!$I206)</f>
        <v>1.5879597570923596</v>
      </c>
      <c r="F207" s="21">
        <f>IF(OR($A207="",$B207="",$C207=""),"",B207*'MPTO_working_3-way'!$I206)</f>
        <v>4.4694231573791576</v>
      </c>
      <c r="G207" s="22">
        <f>IF(OR($A207="",$B207="",$C207=""),"",C207*'MPTO_working_3-way'!$I206)</f>
        <v>6.8250720685625259</v>
      </c>
      <c r="H207" s="17">
        <f>IF(OR($A207="",$B207="",$C207=""),"",'MPTO_working_3-way'!E206)</f>
        <v>1.5502866570695562</v>
      </c>
      <c r="I207" s="21">
        <f>IF(OR($A207="",$B207="",$C207=""),"",'MPTO_working_3-way'!F206)</f>
        <v>4.5853794811807624</v>
      </c>
      <c r="J207" s="22">
        <f>IF(OR($A207="",$B207="",$C207=""),"",'MPTO_working_3-way'!G206)</f>
        <v>7.3060137087826584</v>
      </c>
      <c r="K207" s="17">
        <f>IF(OR($A207="",$B207="",$C207=""),"",'OddsRatio_working_3-way'!H206)</f>
        <v>1.5623536239024081</v>
      </c>
      <c r="L207" s="21">
        <f>IF(OR($A207="",$B207="",$C207=""),"",'OddsRatio_working_3-way'!I206)</f>
        <v>4.5836260346722089</v>
      </c>
      <c r="M207" s="22">
        <f>IF(OR($A207="",$B207="",$C207=""),"",'OddsRatio_working_3-way'!J206)</f>
        <v>7.0535713631847488</v>
      </c>
      <c r="N207" s="23">
        <f t="shared" si="67"/>
        <v>62.973888068237585</v>
      </c>
      <c r="O207" s="24">
        <f t="shared" si="68"/>
        <v>22.374251996009122</v>
      </c>
      <c r="P207" s="24">
        <f t="shared" si="69"/>
        <v>14.651859935753276</v>
      </c>
      <c r="Q207" t="s">
        <v>295</v>
      </c>
      <c r="R207" t="s">
        <v>237</v>
      </c>
      <c r="S207" s="48" t="s">
        <v>476</v>
      </c>
      <c r="T207" s="35">
        <v>100</v>
      </c>
      <c r="U207" s="35">
        <f t="shared" si="70"/>
        <v>44.751381215469614</v>
      </c>
      <c r="V207" s="35">
        <f t="shared" si="71"/>
        <v>70.059880239520965</v>
      </c>
      <c r="W207" s="35">
        <f t="shared" si="72"/>
        <v>79.166666666666671</v>
      </c>
      <c r="X207" s="35">
        <f t="shared" si="73"/>
        <v>50.773453093812378</v>
      </c>
      <c r="Y207" s="35">
        <f t="shared" si="74"/>
        <v>76.081952117863722</v>
      </c>
      <c r="Z207" s="35">
        <f t="shared" si="75"/>
        <v>85.188738545009429</v>
      </c>
      <c r="AA207" s="35">
        <f t="shared" si="76"/>
        <v>-6.0220718783427643</v>
      </c>
      <c r="AB207" s="35">
        <f t="shared" si="77"/>
        <v>-6.0220718783427571</v>
      </c>
      <c r="AC207" s="35">
        <f t="shared" si="78"/>
        <v>-6.0220718783427571</v>
      </c>
      <c r="AD207" s="36"/>
      <c r="AE207" s="36"/>
      <c r="AF207">
        <v>1.83</v>
      </c>
      <c r="AG207">
        <v>2.02</v>
      </c>
      <c r="AH207" s="41"/>
      <c r="AI207" s="36"/>
      <c r="AJ207" t="s">
        <v>306</v>
      </c>
      <c r="AK207" s="35"/>
      <c r="AL207" s="35"/>
    </row>
    <row r="208" spans="1:38" ht="15" x14ac:dyDescent="0.25">
      <c r="A208">
        <v>1.81</v>
      </c>
      <c r="B208">
        <v>3.34</v>
      </c>
      <c r="C208">
        <v>4.8</v>
      </c>
      <c r="D208" s="20">
        <f t="shared" si="66"/>
        <v>6.0220718783427607E-2</v>
      </c>
      <c r="E208" s="17">
        <f>IF(OR($A208="",$B208="",$C208=""),"",A208*'MPTO_working_3-way'!$I207)</f>
        <v>1.9189995009980041</v>
      </c>
      <c r="F208" s="21">
        <f>IF(OR($A208="",$B208="",$C208=""),"",B208*'MPTO_working_3-way'!$I207)</f>
        <v>3.5411372007366482</v>
      </c>
      <c r="G208" s="22">
        <f>IF(OR($A208="",$B208="",$C208=""),"",C208*'MPTO_working_3-way'!$I207)</f>
        <v>5.0890594501604527</v>
      </c>
      <c r="H208" s="17">
        <f>IF(OR($A208="",$B208="",$C208=""),"",'MPTO_working_3-way'!E207)</f>
        <v>1.8782424983580919</v>
      </c>
      <c r="I208" s="21">
        <f>IF(OR($A208="",$B208="",$C208=""),"",'MPTO_working_3-way'!F207)</f>
        <v>3.580025431270593</v>
      </c>
      <c r="J208" s="22">
        <f>IF(OR($A208="",$B208="",$C208=""),"",'MPTO_working_3-way'!G207)</f>
        <v>5.3118095861055643</v>
      </c>
      <c r="K208" s="17">
        <f>IF(OR($A208="",$B208="",$C208=""),"",'OddsRatio_working_3-way'!H207)</f>
        <v>1.8934570713272376</v>
      </c>
      <c r="L208" s="21">
        <f>IF(OR($A208="",$B208="",$C208=""),"",'OddsRatio_working_3-way'!I207)</f>
        <v>3.5810982060564633</v>
      </c>
      <c r="M208" s="22">
        <f>IF(OR($A208="",$B208="",$C208=""),"",'OddsRatio_working_3-way'!J207)</f>
        <v>5.1915270012882742</v>
      </c>
      <c r="N208" s="23">
        <f t="shared" si="67"/>
        <v>52.110487755725586</v>
      </c>
      <c r="O208" s="24">
        <f t="shared" si="68"/>
        <v>28.239515819719557</v>
      </c>
      <c r="P208" s="24">
        <f t="shared" si="69"/>
        <v>19.649996424554857</v>
      </c>
      <c r="Q208" t="s">
        <v>272</v>
      </c>
      <c r="R208" t="s">
        <v>267</v>
      </c>
      <c r="S208" s="48" t="s">
        <v>476</v>
      </c>
      <c r="T208" s="35">
        <v>100</v>
      </c>
      <c r="U208" s="35">
        <f t="shared" si="70"/>
        <v>53.917050691244242</v>
      </c>
      <c r="V208" s="35">
        <f t="shared" si="71"/>
        <v>70.149253731343279</v>
      </c>
      <c r="W208" s="35">
        <f t="shared" si="72"/>
        <v>70.326409495548958</v>
      </c>
      <c r="X208" s="35">
        <f t="shared" si="73"/>
        <v>59.524336773107756</v>
      </c>
      <c r="Y208" s="35">
        <f t="shared" si="74"/>
        <v>75.7565398132068</v>
      </c>
      <c r="Z208" s="35">
        <f t="shared" si="75"/>
        <v>75.933695577412479</v>
      </c>
      <c r="AA208" s="35">
        <f t="shared" si="76"/>
        <v>-5.6072860818635135</v>
      </c>
      <c r="AB208" s="35">
        <f t="shared" si="77"/>
        <v>-5.6072860818635206</v>
      </c>
      <c r="AC208" s="35">
        <f t="shared" si="78"/>
        <v>-5.6072860818635206</v>
      </c>
      <c r="AD208" s="36"/>
      <c r="AE208" s="36"/>
      <c r="AF208">
        <v>2.2400000000000002</v>
      </c>
      <c r="AG208">
        <v>1.64</v>
      </c>
      <c r="AH208" s="41"/>
      <c r="AI208" s="36"/>
      <c r="AJ208" t="s">
        <v>307</v>
      </c>
      <c r="AK208" s="35"/>
      <c r="AL208" s="35"/>
    </row>
    <row r="209" spans="1:38" ht="15" x14ac:dyDescent="0.25">
      <c r="A209">
        <v>2.17</v>
      </c>
      <c r="B209">
        <v>3.35</v>
      </c>
      <c r="C209">
        <v>3.37</v>
      </c>
      <c r="D209" s="20">
        <f t="shared" si="66"/>
        <v>5.6072860818635162E-2</v>
      </c>
      <c r="E209" s="17">
        <f>IF(OR($A209="",$B209="",$C209=""),"",A209*'MPTO_working_3-way'!$I208)</f>
        <v>2.2916781079764381</v>
      </c>
      <c r="F209" s="21">
        <f>IF(OR($A209="",$B209="",$C209=""),"",B209*'MPTO_working_3-way'!$I208)</f>
        <v>3.5378440837424279</v>
      </c>
      <c r="G209" s="22">
        <f>IF(OR($A209="",$B209="",$C209=""),"",C209*'MPTO_working_3-way'!$I208)</f>
        <v>3.5589655409588006</v>
      </c>
      <c r="H209" s="17">
        <f>IF(OR($A209="",$B209="",$C209=""),"",'MPTO_working_3-way'!E208)</f>
        <v>2.2617345259543713</v>
      </c>
      <c r="I209" s="21">
        <f>IF(OR($A209="",$B209="",$C209=""),"",'MPTO_working_3-way'!F208)</f>
        <v>3.573770551589678</v>
      </c>
      <c r="J209" s="22">
        <f>IF(OR($A209="",$B209="",$C209=""),"",'MPTO_working_3-way'!G208)</f>
        <v>3.5965407565470984</v>
      </c>
      <c r="K209" s="17">
        <f>IF(OR($A209="",$B209="",$C209=""),"",'OddsRatio_working_3-way'!H208)</f>
        <v>2.2740351309170812</v>
      </c>
      <c r="L209" s="21">
        <f>IF(OR($A209="",$B209="",$C209=""),"",'OddsRatio_working_3-way'!I208)</f>
        <v>3.5589594509873002</v>
      </c>
      <c r="M209" s="22">
        <f>IF(OR($A209="",$B209="",$C209=""),"",'OddsRatio_working_3-way'!J208)</f>
        <v>3.5807378292935752</v>
      </c>
      <c r="N209" s="23">
        <f t="shared" si="67"/>
        <v>43.636145779784243</v>
      </c>
      <c r="O209" s="24">
        <f t="shared" si="68"/>
        <v>28.265801893173677</v>
      </c>
      <c r="P209" s="24">
        <f t="shared" si="69"/>
        <v>28.098052327042076</v>
      </c>
      <c r="Q209" t="s">
        <v>410</v>
      </c>
      <c r="R209" t="s">
        <v>265</v>
      </c>
      <c r="S209" s="48" t="s">
        <v>476</v>
      </c>
      <c r="T209" s="35">
        <v>100</v>
      </c>
      <c r="U209" s="35">
        <f t="shared" si="70"/>
        <v>77.777777777777771</v>
      </c>
      <c r="V209" s="35">
        <f t="shared" si="71"/>
        <v>69.6048632218845</v>
      </c>
      <c r="W209" s="35">
        <f t="shared" si="72"/>
        <v>46.808510638297875</v>
      </c>
      <c r="X209" s="35">
        <f t="shared" si="73"/>
        <v>83.586626139817625</v>
      </c>
      <c r="Y209" s="35">
        <f t="shared" si="74"/>
        <v>75.413711583924353</v>
      </c>
      <c r="Z209" s="35">
        <f t="shared" si="75"/>
        <v>52.617359000337729</v>
      </c>
      <c r="AA209" s="35">
        <f t="shared" si="76"/>
        <v>-5.8088483620398534</v>
      </c>
      <c r="AB209" s="35">
        <f t="shared" si="77"/>
        <v>-5.8088483620398534</v>
      </c>
      <c r="AC209" s="35">
        <f t="shared" si="78"/>
        <v>-5.8088483620398534</v>
      </c>
      <c r="AD209" s="36"/>
      <c r="AE209" s="36"/>
      <c r="AF209">
        <v>2.46</v>
      </c>
      <c r="AG209">
        <v>1.54</v>
      </c>
      <c r="AH209" s="41"/>
      <c r="AI209" s="36"/>
      <c r="AJ209" t="s">
        <v>307</v>
      </c>
      <c r="AK209" s="35"/>
      <c r="AL209" s="35"/>
    </row>
    <row r="210" spans="1:38" ht="15" x14ac:dyDescent="0.25">
      <c r="A210">
        <v>4.5</v>
      </c>
      <c r="B210">
        <v>3.29</v>
      </c>
      <c r="C210">
        <v>1.88</v>
      </c>
      <c r="D210" s="20">
        <f t="shared" si="66"/>
        <v>5.8088483620398534E-2</v>
      </c>
      <c r="E210" s="17">
        <f>IF(OR($A210="",$B210="",$C210=""),"",A210*'MPTO_working_3-way'!$I209)</f>
        <v>4.7613981762917934</v>
      </c>
      <c r="F210" s="21">
        <f>IF(OR($A210="",$B210="",$C210=""),"",B210*'MPTO_working_3-way'!$I209)</f>
        <v>3.4811111111111113</v>
      </c>
      <c r="G210" s="22">
        <f>IF(OR($A210="",$B210="",$C210=""),"",C210*'MPTO_working_3-way'!$I209)</f>
        <v>1.9892063492063492</v>
      </c>
      <c r="H210" s="17">
        <f>IF(OR($A210="",$B210="",$C210=""),"",'MPTO_working_3-way'!E209)</f>
        <v>4.9295227524972258</v>
      </c>
      <c r="I210" s="21">
        <f>IF(OR($A210="",$B210="",$C210=""),"",'MPTO_working_3-way'!F209)</f>
        <v>3.5138449367088613</v>
      </c>
      <c r="J210" s="22">
        <f>IF(OR($A210="",$B210="",$C210=""),"",'MPTO_working_3-way'!G209)</f>
        <v>1.9510213046343068</v>
      </c>
      <c r="K210" s="17">
        <f>IF(OR($A210="",$B210="",$C210=""),"",'OddsRatio_working_3-way'!H209)</f>
        <v>4.8405761783589654</v>
      </c>
      <c r="L210" s="21">
        <f>IF(OR($A210="",$B210="",$C210=""),"",'OddsRatio_working_3-way'!I209)</f>
        <v>3.5128341281262943</v>
      </c>
      <c r="M210" s="22">
        <f>IF(OR($A210="",$B210="",$C210=""),"",'OddsRatio_working_3-way'!J209)</f>
        <v>1.9656305819873974</v>
      </c>
      <c r="N210" s="23">
        <f t="shared" si="67"/>
        <v>21.002234280242579</v>
      </c>
      <c r="O210" s="24">
        <f t="shared" si="68"/>
        <v>28.726460261729969</v>
      </c>
      <c r="P210" s="24">
        <f t="shared" si="69"/>
        <v>50.271305458027449</v>
      </c>
      <c r="Q210" t="s">
        <v>266</v>
      </c>
      <c r="R210" t="s">
        <v>411</v>
      </c>
      <c r="S210" s="48" t="s">
        <v>476</v>
      </c>
      <c r="T210" s="35">
        <v>100</v>
      </c>
      <c r="U210" s="35">
        <f t="shared" si="70"/>
        <v>25.925925925925924</v>
      </c>
      <c r="V210" s="35">
        <f t="shared" si="71"/>
        <v>79.757085020242926</v>
      </c>
      <c r="W210" s="35">
        <f t="shared" si="72"/>
        <v>88.165680473372774</v>
      </c>
      <c r="X210" s="35">
        <f t="shared" si="73"/>
        <v>32.077234506384308</v>
      </c>
      <c r="Y210" s="35">
        <f t="shared" si="74"/>
        <v>85.908393600701288</v>
      </c>
      <c r="Z210" s="35">
        <f t="shared" si="75"/>
        <v>94.316989053831151</v>
      </c>
      <c r="AA210" s="35">
        <f t="shared" si="76"/>
        <v>-6.1513085804583838</v>
      </c>
      <c r="AB210" s="35">
        <f t="shared" si="77"/>
        <v>-6.1513085804583625</v>
      </c>
      <c r="AC210" s="35">
        <f t="shared" si="78"/>
        <v>-6.1513085804583767</v>
      </c>
      <c r="AD210" s="36"/>
      <c r="AE210" s="36"/>
      <c r="AF210">
        <v>2.46</v>
      </c>
      <c r="AG210">
        <v>1.54</v>
      </c>
      <c r="AH210" s="41"/>
      <c r="AI210" s="36"/>
      <c r="AJ210" t="s">
        <v>307</v>
      </c>
      <c r="AK210" s="35"/>
      <c r="AL210" s="35"/>
    </row>
    <row r="211" spans="1:38" ht="15" x14ac:dyDescent="0.25">
      <c r="A211">
        <v>1.35</v>
      </c>
      <c r="B211">
        <v>4.9400000000000004</v>
      </c>
      <c r="C211">
        <v>8.4499999999999993</v>
      </c>
      <c r="D211" s="20">
        <f t="shared" si="66"/>
        <v>6.1513085804583811E-2</v>
      </c>
      <c r="E211" s="17">
        <f>IF(OR($A211="",$B211="",$C211=""),"",A211*'MPTO_working_3-way'!$I210)</f>
        <v>1.4330426658361883</v>
      </c>
      <c r="F211" s="21">
        <f>IF(OR($A211="",$B211="",$C211=""),"",B211*'MPTO_working_3-way'!$I210)</f>
        <v>5.2438746438746442</v>
      </c>
      <c r="G211" s="22">
        <f>IF(OR($A211="",$B211="",$C211=""),"",C211*'MPTO_working_3-way'!$I210)</f>
        <v>8.9697855750487321</v>
      </c>
      <c r="H211" s="17">
        <f>IF(OR($A211="",$B211="",$C211=""),"",'MPTO_working_3-way'!E210)</f>
        <v>1.3884330609041946</v>
      </c>
      <c r="I211" s="21">
        <f>IF(OR($A211="",$B211="",$C211=""),"",'MPTO_working_3-way'!F210)</f>
        <v>5.4967770568717382</v>
      </c>
      <c r="J211" s="22">
        <f>IF(OR($A211="",$B211="",$C211=""),"",'MPTO_working_3-way'!G210)</f>
        <v>10.22089047824891</v>
      </c>
      <c r="K211" s="17">
        <f>IF(OR($A211="",$B211="",$C211=""),"",'OddsRatio_working_3-way'!H210)</f>
        <v>1.4009992346042559</v>
      </c>
      <c r="L211" s="21">
        <f>IF(OR($A211="",$B211="",$C211=""),"",'OddsRatio_working_3-way'!I210)</f>
        <v>5.5141056695450521</v>
      </c>
      <c r="M211" s="22">
        <f>IF(OR($A211="",$B211="",$C211=""),"",'OddsRatio_working_3-way'!J210)</f>
        <v>9.5355551365763027</v>
      </c>
      <c r="N211" s="23">
        <f t="shared" si="67"/>
        <v>69.781592958817768</v>
      </c>
      <c r="O211" s="24">
        <f t="shared" si="68"/>
        <v>19.06986852113441</v>
      </c>
      <c r="P211" s="24">
        <f t="shared" si="69"/>
        <v>11.148538520047811</v>
      </c>
      <c r="Q211" t="s">
        <v>270</v>
      </c>
      <c r="R211" t="s">
        <v>241</v>
      </c>
      <c r="S211" s="48" t="s">
        <v>476</v>
      </c>
      <c r="T211" s="35">
        <v>100</v>
      </c>
      <c r="U211" s="35">
        <f t="shared" si="70"/>
        <v>68.051118210862612</v>
      </c>
      <c r="V211" s="35">
        <f t="shared" si="71"/>
        <v>69.230769230769241</v>
      </c>
      <c r="W211" s="35">
        <f t="shared" si="72"/>
        <v>59.514170040485837</v>
      </c>
      <c r="X211" s="35">
        <f t="shared" si="73"/>
        <v>71.255060728744951</v>
      </c>
      <c r="Y211" s="35">
        <f t="shared" si="74"/>
        <v>72.434711748651551</v>
      </c>
      <c r="Z211" s="35">
        <f t="shared" si="75"/>
        <v>62.718112558368148</v>
      </c>
      <c r="AA211" s="35">
        <f t="shared" si="76"/>
        <v>-3.2039425178823393</v>
      </c>
      <c r="AB211" s="35">
        <f t="shared" si="77"/>
        <v>-3.2039425178823109</v>
      </c>
      <c r="AC211" s="35">
        <f t="shared" si="78"/>
        <v>-3.2039425178823109</v>
      </c>
      <c r="AD211" s="36"/>
      <c r="AE211" s="36"/>
      <c r="AF211">
        <v>1.94</v>
      </c>
      <c r="AG211">
        <v>1.86</v>
      </c>
      <c r="AH211" s="41"/>
      <c r="AI211" s="36"/>
      <c r="AJ211" t="s">
        <v>307</v>
      </c>
      <c r="AK211" s="35"/>
      <c r="AL211" s="35"/>
    </row>
    <row r="212" spans="1:38" ht="15" x14ac:dyDescent="0.25">
      <c r="A212">
        <v>3.13</v>
      </c>
      <c r="B212">
        <v>3.25</v>
      </c>
      <c r="C212">
        <v>2.4700000000000002</v>
      </c>
      <c r="D212" s="20">
        <f t="shared" si="66"/>
        <v>3.2039425178823189E-2</v>
      </c>
      <c r="E212" s="17">
        <f>IF(OR($A212="",$B212="",$C212=""),"",A212*'MPTO_working_3-way'!$I211)</f>
        <v>3.2302834008097165</v>
      </c>
      <c r="F212" s="21">
        <f>IF(OR($A212="",$B212="",$C212=""),"",B212*'MPTO_working_3-way'!$I211)</f>
        <v>3.3541281318311755</v>
      </c>
      <c r="G212" s="22">
        <f>IF(OR($A212="",$B212="",$C212=""),"",C212*'MPTO_working_3-way'!$I211)</f>
        <v>2.5491373801916937</v>
      </c>
      <c r="H212" s="17">
        <f>IF(OR($A212="",$B212="",$C212=""),"",'MPTO_working_3-way'!E211)</f>
        <v>3.2382474903313185</v>
      </c>
      <c r="I212" s="21">
        <f>IF(OR($A212="",$B212="",$C212=""),"",'MPTO_working_3-way'!F211)</f>
        <v>3.3668616720135875</v>
      </c>
      <c r="J212" s="22">
        <f>IF(OR($A212="",$B212="",$C212=""),"",'MPTO_working_3-way'!G211)</f>
        <v>2.5369217811710403</v>
      </c>
      <c r="K212" s="17">
        <f>IF(OR($A212="",$B212="",$C212=""),"",'OddsRatio_working_3-way'!H211)</f>
        <v>3.2349192259280093</v>
      </c>
      <c r="L212" s="21">
        <f>IF(OR($A212="",$B212="",$C212=""),"",'OddsRatio_working_3-way'!I211)</f>
        <v>3.3608301682338118</v>
      </c>
      <c r="M212" s="22">
        <f>IF(OR($A212="",$B212="",$C212=""),"",'OddsRatio_working_3-way'!J211)</f>
        <v>2.5424090432460908</v>
      </c>
      <c r="N212" s="23">
        <f t="shared" si="67"/>
        <v>30.957036145786333</v>
      </c>
      <c r="O212" s="24">
        <f t="shared" si="68"/>
        <v>29.814007118864993</v>
      </c>
      <c r="P212" s="24">
        <f t="shared" si="69"/>
        <v>39.228956735348667</v>
      </c>
      <c r="Q212" t="s">
        <v>278</v>
      </c>
      <c r="R212" t="s">
        <v>412</v>
      </c>
      <c r="S212" s="48" t="s">
        <v>476</v>
      </c>
      <c r="T212" s="35">
        <v>100</v>
      </c>
      <c r="U212" s="35">
        <f t="shared" si="70"/>
        <v>86.559139784946225</v>
      </c>
      <c r="V212" s="35">
        <f t="shared" si="71"/>
        <v>78.494623655913983</v>
      </c>
      <c r="W212" s="35">
        <f t="shared" si="72"/>
        <v>31.03448275862069</v>
      </c>
      <c r="X212" s="35">
        <f t="shared" si="73"/>
        <v>90.470893585465333</v>
      </c>
      <c r="Y212" s="35">
        <f t="shared" si="74"/>
        <v>82.406377456433077</v>
      </c>
      <c r="Z212" s="35">
        <f t="shared" si="75"/>
        <v>34.946236559139784</v>
      </c>
      <c r="AA212" s="35">
        <f t="shared" si="76"/>
        <v>-3.9117538005191079</v>
      </c>
      <c r="AB212" s="35">
        <f t="shared" si="77"/>
        <v>-3.9117538005190937</v>
      </c>
      <c r="AC212" s="35">
        <f t="shared" si="78"/>
        <v>-3.9117538005190937</v>
      </c>
      <c r="AD212" s="36"/>
      <c r="AE212" s="36"/>
      <c r="AF212">
        <v>2.02</v>
      </c>
      <c r="AG212">
        <v>1.86</v>
      </c>
      <c r="AH212" s="41"/>
      <c r="AI212" s="36"/>
      <c r="AJ212" t="s">
        <v>308</v>
      </c>
      <c r="AK212" s="35"/>
      <c r="AL212" s="35"/>
    </row>
    <row r="213" spans="1:38" ht="15" x14ac:dyDescent="0.25">
      <c r="A213">
        <v>7.44</v>
      </c>
      <c r="B213">
        <v>4.6500000000000004</v>
      </c>
      <c r="C213">
        <v>1.45</v>
      </c>
      <c r="D213" s="20">
        <f t="shared" si="66"/>
        <v>3.9117538005190911E-2</v>
      </c>
      <c r="E213" s="17">
        <f>IF(OR($A213="",$B213="",$C213=""),"",A213*'MPTO_working_3-way'!$I212)</f>
        <v>7.7310344827586208</v>
      </c>
      <c r="F213" s="21">
        <f>IF(OR($A213="",$B213="",$C213=""),"",B213*'MPTO_working_3-way'!$I212)</f>
        <v>4.8318965517241379</v>
      </c>
      <c r="G213" s="22">
        <f>IF(OR($A213="",$B213="",$C213=""),"",C213*'MPTO_working_3-way'!$I212)</f>
        <v>1.5067204301075268</v>
      </c>
      <c r="H213" s="17">
        <f>IF(OR($A213="",$B213="",$C213=""),"",'MPTO_working_3-way'!E212)</f>
        <v>8.2393075356415473</v>
      </c>
      <c r="I213" s="21">
        <f>IF(OR($A213="",$B213="",$C213=""),"",'MPTO_working_3-way'!F212)</f>
        <v>4.9501376567757722</v>
      </c>
      <c r="J213" s="22">
        <f>IF(OR($A213="",$B213="",$C213=""),"",'MPTO_working_3-way'!G212)</f>
        <v>1.4779431911590097</v>
      </c>
      <c r="K213" s="17">
        <f>IF(OR($A213="",$B213="",$C213=""),"",'OddsRatio_working_3-way'!H212)</f>
        <v>7.9693526927376146</v>
      </c>
      <c r="L213" s="21">
        <f>IF(OR($A213="",$B213="",$C213=""),"",'OddsRatio_working_3-way'!I212)</f>
        <v>4.950021324300045</v>
      </c>
      <c r="M213" s="22">
        <f>IF(OR($A213="",$B213="",$C213=""),"",'OddsRatio_working_3-way'!J212)</f>
        <v>1.486988930393156</v>
      </c>
      <c r="N213" s="23">
        <f t="shared" si="67"/>
        <v>12.934879571810884</v>
      </c>
      <c r="O213" s="24">
        <f t="shared" si="68"/>
        <v>20.695807314897412</v>
      </c>
      <c r="P213" s="24">
        <f t="shared" si="69"/>
        <v>66.36931311329171</v>
      </c>
      <c r="Q213" t="s">
        <v>286</v>
      </c>
      <c r="R213" t="s">
        <v>284</v>
      </c>
      <c r="S213" s="48" t="s">
        <v>476</v>
      </c>
      <c r="T213" s="35">
        <v>100</v>
      </c>
      <c r="U213" s="35">
        <f t="shared" si="70"/>
        <v>28.057553956834536</v>
      </c>
      <c r="V213" s="35">
        <f t="shared" si="71"/>
        <v>78.768577494692153</v>
      </c>
      <c r="W213" s="35">
        <f t="shared" si="72"/>
        <v>89.200863930885532</v>
      </c>
      <c r="X213" s="35">
        <f t="shared" si="73"/>
        <v>32.030558574422329</v>
      </c>
      <c r="Y213" s="35">
        <f t="shared" si="74"/>
        <v>82.741582112279943</v>
      </c>
      <c r="Z213" s="35">
        <f t="shared" si="75"/>
        <v>93.173868548473337</v>
      </c>
      <c r="AA213" s="35">
        <f t="shared" si="76"/>
        <v>-3.9730046175877938</v>
      </c>
      <c r="AB213" s="35">
        <f t="shared" si="77"/>
        <v>-3.9730046175877902</v>
      </c>
      <c r="AC213" s="35">
        <f t="shared" si="78"/>
        <v>-3.9730046175878044</v>
      </c>
      <c r="AD213" s="36"/>
      <c r="AE213" s="36"/>
      <c r="AF213">
        <v>1.68</v>
      </c>
      <c r="AG213">
        <v>2.2599999999999998</v>
      </c>
      <c r="AH213" s="41"/>
      <c r="AI213" s="36"/>
      <c r="AJ213" t="s">
        <v>308</v>
      </c>
      <c r="AK213" s="35"/>
      <c r="AL213" s="35"/>
    </row>
    <row r="214" spans="1:38" ht="15" x14ac:dyDescent="0.25">
      <c r="A214">
        <v>1.39</v>
      </c>
      <c r="B214">
        <v>4.71</v>
      </c>
      <c r="C214">
        <v>9.26</v>
      </c>
      <c r="D214" s="20">
        <f t="shared" si="66"/>
        <v>3.9730046175878053E-2</v>
      </c>
      <c r="E214" s="17">
        <f>IF(OR($A214="",$B214="",$C214=""),"",A214*'MPTO_working_3-way'!$I213)</f>
        <v>1.4452247641844704</v>
      </c>
      <c r="F214" s="21">
        <f>IF(OR($A214="",$B214="",$C214=""),"",B214*'MPTO_working_3-way'!$I213)</f>
        <v>4.8971285174883858</v>
      </c>
      <c r="G214" s="22">
        <f>IF(OR($A214="",$B214="",$C214=""),"",C214*'MPTO_working_3-way'!$I213)</f>
        <v>9.627900227588631</v>
      </c>
      <c r="H214" s="17">
        <f>IF(OR($A214="",$B214="",$C214=""),"",'MPTO_working_3-way'!E213)</f>
        <v>1.4160673280876579</v>
      </c>
      <c r="I214" s="21">
        <f>IF(OR($A214="",$B214="",$C214=""),"",'MPTO_working_3-way'!F213)</f>
        <v>5.0233365042982037</v>
      </c>
      <c r="J214" s="22">
        <f>IF(OR($A214="",$B214="",$C214=""),"",'MPTO_working_3-way'!G213)</f>
        <v>10.554311159166151</v>
      </c>
      <c r="K214" s="17">
        <f>IF(OR($A214="",$B214="",$C214=""),"",'OddsRatio_working_3-way'!H213)</f>
        <v>1.4250354750863614</v>
      </c>
      <c r="L214" s="21">
        <f>IF(OR($A214="",$B214="",$C214=""),"",'OddsRatio_working_3-way'!I213)</f>
        <v>5.0432861860779523</v>
      </c>
      <c r="M214" s="22">
        <f>IF(OR($A214="",$B214="",$C214=""),"",'OddsRatio_working_3-way'!J213)</f>
        <v>10.002033395418838</v>
      </c>
      <c r="N214" s="23">
        <f t="shared" si="67"/>
        <v>69.19338948390444</v>
      </c>
      <c r="O214" s="24">
        <f t="shared" si="68"/>
        <v>20.420129805228697</v>
      </c>
      <c r="P214" s="24">
        <f t="shared" si="69"/>
        <v>10.386480710866863</v>
      </c>
      <c r="Q214" t="s">
        <v>282</v>
      </c>
      <c r="R214" t="s">
        <v>413</v>
      </c>
      <c r="S214" s="48" t="s">
        <v>476</v>
      </c>
      <c r="T214" s="35">
        <v>100</v>
      </c>
      <c r="U214" s="35">
        <f t="shared" si="70"/>
        <v>32.885906040268459</v>
      </c>
      <c r="V214" s="35">
        <f t="shared" si="71"/>
        <v>75.247524752475243</v>
      </c>
      <c r="W214" s="35">
        <f t="shared" si="72"/>
        <v>86.928104575163403</v>
      </c>
      <c r="X214" s="35">
        <f t="shared" si="73"/>
        <v>37.824370672361354</v>
      </c>
      <c r="Y214" s="35">
        <f t="shared" si="74"/>
        <v>80.185989384568146</v>
      </c>
      <c r="Z214" s="35">
        <f t="shared" si="75"/>
        <v>91.866569207256305</v>
      </c>
      <c r="AA214" s="35">
        <f t="shared" si="76"/>
        <v>-4.9384646320928951</v>
      </c>
      <c r="AB214" s="35">
        <f t="shared" si="77"/>
        <v>-4.9384646320929022</v>
      </c>
      <c r="AC214" s="35">
        <f t="shared" si="78"/>
        <v>-4.9384646320929022</v>
      </c>
      <c r="AD214" s="36"/>
      <c r="AE214" s="36"/>
      <c r="AF214">
        <v>1.89</v>
      </c>
      <c r="AG214">
        <v>1.97</v>
      </c>
      <c r="AH214" s="41"/>
      <c r="AI214" s="36"/>
      <c r="AJ214" t="s">
        <v>308</v>
      </c>
      <c r="AK214" s="35"/>
      <c r="AL214" s="35"/>
    </row>
    <row r="215" spans="1:38" ht="15" x14ac:dyDescent="0.25">
      <c r="A215">
        <v>1.49</v>
      </c>
      <c r="B215">
        <v>4.04</v>
      </c>
      <c r="C215">
        <v>7.65</v>
      </c>
      <c r="D215" s="20">
        <f t="shared" si="66"/>
        <v>4.9384646320929093E-2</v>
      </c>
      <c r="E215" s="17">
        <f>IF(OR($A215="",$B215="",$C215=""),"",A215*'MPTO_working_3-way'!$I214)</f>
        <v>1.5635831230181843</v>
      </c>
      <c r="F215" s="21">
        <f>IF(OR($A215="",$B215="",$C215=""),"",B215*'MPTO_working_3-way'!$I214)</f>
        <v>4.2395139711365539</v>
      </c>
      <c r="G215" s="22">
        <f>IF(OR($A215="",$B215="",$C215=""),"",C215*'MPTO_working_3-way'!$I214)</f>
        <v>8.0277925443551084</v>
      </c>
      <c r="H215" s="17">
        <f>IF(OR($A215="",$B215="",$C215=""),"",'MPTO_working_3-way'!E214)</f>
        <v>1.527465220406387</v>
      </c>
      <c r="I215" s="21">
        <f>IF(OR($A215="",$B215="",$C215=""),"",'MPTO_working_3-way'!F214)</f>
        <v>4.327820198024269</v>
      </c>
      <c r="J215" s="22">
        <f>IF(OR($A215="",$B215="",$C215=""),"",'MPTO_working_3-way'!G214)</f>
        <v>8.7521679303424129</v>
      </c>
      <c r="K215" s="17">
        <f>IF(OR($A215="",$B215="",$C215=""),"",'OddsRatio_working_3-way'!H214)</f>
        <v>1.5392531571020727</v>
      </c>
      <c r="L215" s="21">
        <f>IF(OR($A215="",$B215="",$C215=""),"",'OddsRatio_working_3-way'!I214)</f>
        <v>4.3455706073271445</v>
      </c>
      <c r="M215" s="22">
        <f>IF(OR($A215="",$B215="",$C215=""),"",'OddsRatio_working_3-way'!J214)</f>
        <v>8.3184357035281273</v>
      </c>
      <c r="N215" s="23">
        <f t="shared" si="67"/>
        <v>63.955666013438432</v>
      </c>
      <c r="O215" s="24">
        <f t="shared" si="68"/>
        <v>23.587609495055258</v>
      </c>
      <c r="P215" s="24">
        <f t="shared" si="69"/>
        <v>12.456724491506305</v>
      </c>
      <c r="Q215" t="s">
        <v>414</v>
      </c>
      <c r="R215" t="s">
        <v>415</v>
      </c>
      <c r="S215" s="48" t="s">
        <v>476</v>
      </c>
      <c r="T215" s="35">
        <v>100</v>
      </c>
      <c r="U215" s="35">
        <f t="shared" si="70"/>
        <v>42.528735632183903</v>
      </c>
      <c r="V215" s="35">
        <f t="shared" si="71"/>
        <v>71.83098591549296</v>
      </c>
      <c r="W215" s="35">
        <f t="shared" si="72"/>
        <v>82.668977469670722</v>
      </c>
      <c r="X215" s="35">
        <f t="shared" si="73"/>
        <v>45.50003661483634</v>
      </c>
      <c r="Y215" s="35">
        <f t="shared" si="74"/>
        <v>74.802286898145383</v>
      </c>
      <c r="Z215" s="35">
        <f t="shared" si="75"/>
        <v>85.640278452323145</v>
      </c>
      <c r="AA215" s="35">
        <f t="shared" si="76"/>
        <v>-2.971300982652437</v>
      </c>
      <c r="AB215" s="35">
        <f t="shared" si="77"/>
        <v>-2.9713009826524228</v>
      </c>
      <c r="AC215" s="35">
        <f t="shared" si="78"/>
        <v>-2.9713009826524228</v>
      </c>
      <c r="AD215" s="36"/>
      <c r="AE215" s="36"/>
      <c r="AF215">
        <v>2.09</v>
      </c>
      <c r="AG215">
        <v>1.76</v>
      </c>
      <c r="AH215" s="41"/>
      <c r="AI215" s="36"/>
      <c r="AJ215" t="s">
        <v>339</v>
      </c>
      <c r="AK215" s="35"/>
      <c r="AL215" s="35"/>
    </row>
    <row r="216" spans="1:38" ht="15" x14ac:dyDescent="0.25">
      <c r="A216">
        <v>1.74</v>
      </c>
      <c r="B216">
        <v>3.55</v>
      </c>
      <c r="C216">
        <v>5.77</v>
      </c>
      <c r="D216" s="20">
        <f t="shared" si="66"/>
        <v>2.9713009826524361E-2</v>
      </c>
      <c r="E216" s="17">
        <f>IF(OR($A216="",$B216="",$C216=""),"",A216*'MPTO_working_3-way'!$I215)</f>
        <v>1.7917006370981523</v>
      </c>
      <c r="F216" s="21">
        <f>IF(OR($A216="",$B216="",$C216=""),"",B216*'MPTO_working_3-way'!$I215)</f>
        <v>3.6554811848841613</v>
      </c>
      <c r="G216" s="22">
        <f>IF(OR($A216="",$B216="",$C216=""),"",C216*'MPTO_working_3-way'!$I215)</f>
        <v>5.9414440666990451</v>
      </c>
      <c r="H216" s="17">
        <f>IF(OR($A216="",$B216="",$C216=""),"",'MPTO_working_3-way'!E215)</f>
        <v>1.7705122029610463</v>
      </c>
      <c r="I216" s="21">
        <f>IF(OR($A216="",$B216="",$C216=""),"",'MPTO_working_3-way'!F215)</f>
        <v>3.6793680332576404</v>
      </c>
      <c r="J216" s="22">
        <f>IF(OR($A216="",$B216="",$C216=""),"",'MPTO_working_3-way'!G215)</f>
        <v>6.1197304943512458</v>
      </c>
      <c r="K216" s="17">
        <f>IF(OR($A216="",$B216="",$C216=""),"",'OddsRatio_working_3-way'!H215)</f>
        <v>1.7784696214344391</v>
      </c>
      <c r="L216" s="21">
        <f>IF(OR($A216="",$B216="",$C216=""),"",'OddsRatio_working_3-way'!I215)</f>
        <v>3.6825642360240813</v>
      </c>
      <c r="M216" s="22">
        <f>IF(OR($A216="",$B216="",$C216=""),"",'OddsRatio_working_3-way'!J215)</f>
        <v>6.0179731003273993</v>
      </c>
      <c r="N216" s="23">
        <f t="shared" si="67"/>
        <v>55.812895262436548</v>
      </c>
      <c r="O216" s="24">
        <f t="shared" si="68"/>
        <v>27.356179649757628</v>
      </c>
      <c r="P216" s="24">
        <f t="shared" si="69"/>
        <v>16.83092508780582</v>
      </c>
      <c r="Q216" t="s">
        <v>416</v>
      </c>
      <c r="R216" t="s">
        <v>417</v>
      </c>
      <c r="S216" s="48" t="s">
        <v>476</v>
      </c>
      <c r="T216" s="35">
        <v>100</v>
      </c>
      <c r="U216" s="35">
        <f t="shared" si="70"/>
        <v>45.945945945945937</v>
      </c>
      <c r="V216" s="35">
        <f t="shared" si="71"/>
        <v>71.264367816091948</v>
      </c>
      <c r="W216" s="35">
        <f t="shared" si="72"/>
        <v>79.838709677419359</v>
      </c>
      <c r="X216" s="35">
        <f t="shared" si="73"/>
        <v>48.896922506488693</v>
      </c>
      <c r="Y216" s="35">
        <f t="shared" si="74"/>
        <v>74.21534437663469</v>
      </c>
      <c r="Z216" s="35">
        <f t="shared" si="75"/>
        <v>82.789686237962087</v>
      </c>
      <c r="AA216" s="35">
        <f t="shared" si="76"/>
        <v>-2.950976560542756</v>
      </c>
      <c r="AB216" s="35">
        <f t="shared" si="77"/>
        <v>-2.9509765605427418</v>
      </c>
      <c r="AC216" s="35">
        <f t="shared" si="78"/>
        <v>-2.9509765605427276</v>
      </c>
      <c r="AD216" s="36"/>
      <c r="AE216" s="36"/>
      <c r="AF216">
        <v>2.08</v>
      </c>
      <c r="AG216">
        <v>1.83</v>
      </c>
      <c r="AH216" s="41"/>
      <c r="AI216" s="36"/>
      <c r="AJ216" t="s">
        <v>339</v>
      </c>
      <c r="AK216" s="35"/>
      <c r="AL216" s="35"/>
    </row>
    <row r="217" spans="1:38" ht="15" x14ac:dyDescent="0.25">
      <c r="A217">
        <v>1.85</v>
      </c>
      <c r="B217">
        <v>3.48</v>
      </c>
      <c r="C217">
        <v>4.96</v>
      </c>
      <c r="D217" s="20">
        <f t="shared" si="66"/>
        <v>2.9509765605427285E-2</v>
      </c>
      <c r="E217" s="17">
        <f>IF(OR($A217="",$B217="",$C217=""),"",A217*'MPTO_working_3-way'!$I216)</f>
        <v>1.9045930663700406</v>
      </c>
      <c r="F217" s="21">
        <f>IF(OR($A217="",$B217="",$C217=""),"",B217*'MPTO_working_3-way'!$I216)</f>
        <v>3.582693984306887</v>
      </c>
      <c r="G217" s="22">
        <f>IF(OR($A217="",$B217="",$C217=""),"",C217*'MPTO_working_3-way'!$I216)</f>
        <v>5.106368437402919</v>
      </c>
      <c r="H217" s="17">
        <f>IF(OR($A217="",$B217="",$C217=""),"",'MPTO_working_3-way'!E216)</f>
        <v>1.8842897178761326</v>
      </c>
      <c r="I217" s="21">
        <f>IF(OR($A217="",$B217="",$C217=""),"",'MPTO_working_3-way'!F216)</f>
        <v>3.6033473659503907</v>
      </c>
      <c r="J217" s="22">
        <f>IF(OR($A217="",$B217="",$C217=""),"",'MPTO_working_3-way'!G216)</f>
        <v>5.2144082631528512</v>
      </c>
      <c r="K217" s="17">
        <f>IF(OR($A217="",$B217="",$C217=""),"",'OddsRatio_working_3-way'!H216)</f>
        <v>1.8921240161541435</v>
      </c>
      <c r="L217" s="21">
        <f>IF(OR($A217="",$B217="",$C217=""),"",'OddsRatio_working_3-way'!I216)</f>
        <v>3.602903011837971</v>
      </c>
      <c r="M217" s="22">
        <f>IF(OR($A217="",$B217="",$C217=""),"",'OddsRatio_working_3-way'!J216)</f>
        <v>5.1562483576122444</v>
      </c>
      <c r="N217" s="23">
        <f t="shared" si="67"/>
        <v>52.504654020708877</v>
      </c>
      <c r="O217" s="24">
        <f t="shared" si="68"/>
        <v>27.911956878825123</v>
      </c>
      <c r="P217" s="24">
        <f t="shared" si="69"/>
        <v>19.583389100466015</v>
      </c>
      <c r="Q217" t="s">
        <v>418</v>
      </c>
      <c r="R217" t="s">
        <v>419</v>
      </c>
      <c r="S217" s="48" t="s">
        <v>476</v>
      </c>
      <c r="T217" s="35">
        <v>100</v>
      </c>
      <c r="U217" s="35">
        <f t="shared" si="70"/>
        <v>69.135802469135797</v>
      </c>
      <c r="V217" s="35">
        <f t="shared" si="71"/>
        <v>68.454258675078862</v>
      </c>
      <c r="W217" s="35">
        <f t="shared" si="72"/>
        <v>59.677419354838712</v>
      </c>
      <c r="X217" s="35">
        <f t="shared" si="73"/>
        <v>71.868321970082434</v>
      </c>
      <c r="Y217" s="35">
        <f t="shared" si="74"/>
        <v>71.186778176025484</v>
      </c>
      <c r="Z217" s="35">
        <f t="shared" si="75"/>
        <v>62.409938855785327</v>
      </c>
      <c r="AA217" s="35">
        <f t="shared" si="76"/>
        <v>-2.732519500946637</v>
      </c>
      <c r="AB217" s="35">
        <f t="shared" si="77"/>
        <v>-2.7325195009466228</v>
      </c>
      <c r="AC217" s="35">
        <f t="shared" si="78"/>
        <v>-2.7325195009466157</v>
      </c>
      <c r="AD217" s="36"/>
      <c r="AE217" s="36"/>
      <c r="AF217">
        <v>2.0499999999999998</v>
      </c>
      <c r="AG217">
        <v>1.85</v>
      </c>
      <c r="AH217" s="41"/>
      <c r="AI217" s="36"/>
      <c r="AJ217" t="s">
        <v>339</v>
      </c>
      <c r="AK217" s="35"/>
      <c r="AL217" s="35"/>
    </row>
    <row r="218" spans="1:38" ht="15" x14ac:dyDescent="0.25">
      <c r="A218">
        <v>3.24</v>
      </c>
      <c r="B218">
        <v>3.17</v>
      </c>
      <c r="C218">
        <v>2.48</v>
      </c>
      <c r="D218" s="20">
        <f t="shared" si="66"/>
        <v>2.7325195009466174E-2</v>
      </c>
      <c r="E218" s="17">
        <f>IF(OR($A218="",$B218="",$C218=""),"",A218*'MPTO_working_3-way'!$I217)</f>
        <v>3.3285336318306706</v>
      </c>
      <c r="F218" s="21">
        <f>IF(OR($A218="",$B218="",$C218=""),"",B218*'MPTO_working_3-way'!$I217)</f>
        <v>3.2566208681800077</v>
      </c>
      <c r="G218" s="22">
        <f>IF(OR($A218="",$B218="",$C218=""),"",C218*'MPTO_working_3-way'!$I217)</f>
        <v>2.5477664836234761</v>
      </c>
      <c r="H218" s="17">
        <f>IF(OR($A218="",$B218="",$C218=""),"",'MPTO_working_3-way'!E217)</f>
        <v>3.3385238813909903</v>
      </c>
      <c r="I218" s="21">
        <f>IF(OR($A218="",$B218="",$C218=""),"",'MPTO_working_3-way'!F217)</f>
        <v>3.2642507444814055</v>
      </c>
      <c r="J218" s="22">
        <f>IF(OR($A218="",$B218="",$C218=""),"",'MPTO_working_3-way'!G217)</f>
        <v>2.5373149711466021</v>
      </c>
      <c r="K218" s="17">
        <f>IF(OR($A218="",$B218="",$C218=""),"",'OddsRatio_working_3-way'!H217)</f>
        <v>3.3338693505079209</v>
      </c>
      <c r="L218" s="21">
        <f>IF(OR($A218="",$B218="",$C218=""),"",'OddsRatio_working_3-way'!I217)</f>
        <v>3.2609359333045487</v>
      </c>
      <c r="M218" s="22">
        <f>IF(OR($A218="",$B218="",$C218=""),"",'OddsRatio_working_3-way'!J217)</f>
        <v>2.5420208208713047</v>
      </c>
      <c r="N218" s="23">
        <f t="shared" si="67"/>
        <v>30.043259603479111</v>
      </c>
      <c r="O218" s="24">
        <f t="shared" si="68"/>
        <v>30.706675430685276</v>
      </c>
      <c r="P218" s="24">
        <f t="shared" si="69"/>
        <v>39.25006496583562</v>
      </c>
      <c r="Q218" t="s">
        <v>420</v>
      </c>
      <c r="R218" t="s">
        <v>421</v>
      </c>
      <c r="S218" s="48" t="s">
        <v>476</v>
      </c>
      <c r="T218" s="35">
        <v>100</v>
      </c>
      <c r="U218" s="35">
        <f t="shared" si="70"/>
        <v>61.089494163424128</v>
      </c>
      <c r="V218" s="35">
        <f t="shared" si="71"/>
        <v>68.35443037974683</v>
      </c>
      <c r="W218" s="35">
        <f t="shared" si="72"/>
        <v>67.845659163987136</v>
      </c>
      <c r="X218" s="35">
        <f t="shared" si="73"/>
        <v>63.799910456266026</v>
      </c>
      <c r="Y218" s="35">
        <f t="shared" si="74"/>
        <v>71.064846672588743</v>
      </c>
      <c r="Z218" s="35">
        <f t="shared" si="75"/>
        <v>70.556075456829035</v>
      </c>
      <c r="AA218" s="35">
        <f t="shared" si="76"/>
        <v>-2.7104162928418987</v>
      </c>
      <c r="AB218" s="35">
        <f t="shared" si="77"/>
        <v>-2.7104162928419129</v>
      </c>
      <c r="AC218" s="35">
        <f t="shared" si="78"/>
        <v>-2.7104162928418987</v>
      </c>
      <c r="AD218" s="36"/>
      <c r="AE218" s="36"/>
      <c r="AF218">
        <v>2.11</v>
      </c>
      <c r="AG218">
        <v>1.79</v>
      </c>
      <c r="AH218" s="41"/>
      <c r="AI218" s="36"/>
      <c r="AJ218" t="s">
        <v>339</v>
      </c>
      <c r="AK218" s="35"/>
      <c r="AL218" s="35"/>
    </row>
    <row r="219" spans="1:38" ht="15" x14ac:dyDescent="0.25">
      <c r="A219">
        <v>2.57</v>
      </c>
      <c r="B219">
        <v>3.16</v>
      </c>
      <c r="C219">
        <v>3.11</v>
      </c>
      <c r="D219" s="20">
        <f t="shared" si="66"/>
        <v>2.7104162928418996E-2</v>
      </c>
      <c r="E219" s="17">
        <f>IF(OR($A219="",$B219="",$C219=""),"",A219*'MPTO_working_3-way'!$I218)</f>
        <v>2.6396576987260367</v>
      </c>
      <c r="F219" s="21">
        <f>IF(OR($A219="",$B219="",$C219=""),"",B219*'MPTO_working_3-way'!$I218)</f>
        <v>3.2456491548538042</v>
      </c>
      <c r="G219" s="22">
        <f>IF(OR($A219="",$B219="",$C219=""),"",C219*'MPTO_working_3-way'!$I218)</f>
        <v>3.1942939467073828</v>
      </c>
      <c r="H219" s="17">
        <f>IF(OR($A219="",$B219="",$C219=""),"",'MPTO_working_3-way'!E218)</f>
        <v>2.6310919364772114</v>
      </c>
      <c r="I219" s="21">
        <f>IF(OR($A219="",$B219="",$C219=""),"",'MPTO_working_3-way'!F218)</f>
        <v>3.2528684786832671</v>
      </c>
      <c r="J219" s="22">
        <f>IF(OR($A219="",$B219="",$C219=""),"",'MPTO_working_3-way'!G218)</f>
        <v>3.1999110436609062</v>
      </c>
      <c r="K219" s="17">
        <f>IF(OR($A219="",$B219="",$C219=""),"",'OddsRatio_working_3-way'!H218)</f>
        <v>2.635028537582691</v>
      </c>
      <c r="L219" s="21">
        <f>IF(OR($A219="",$B219="",$C219=""),"",'OddsRatio_working_3-way'!I218)</f>
        <v>3.2494660134895628</v>
      </c>
      <c r="M219" s="22">
        <f>IF(OR($A219="",$B219="",$C219=""),"",'OddsRatio_working_3-way'!J218)</f>
        <v>3.1973950409550813</v>
      </c>
      <c r="N219" s="23">
        <f t="shared" si="67"/>
        <v>37.883699863153637</v>
      </c>
      <c r="O219" s="24">
        <f t="shared" si="68"/>
        <v>30.810477420349631</v>
      </c>
      <c r="P219" s="24">
        <f t="shared" si="69"/>
        <v>31.305822716496738</v>
      </c>
      <c r="Q219" t="s">
        <v>422</v>
      </c>
      <c r="R219" t="s">
        <v>423</v>
      </c>
      <c r="S219" s="48" t="s">
        <v>476</v>
      </c>
      <c r="T219" s="35">
        <v>100</v>
      </c>
      <c r="U219" s="35">
        <f t="shared" si="70"/>
        <v>60.474308300395251</v>
      </c>
      <c r="V219" s="35">
        <f t="shared" si="71"/>
        <v>72.222222222222229</v>
      </c>
      <c r="W219" s="35">
        <f t="shared" si="72"/>
        <v>64.539007092198588</v>
      </c>
      <c r="X219" s="35">
        <f t="shared" si="73"/>
        <v>63.23877068557919</v>
      </c>
      <c r="Y219" s="35">
        <f t="shared" si="74"/>
        <v>74.986684607406161</v>
      </c>
      <c r="Z219" s="35">
        <f t="shared" si="75"/>
        <v>67.303469477382521</v>
      </c>
      <c r="AA219" s="35">
        <f t="shared" si="76"/>
        <v>-2.7644623851839398</v>
      </c>
      <c r="AB219" s="35">
        <f t="shared" si="77"/>
        <v>-2.7644623851839327</v>
      </c>
      <c r="AC219" s="35">
        <f t="shared" si="78"/>
        <v>-2.7644623851839327</v>
      </c>
      <c r="AD219" s="36"/>
      <c r="AE219" s="36"/>
      <c r="AF219">
        <v>2.09</v>
      </c>
      <c r="AG219">
        <v>1.82</v>
      </c>
      <c r="AH219" s="41"/>
      <c r="AI219" s="36"/>
      <c r="AJ219" t="s">
        <v>339</v>
      </c>
      <c r="AK219" s="35"/>
      <c r="AL219" s="35"/>
    </row>
    <row r="220" spans="1:38" ht="15" x14ac:dyDescent="0.25">
      <c r="A220">
        <v>2.5299999999999998</v>
      </c>
      <c r="B220">
        <v>3.6</v>
      </c>
      <c r="C220">
        <v>2.82</v>
      </c>
      <c r="D220" s="20">
        <f t="shared" si="66"/>
        <v>2.7644623851839523E-2</v>
      </c>
      <c r="E220" s="17">
        <f>IF(OR($A220="",$B220="",$C220=""),"",A220*'MPTO_working_3-way'!$I219)</f>
        <v>2.599940898345154</v>
      </c>
      <c r="F220" s="21">
        <f>IF(OR($A220="",$B220="",$C220=""),"",B220*'MPTO_working_3-way'!$I219)</f>
        <v>3.6995206458666225</v>
      </c>
      <c r="G220" s="22">
        <f>IF(OR($A220="",$B220="",$C220=""),"",C220*'MPTO_working_3-way'!$I219)</f>
        <v>2.8979578392621872</v>
      </c>
      <c r="H220" s="17">
        <f>IF(OR($A220="",$B220="",$C220=""),"",'MPTO_working_3-way'!E219)</f>
        <v>2.5903914346687755</v>
      </c>
      <c r="I220" s="21">
        <f>IF(OR($A220="",$B220="",$C220=""),"",'MPTO_working_3-way'!F219)</f>
        <v>3.7235224531452968</v>
      </c>
      <c r="J220" s="22">
        <f>IF(OR($A220="",$B220="",$C220=""),"",'MPTO_working_3-way'!G219)</f>
        <v>2.8952354328329943</v>
      </c>
      <c r="K220" s="17">
        <f>IF(OR($A220="",$B220="",$C220=""),"",'OddsRatio_working_3-way'!H219)</f>
        <v>2.5950278412726511</v>
      </c>
      <c r="L220" s="21">
        <f>IF(OR($A220="",$B220="",$C220=""),"",'OddsRatio_working_3-way'!I219)</f>
        <v>3.7105048283064668</v>
      </c>
      <c r="M220" s="22">
        <f>IF(OR($A220="",$B220="",$C220=""),"",'OddsRatio_working_3-way'!J219)</f>
        <v>2.8973533798145277</v>
      </c>
      <c r="N220" s="23">
        <f t="shared" si="67"/>
        <v>38.462412766247638</v>
      </c>
      <c r="O220" s="24">
        <f t="shared" si="68"/>
        <v>27.030528971835142</v>
      </c>
      <c r="P220" s="24">
        <f t="shared" si="69"/>
        <v>34.507058261917209</v>
      </c>
      <c r="Q220" t="s">
        <v>424</v>
      </c>
      <c r="R220" t="s">
        <v>425</v>
      </c>
      <c r="S220" s="48" t="s">
        <v>476</v>
      </c>
      <c r="T220" s="35">
        <v>100</v>
      </c>
      <c r="U220" s="35">
        <f t="shared" si="70"/>
        <v>30.555555555555554</v>
      </c>
      <c r="V220" s="35">
        <f t="shared" si="71"/>
        <v>79.38144329896906</v>
      </c>
      <c r="W220" s="35">
        <f t="shared" si="72"/>
        <v>86.876640419947506</v>
      </c>
      <c r="X220" s="35">
        <f t="shared" si="73"/>
        <v>33.741916281083419</v>
      </c>
      <c r="Y220" s="35">
        <f t="shared" si="74"/>
        <v>82.567804024496937</v>
      </c>
      <c r="Z220" s="35">
        <f t="shared" si="75"/>
        <v>90.063001145475369</v>
      </c>
      <c r="AA220" s="35">
        <f t="shared" si="76"/>
        <v>-3.1863607255278659</v>
      </c>
      <c r="AB220" s="35">
        <f t="shared" si="77"/>
        <v>-3.1863607255278765</v>
      </c>
      <c r="AC220" s="35">
        <f t="shared" si="78"/>
        <v>-3.1863607255278623</v>
      </c>
      <c r="AD220" s="36"/>
      <c r="AE220" s="36"/>
      <c r="AF220">
        <v>2.0499999999999998</v>
      </c>
      <c r="AG220">
        <v>1.85</v>
      </c>
      <c r="AH220" s="41"/>
      <c r="AI220" s="36"/>
      <c r="AJ220" t="s">
        <v>481</v>
      </c>
      <c r="AK220" s="35"/>
      <c r="AL220" s="35"/>
    </row>
    <row r="221" spans="1:38" ht="15" x14ac:dyDescent="0.25">
      <c r="A221">
        <v>1.44</v>
      </c>
      <c r="B221">
        <v>4.8499999999999996</v>
      </c>
      <c r="C221">
        <v>7.62</v>
      </c>
      <c r="D221" s="20">
        <f t="shared" si="66"/>
        <v>3.1863607255278703E-2</v>
      </c>
      <c r="E221" s="17">
        <f>IF(OR($A221="",$B221="",$C221=""),"",A221*'MPTO_working_3-way'!$I220)</f>
        <v>1.4858835944476012</v>
      </c>
      <c r="F221" s="21">
        <f>IF(OR($A221="",$B221="",$C221=""),"",B221*'MPTO_working_3-way'!$I220)</f>
        <v>5.0045384951881013</v>
      </c>
      <c r="G221" s="22">
        <f>IF(OR($A221="",$B221="",$C221=""),"",C221*'MPTO_working_3-way'!$I220)</f>
        <v>7.8628006872852234</v>
      </c>
      <c r="H221" s="17">
        <f>IF(OR($A221="",$B221="",$C221=""),"",'MPTO_working_3-way'!E220)</f>
        <v>1.4623662059762981</v>
      </c>
      <c r="I221" s="21">
        <f>IF(OR($A221="",$B221="",$C221=""),"",'MPTO_working_3-way'!F220)</f>
        <v>5.1134060240824937</v>
      </c>
      <c r="J221" s="22">
        <f>IF(OR($A221="",$B221="",$C221=""),"",'MPTO_working_3-way'!G220)</f>
        <v>8.2910219419327102</v>
      </c>
      <c r="K221" s="17">
        <f>IF(OR($A221="",$B221="",$C221=""),"",'OddsRatio_working_3-way'!H220)</f>
        <v>1.4697724815125965</v>
      </c>
      <c r="L221" s="21">
        <f>IF(OR($A221="",$B221="",$C221=""),"",'OddsRatio_working_3-way'!I220)</f>
        <v>5.1105092132352166</v>
      </c>
      <c r="M221" s="22">
        <f>IF(OR($A221="",$B221="",$C221=""),"",'OddsRatio_working_3-way'!J220)</f>
        <v>8.0679405173031533</v>
      </c>
      <c r="N221" s="23">
        <f t="shared" si="67"/>
        <v>67.300022945052064</v>
      </c>
      <c r="O221" s="24">
        <f t="shared" si="68"/>
        <v>19.981862482654634</v>
      </c>
      <c r="P221" s="24">
        <f t="shared" si="69"/>
        <v>12.718114572293304</v>
      </c>
      <c r="Q221" t="s">
        <v>426</v>
      </c>
      <c r="R221" t="s">
        <v>427</v>
      </c>
      <c r="S221" s="48" t="s">
        <v>476</v>
      </c>
      <c r="T221" s="35">
        <v>100</v>
      </c>
      <c r="U221" s="35">
        <f t="shared" si="70"/>
        <v>49.494949494949495</v>
      </c>
      <c r="V221" s="35">
        <f t="shared" si="71"/>
        <v>72.752043596730246</v>
      </c>
      <c r="W221" s="35">
        <f t="shared" si="72"/>
        <v>74.811083123425689</v>
      </c>
      <c r="X221" s="35">
        <f t="shared" si="73"/>
        <v>52.436873279844065</v>
      </c>
      <c r="Y221" s="35">
        <f t="shared" si="74"/>
        <v>75.693967381624816</v>
      </c>
      <c r="Z221" s="35">
        <f t="shared" si="75"/>
        <v>77.753006908320259</v>
      </c>
      <c r="AA221" s="35">
        <f t="shared" si="76"/>
        <v>-2.9419237848945698</v>
      </c>
      <c r="AB221" s="35">
        <f t="shared" si="77"/>
        <v>-2.9419237848945698</v>
      </c>
      <c r="AC221" s="35">
        <f t="shared" si="78"/>
        <v>-2.9419237848945698</v>
      </c>
      <c r="AD221" s="36"/>
      <c r="AE221" s="36"/>
      <c r="AF221">
        <v>1.63</v>
      </c>
      <c r="AG221">
        <v>2.37</v>
      </c>
      <c r="AH221" s="41"/>
      <c r="AI221" s="36"/>
      <c r="AJ221" t="s">
        <v>481</v>
      </c>
      <c r="AK221" s="35"/>
      <c r="AL221" s="35"/>
    </row>
    <row r="222" spans="1:38" ht="15" x14ac:dyDescent="0.25">
      <c r="A222">
        <v>1.98</v>
      </c>
      <c r="B222">
        <v>3.67</v>
      </c>
      <c r="C222">
        <v>3.97</v>
      </c>
      <c r="D222" s="20">
        <f t="shared" si="66"/>
        <v>2.9419237848945734E-2</v>
      </c>
      <c r="E222" s="17">
        <f>IF(OR($A222="",$B222="",$C222=""),"",A222*'MPTO_working_3-way'!$I221)</f>
        <v>2.0382500909409127</v>
      </c>
      <c r="F222" s="21">
        <f>IF(OR($A222="",$B222="",$C222=""),"",B222*'MPTO_working_3-way'!$I221)</f>
        <v>3.7779686029056307</v>
      </c>
      <c r="G222" s="22">
        <f>IF(OR($A222="",$B222="",$C222=""),"",C222*'MPTO_working_3-way'!$I221)</f>
        <v>4.0867943742603146</v>
      </c>
      <c r="H222" s="17">
        <f>IF(OR($A222="",$B222="",$C222=""),"",'MPTO_working_3-way'!E221)</f>
        <v>2.0192063172018235</v>
      </c>
      <c r="I222" s="21">
        <f>IF(OR($A222="",$B222="",$C222=""),"",'MPTO_working_3-way'!F221)</f>
        <v>3.8070126109494429</v>
      </c>
      <c r="J222" s="22">
        <f>IF(OR($A222="",$B222="",$C222=""),"",'MPTO_working_3-way'!G221)</f>
        <v>4.1308187989347767</v>
      </c>
      <c r="K222" s="17">
        <f>IF(OR($A222="",$B222="",$C222=""),"",'OddsRatio_working_3-way'!H221)</f>
        <v>2.0266689892724794</v>
      </c>
      <c r="L222" s="21">
        <f>IF(OR($A222="",$B222="",$C222=""),"",'OddsRatio_working_3-way'!I221)</f>
        <v>3.797149185058692</v>
      </c>
      <c r="M222" s="22">
        <f>IF(OR($A222="",$B222="",$C222=""),"",'OddsRatio_working_3-way'!J221)</f>
        <v>4.1114356103461853</v>
      </c>
      <c r="N222" s="23">
        <f t="shared" si="67"/>
        <v>49.061692892571998</v>
      </c>
      <c r="O222" s="24">
        <f t="shared" si="68"/>
        <v>26.469251206346744</v>
      </c>
      <c r="P222" s="24">
        <f t="shared" si="69"/>
        <v>24.469055901081248</v>
      </c>
      <c r="Q222" t="s">
        <v>428</v>
      </c>
      <c r="R222" t="s">
        <v>429</v>
      </c>
      <c r="S222" s="48" t="s">
        <v>476</v>
      </c>
      <c r="T222" s="35">
        <v>100</v>
      </c>
      <c r="U222" s="35">
        <f t="shared" si="70"/>
        <v>52.606635071090047</v>
      </c>
      <c r="V222" s="35">
        <f t="shared" si="71"/>
        <v>71.671388101982998</v>
      </c>
      <c r="W222" s="35">
        <f t="shared" si="72"/>
        <v>72.899728997289984</v>
      </c>
      <c r="X222" s="35">
        <f t="shared" si="73"/>
        <v>55.428882900727025</v>
      </c>
      <c r="Y222" s="35">
        <f t="shared" si="74"/>
        <v>74.493635931619977</v>
      </c>
      <c r="Z222" s="35">
        <f t="shared" si="75"/>
        <v>75.721976826926948</v>
      </c>
      <c r="AA222" s="35">
        <f t="shared" si="76"/>
        <v>-2.8222478296369786</v>
      </c>
      <c r="AB222" s="35">
        <f t="shared" si="77"/>
        <v>-2.8222478296369786</v>
      </c>
      <c r="AC222" s="35">
        <f t="shared" si="78"/>
        <v>-2.8222478296369644</v>
      </c>
      <c r="AD222" s="36"/>
      <c r="AE222" s="36"/>
      <c r="AF222">
        <v>1.99</v>
      </c>
      <c r="AG222">
        <v>1.9</v>
      </c>
      <c r="AH222" s="41"/>
      <c r="AI222" s="36"/>
      <c r="AJ222" t="s">
        <v>481</v>
      </c>
      <c r="AK222" s="35"/>
      <c r="AL222" s="35"/>
    </row>
    <row r="223" spans="1:38" ht="15" x14ac:dyDescent="0.25">
      <c r="A223">
        <v>2.11</v>
      </c>
      <c r="B223">
        <v>3.53</v>
      </c>
      <c r="C223">
        <v>3.69</v>
      </c>
      <c r="D223" s="20">
        <f t="shared" si="66"/>
        <v>2.8222478296369813E-2</v>
      </c>
      <c r="E223" s="17">
        <f>IF(OR($A223="",$B223="",$C223=""),"",A223*'MPTO_working_3-way'!$I222)</f>
        <v>2.1695494292053401</v>
      </c>
      <c r="F223" s="21">
        <f>IF(OR($A223="",$B223="",$C223=""),"",B223*'MPTO_working_3-way'!$I222)</f>
        <v>3.6296253483861851</v>
      </c>
      <c r="G223" s="22">
        <f>IF(OR($A223="",$B223="",$C223=""),"",C223*'MPTO_working_3-way'!$I222)</f>
        <v>3.7941409449136048</v>
      </c>
      <c r="H223" s="17">
        <f>IF(OR($A223="",$B223="",$C223=""),"",'MPTO_working_3-way'!E222)</f>
        <v>2.1527313068518308</v>
      </c>
      <c r="I223" s="21">
        <f>IF(OR($A223="",$B223="",$C223=""),"",'MPTO_working_3-way'!F222)</f>
        <v>3.651252431856538</v>
      </c>
      <c r="J223" s="22">
        <f>IF(OR($A223="",$B223="",$C223=""),"",'MPTO_working_3-way'!G222)</f>
        <v>3.8226998584603895</v>
      </c>
      <c r="K223" s="17">
        <f>IF(OR($A223="",$B223="",$C223=""),"",'OddsRatio_working_3-way'!H222)</f>
        <v>2.1595947661596062</v>
      </c>
      <c r="L223" s="21">
        <f>IF(OR($A223="",$B223="",$C223=""),"",'OddsRatio_working_3-way'!I222)</f>
        <v>3.6430403228682922</v>
      </c>
      <c r="M223" s="22">
        <f>IF(OR($A223="",$B223="",$C223=""),"",'OddsRatio_working_3-way'!J222)</f>
        <v>3.8101891179903977</v>
      </c>
      <c r="N223" s="23">
        <f t="shared" si="67"/>
        <v>46.092519789525085</v>
      </c>
      <c r="O223" s="24">
        <f t="shared" si="68"/>
        <v>27.551052905353522</v>
      </c>
      <c r="P223" s="24">
        <f t="shared" si="69"/>
        <v>26.35642730512139</v>
      </c>
      <c r="Q223" t="s">
        <v>430</v>
      </c>
      <c r="R223" t="s">
        <v>431</v>
      </c>
      <c r="S223" s="48" t="s">
        <v>476</v>
      </c>
      <c r="T223" s="35">
        <v>100</v>
      </c>
      <c r="U223" s="35">
        <f t="shared" si="70"/>
        <v>69.512195121951223</v>
      </c>
      <c r="V223" s="35">
        <f t="shared" si="71"/>
        <v>69.879518072289159</v>
      </c>
      <c r="W223" s="35">
        <f t="shared" si="72"/>
        <v>57.805907172995774</v>
      </c>
      <c r="X223" s="35">
        <f t="shared" si="73"/>
        <v>72.314574754715053</v>
      </c>
      <c r="Y223" s="35">
        <f t="shared" si="74"/>
        <v>72.681897705053004</v>
      </c>
      <c r="Z223" s="35">
        <f t="shared" si="75"/>
        <v>60.608286805759626</v>
      </c>
      <c r="AA223" s="35">
        <f t="shared" si="76"/>
        <v>-2.8023796327638308</v>
      </c>
      <c r="AB223" s="35">
        <f t="shared" si="77"/>
        <v>-2.8023796327638451</v>
      </c>
      <c r="AC223" s="35">
        <f t="shared" si="78"/>
        <v>-2.8023796327638522</v>
      </c>
      <c r="AD223" s="36"/>
      <c r="AE223" s="36"/>
      <c r="AF223">
        <v>2</v>
      </c>
      <c r="AG223">
        <v>1.89</v>
      </c>
      <c r="AH223" s="41"/>
      <c r="AI223" s="36"/>
      <c r="AJ223" t="s">
        <v>481</v>
      </c>
      <c r="AK223" s="35"/>
      <c r="AL223" s="35"/>
    </row>
    <row r="224" spans="1:38" ht="15" x14ac:dyDescent="0.25">
      <c r="A224">
        <v>3.28</v>
      </c>
      <c r="B224">
        <v>3.32</v>
      </c>
      <c r="C224">
        <v>2.37</v>
      </c>
      <c r="D224" s="20">
        <f t="shared" si="66"/>
        <v>2.8023796327638406E-2</v>
      </c>
      <c r="E224" s="17">
        <f>IF(OR($A224="",$B224="",$C224=""),"",A224*'MPTO_working_3-way'!$I223)</f>
        <v>3.3719180519546539</v>
      </c>
      <c r="F224" s="21">
        <f>IF(OR($A224="",$B224="",$C224=""),"",B224*'MPTO_working_3-way'!$I223)</f>
        <v>3.4130390038077594</v>
      </c>
      <c r="G224" s="22">
        <f>IF(OR($A224="",$B224="",$C224=""),"",C224*'MPTO_working_3-way'!$I223)</f>
        <v>2.4364163972965032</v>
      </c>
      <c r="H224" s="17">
        <f>IF(OR($A224="",$B224="",$C224=""),"",'MPTO_working_3-way'!E223)</f>
        <v>3.3836735607171975</v>
      </c>
      <c r="I224" s="21">
        <f>IF(OR($A224="",$B224="",$C224=""),"",'MPTO_working_3-way'!F223)</f>
        <v>3.4262585611043175</v>
      </c>
      <c r="J224" s="22">
        <f>IF(OR($A224="",$B224="",$C224=""),"",'MPTO_working_3-way'!G223)</f>
        <v>2.4236568521339059</v>
      </c>
      <c r="K224" s="17">
        <f>IF(OR($A224="",$B224="",$C224=""),"",'OddsRatio_working_3-way'!H223)</f>
        <v>3.3786011906397619</v>
      </c>
      <c r="L224" s="21">
        <f>IF(OR($A224="",$B224="",$C224=""),"",'OddsRatio_working_3-way'!I223)</f>
        <v>3.4203310360895811</v>
      </c>
      <c r="M224" s="22">
        <f>IF(OR($A224="",$B224="",$C224=""),"",'OddsRatio_working_3-way'!J223)</f>
        <v>2.4292472066563482</v>
      </c>
      <c r="N224" s="23">
        <f t="shared" si="67"/>
        <v>29.656711242442974</v>
      </c>
      <c r="O224" s="24">
        <f t="shared" si="68"/>
        <v>29.299401468437637</v>
      </c>
      <c r="P224" s="24">
        <f t="shared" si="69"/>
        <v>41.04388728911939</v>
      </c>
      <c r="Q224" t="s">
        <v>116</v>
      </c>
      <c r="R224" t="s">
        <v>102</v>
      </c>
      <c r="S224" s="48" t="s">
        <v>476</v>
      </c>
      <c r="T224" s="35">
        <v>100</v>
      </c>
      <c r="U224" s="35">
        <f t="shared" si="70"/>
        <v>15.254237288135595</v>
      </c>
      <c r="V224" s="35">
        <f t="shared" si="71"/>
        <v>86.945169712793728</v>
      </c>
      <c r="W224" s="35">
        <f t="shared" si="72"/>
        <v>93.954050785973408</v>
      </c>
      <c r="X224" s="35">
        <f t="shared" si="73"/>
        <v>19.100779501232868</v>
      </c>
      <c r="Y224" s="35">
        <f t="shared" si="74"/>
        <v>90.791711925891022</v>
      </c>
      <c r="Z224" s="35">
        <f t="shared" si="75"/>
        <v>97.800592999070673</v>
      </c>
      <c r="AA224" s="35">
        <f t="shared" si="76"/>
        <v>-3.8465422130972726</v>
      </c>
      <c r="AB224" s="35">
        <f t="shared" si="77"/>
        <v>-3.8465422130972939</v>
      </c>
      <c r="AC224" s="35">
        <f t="shared" si="78"/>
        <v>-3.8465422130972655</v>
      </c>
      <c r="AD224" s="36"/>
      <c r="AE224" s="36"/>
      <c r="AF224">
        <v>2.27</v>
      </c>
      <c r="AG224">
        <v>1.69</v>
      </c>
      <c r="AH224" s="41"/>
      <c r="AI224" s="36"/>
      <c r="AJ224" t="s">
        <v>127</v>
      </c>
      <c r="AK224" s="35"/>
      <c r="AL224" s="35"/>
    </row>
    <row r="225" spans="1:38" ht="15" x14ac:dyDescent="0.25">
      <c r="A225">
        <v>1.18</v>
      </c>
      <c r="B225">
        <v>7.66</v>
      </c>
      <c r="C225">
        <v>16.54</v>
      </c>
      <c r="D225" s="20">
        <f t="shared" si="66"/>
        <v>3.8465422130972815E-2</v>
      </c>
      <c r="E225" s="17">
        <f>IF(OR($A225="",$B225="",$C225=""),"",A225*'MPTO_working_3-way'!$I224)</f>
        <v>1.2253891981145479</v>
      </c>
      <c r="F225" s="21">
        <f>IF(OR($A225="",$B225="",$C225=""),"",B225*'MPTO_working_3-way'!$I224)</f>
        <v>7.9546451335232522</v>
      </c>
      <c r="G225" s="22">
        <f>IF(OR($A225="",$B225="",$C225=""),"",C225*'MPTO_working_3-way'!$I224)</f>
        <v>17.17621808204629</v>
      </c>
      <c r="H225" s="17">
        <f>IF(OR($A225="",$B225="",$C225=""),"",'MPTO_working_3-way'!E224)</f>
        <v>1.1981273464988988</v>
      </c>
      <c r="I225" s="21">
        <f>IF(OR($A225="",$B225="",$C225=""),"",'MPTO_working_3-way'!F224)</f>
        <v>8.4942645731084561</v>
      </c>
      <c r="J225" s="22">
        <f>IF(OR($A225="",$B225="",$C225=""),"",'MPTO_working_3-way'!G224)</f>
        <v>20.991784234882072</v>
      </c>
      <c r="K225" s="17">
        <f>IF(OR($A225="",$B225="",$C225=""),"",'OddsRatio_working_3-way'!H224)</f>
        <v>1.2048876678115816</v>
      </c>
      <c r="L225" s="21">
        <f>IF(OR($A225="",$B225="",$C225=""),"",'OddsRatio_working_3-way'!I224)</f>
        <v>8.5808437090285281</v>
      </c>
      <c r="M225" s="22">
        <f>IF(OR($A225="",$B225="",$C225=""),"",'OddsRatio_working_3-way'!J224)</f>
        <v>18.688635321066567</v>
      </c>
      <c r="N225" s="23">
        <f t="shared" si="67"/>
        <v>81.606725564306899</v>
      </c>
      <c r="O225" s="24">
        <f t="shared" si="68"/>
        <v>12.571271039932391</v>
      </c>
      <c r="P225" s="24">
        <f t="shared" si="69"/>
        <v>5.8220033957607091</v>
      </c>
      <c r="Q225" t="s">
        <v>126</v>
      </c>
      <c r="R225" t="s">
        <v>105</v>
      </c>
      <c r="S225" s="48" t="s">
        <v>476</v>
      </c>
      <c r="T225" s="35">
        <v>100</v>
      </c>
      <c r="U225" s="35">
        <f t="shared" si="70"/>
        <v>28.571428571428573</v>
      </c>
      <c r="V225" s="35">
        <f t="shared" si="71"/>
        <v>78.902953586497887</v>
      </c>
      <c r="W225" s="35">
        <f t="shared" si="72"/>
        <v>89.15401301518439</v>
      </c>
      <c r="X225" s="35">
        <f t="shared" si="73"/>
        <v>31.943033398317723</v>
      </c>
      <c r="Y225" s="35">
        <f t="shared" si="74"/>
        <v>82.274558413387041</v>
      </c>
      <c r="Z225" s="35">
        <f t="shared" si="75"/>
        <v>92.525617842073544</v>
      </c>
      <c r="AA225" s="35">
        <f t="shared" si="76"/>
        <v>-3.3716048268891505</v>
      </c>
      <c r="AB225" s="35">
        <f t="shared" si="77"/>
        <v>-3.3716048268891541</v>
      </c>
      <c r="AC225" s="35">
        <f t="shared" si="78"/>
        <v>-3.3716048268891541</v>
      </c>
      <c r="AD225" s="36"/>
      <c r="AE225" s="36"/>
      <c r="AF225">
        <v>1.51</v>
      </c>
      <c r="AG225">
        <v>2.65</v>
      </c>
      <c r="AH225" s="41"/>
      <c r="AI225" s="36"/>
      <c r="AJ225" t="s">
        <v>127</v>
      </c>
      <c r="AK225" s="35"/>
      <c r="AL225" s="35"/>
    </row>
    <row r="226" spans="1:38" ht="15" x14ac:dyDescent="0.25">
      <c r="A226">
        <v>1.4</v>
      </c>
      <c r="B226">
        <v>4.74</v>
      </c>
      <c r="C226">
        <v>9.2200000000000006</v>
      </c>
      <c r="D226" s="20">
        <f t="shared" si="66"/>
        <v>3.371604826889163E-2</v>
      </c>
      <c r="E226" s="17">
        <f>IF(OR($A226="",$B226="",$C226=""),"",A226*'MPTO_working_3-way'!$I225)</f>
        <v>1.4472024675764481</v>
      </c>
      <c r="F226" s="21">
        <f>IF(OR($A226="",$B226="",$C226=""),"",B226*'MPTO_working_3-way'!$I225)</f>
        <v>4.8998140687945462</v>
      </c>
      <c r="G226" s="22">
        <f>IF(OR($A226="",$B226="",$C226=""),"",C226*'MPTO_working_3-way'!$I225)</f>
        <v>9.5308619650391808</v>
      </c>
      <c r="H226" s="17">
        <f>IF(OR($A226="",$B226="",$C226=""),"",'MPTO_working_3-way'!E225)</f>
        <v>1.422379947788966</v>
      </c>
      <c r="I226" s="21">
        <f>IF(OR($A226="",$B226="",$C226=""),"",'MPTO_working_3-way'!F225)</f>
        <v>5.0067144702616844</v>
      </c>
      <c r="J226" s="22">
        <f>IF(OR($A226="",$B226="",$C226=""),"",'MPTO_working_3-way'!G225)</f>
        <v>10.285823799447696</v>
      </c>
      <c r="K226" s="17">
        <f>IF(OR($A226="",$B226="",$C226=""),"",'OddsRatio_working_3-way'!H225)</f>
        <v>1.430136382725226</v>
      </c>
      <c r="L226" s="21">
        <f>IF(OR($A226="",$B226="",$C226=""),"",'OddsRatio_working_3-way'!I225)</f>
        <v>5.021775178480862</v>
      </c>
      <c r="M226" s="22">
        <f>IF(OR($A226="",$B226="",$C226=""),"",'OddsRatio_working_3-way'!J225)</f>
        <v>9.839302665003391</v>
      </c>
      <c r="N226" s="23">
        <f t="shared" si="67"/>
        <v>69.098831877660217</v>
      </c>
      <c r="O226" s="24">
        <f t="shared" si="68"/>
        <v>20.408937685384874</v>
      </c>
      <c r="P226" s="24">
        <f t="shared" si="69"/>
        <v>10.492230436954912</v>
      </c>
      <c r="Q226" t="s">
        <v>124</v>
      </c>
      <c r="R226" t="s">
        <v>103</v>
      </c>
      <c r="S226" s="48" t="s">
        <v>476</v>
      </c>
      <c r="T226" s="35">
        <v>100</v>
      </c>
      <c r="U226" s="35">
        <f t="shared" si="70"/>
        <v>58.15899581589958</v>
      </c>
      <c r="V226" s="35">
        <f t="shared" si="71"/>
        <v>69.230769230769241</v>
      </c>
      <c r="W226" s="35">
        <f t="shared" si="72"/>
        <v>67.10526315789474</v>
      </c>
      <c r="X226" s="35">
        <f t="shared" si="73"/>
        <v>63.663967611336034</v>
      </c>
      <c r="Y226" s="35">
        <f t="shared" si="74"/>
        <v>74.735741026205687</v>
      </c>
      <c r="Z226" s="35">
        <f t="shared" si="75"/>
        <v>72.610234953331187</v>
      </c>
      <c r="AA226" s="35">
        <f t="shared" si="76"/>
        <v>-5.5049717954364539</v>
      </c>
      <c r="AB226" s="35">
        <f t="shared" si="77"/>
        <v>-5.5049717954364468</v>
      </c>
      <c r="AC226" s="35">
        <f t="shared" si="78"/>
        <v>-5.5049717954364468</v>
      </c>
      <c r="AD226" s="36"/>
      <c r="AE226" s="36"/>
      <c r="AF226">
        <v>1.81</v>
      </c>
      <c r="AG226">
        <v>2.08</v>
      </c>
      <c r="AH226" s="41"/>
      <c r="AI226" s="36"/>
      <c r="AJ226" t="s">
        <v>127</v>
      </c>
      <c r="AK226" s="35"/>
      <c r="AL226" s="35"/>
    </row>
    <row r="227" spans="1:38" ht="15" x14ac:dyDescent="0.25">
      <c r="A227">
        <v>2.39</v>
      </c>
      <c r="B227">
        <v>3.25</v>
      </c>
      <c r="C227">
        <v>3.04</v>
      </c>
      <c r="D227" s="20">
        <f t="shared" si="66"/>
        <v>5.504971795436453E-2</v>
      </c>
      <c r="E227" s="17">
        <f>IF(OR($A227="",$B227="",$C227=""),"",A227*'MPTO_working_3-way'!$I226)</f>
        <v>2.5215688259109315</v>
      </c>
      <c r="F227" s="21">
        <f>IF(OR($A227="",$B227="",$C227=""),"",B227*'MPTO_working_3-way'!$I226)</f>
        <v>3.4289115833516846</v>
      </c>
      <c r="G227" s="22">
        <f>IF(OR($A227="",$B227="",$C227=""),"",C227*'MPTO_working_3-way'!$I226)</f>
        <v>3.2073511425812682</v>
      </c>
      <c r="H227" s="17">
        <f>IF(OR($A227="",$B227="",$C227=""),"",'MPTO_working_3-way'!E226)</f>
        <v>2.4996242073951751</v>
      </c>
      <c r="I227" s="21">
        <f>IF(OR($A227="",$B227="",$C227=""),"",'MPTO_working_3-way'!F226)</f>
        <v>3.4561128756055792</v>
      </c>
      <c r="J227" s="22">
        <f>IF(OR($A227="",$B227="",$C227=""),"",'MPTO_working_3-way'!G226)</f>
        <v>3.2196013198440188</v>
      </c>
      <c r="K227" s="17">
        <f>IF(OR($A227="",$B227="",$C227=""),"",'OddsRatio_working_3-way'!H226)</f>
        <v>2.5092679604341614</v>
      </c>
      <c r="L227" s="21">
        <f>IF(OR($A227="",$B227="",$C227=""),"",'OddsRatio_working_3-way'!I226)</f>
        <v>3.4430596481847933</v>
      </c>
      <c r="M227" s="22">
        <f>IF(OR($A227="",$B227="",$C227=""),"",'OddsRatio_working_3-way'!J226)</f>
        <v>3.2150407476875462</v>
      </c>
      <c r="N227" s="23">
        <f t="shared" si="67"/>
        <v>39.657850688994941</v>
      </c>
      <c r="O227" s="24">
        <f t="shared" si="68"/>
        <v>29.163773275907051</v>
      </c>
      <c r="P227" s="24">
        <f t="shared" si="69"/>
        <v>31.178376035097997</v>
      </c>
      <c r="Q227" t="s">
        <v>85</v>
      </c>
      <c r="R227" t="s">
        <v>90</v>
      </c>
      <c r="S227" s="48" t="s">
        <v>476</v>
      </c>
      <c r="T227" s="35">
        <v>100</v>
      </c>
      <c r="U227" s="35">
        <f t="shared" si="70"/>
        <v>63.768115942028999</v>
      </c>
      <c r="V227" s="35">
        <f t="shared" si="71"/>
        <v>71.910112359550567</v>
      </c>
      <c r="W227" s="35">
        <f t="shared" si="72"/>
        <v>58.677685950413228</v>
      </c>
      <c r="X227" s="35">
        <f t="shared" si="73"/>
        <v>69.412201690036213</v>
      </c>
      <c r="Y227" s="35">
        <f t="shared" si="74"/>
        <v>77.554198107557795</v>
      </c>
      <c r="Z227" s="35">
        <f t="shared" si="75"/>
        <v>64.321771698420463</v>
      </c>
      <c r="AA227" s="35">
        <f t="shared" si="76"/>
        <v>-5.644085748007214</v>
      </c>
      <c r="AB227" s="35">
        <f t="shared" si="77"/>
        <v>-5.6440857480072282</v>
      </c>
      <c r="AC227" s="35">
        <f t="shared" si="78"/>
        <v>-5.6440857480072353</v>
      </c>
      <c r="AD227" s="36"/>
      <c r="AE227" s="36"/>
      <c r="AF227">
        <v>2.23</v>
      </c>
      <c r="AG227">
        <v>1.64</v>
      </c>
      <c r="AH227" s="41"/>
      <c r="AI227" s="36"/>
      <c r="AJ227" t="s">
        <v>97</v>
      </c>
      <c r="AK227" s="35"/>
      <c r="AL227" s="35"/>
    </row>
    <row r="228" spans="1:38" ht="15" x14ac:dyDescent="0.25">
      <c r="A228">
        <v>2.76</v>
      </c>
      <c r="B228">
        <v>3.56</v>
      </c>
      <c r="C228">
        <v>2.42</v>
      </c>
      <c r="D228" s="20">
        <f t="shared" si="66"/>
        <v>5.6440857480072326E-2</v>
      </c>
      <c r="E228" s="17">
        <f>IF(OR($A228="",$B228="",$C228=""),"",A228*'MPTO_working_3-way'!$I227)</f>
        <v>2.9157767666449992</v>
      </c>
      <c r="F228" s="21">
        <f>IF(OR($A228="",$B228="",$C228=""),"",B228*'MPTO_working_3-way'!$I227)</f>
        <v>3.7609294526290578</v>
      </c>
      <c r="G228" s="22">
        <f>IF(OR($A228="",$B228="",$C228=""),"",C228*'MPTO_working_3-way'!$I227)</f>
        <v>2.5565868751017748</v>
      </c>
      <c r="H228" s="17">
        <f>IF(OR($A228="",$B228="",$C228=""),"",'MPTO_working_3-way'!E227)</f>
        <v>2.911163899829706</v>
      </c>
      <c r="I228" s="21">
        <f>IF(OR($A228="",$B228="",$C228=""),"",'MPTO_working_3-way'!F227)</f>
        <v>3.8155522768196413</v>
      </c>
      <c r="J228" s="22">
        <f>IF(OR($A228="",$B228="",$C228=""),"",'MPTO_working_3-way'!G227)</f>
        <v>2.5354357486428172</v>
      </c>
      <c r="K228" s="17">
        <f>IF(OR($A228="",$B228="",$C228=""),"",'OddsRatio_working_3-way'!H227)</f>
        <v>2.9154095911408584</v>
      </c>
      <c r="L228" s="21">
        <f>IF(OR($A228="",$B228="",$C228=""),"",'OddsRatio_working_3-way'!I227)</f>
        <v>3.7860503143867037</v>
      </c>
      <c r="M228" s="22">
        <f>IF(OR($A228="",$B228="",$C228=""),"",'OddsRatio_working_3-way'!J227)</f>
        <v>2.5453872837613742</v>
      </c>
      <c r="N228" s="23">
        <f t="shared" si="67"/>
        <v>34.296178343949045</v>
      </c>
      <c r="O228" s="24">
        <f t="shared" si="68"/>
        <v>26.589171974522291</v>
      </c>
      <c r="P228" s="24">
        <f t="shared" si="69"/>
        <v>39.114649681528661</v>
      </c>
      <c r="Q228" t="s">
        <v>86</v>
      </c>
      <c r="R228" t="s">
        <v>88</v>
      </c>
      <c r="S228" s="48" t="s">
        <v>476</v>
      </c>
      <c r="T228" s="35">
        <v>100</v>
      </c>
      <c r="U228" s="35">
        <f t="shared" si="70"/>
        <v>33.774834437086092</v>
      </c>
      <c r="V228" s="35">
        <f t="shared" si="71"/>
        <v>77.116704805491992</v>
      </c>
      <c r="W228" s="35">
        <f t="shared" si="72"/>
        <v>83.948635634028889</v>
      </c>
      <c r="X228" s="35">
        <f t="shared" si="73"/>
        <v>38.934659560479112</v>
      </c>
      <c r="Y228" s="35">
        <f t="shared" si="74"/>
        <v>82.276529928885026</v>
      </c>
      <c r="Z228" s="35">
        <f t="shared" si="75"/>
        <v>89.108460757421909</v>
      </c>
      <c r="AA228" s="35">
        <f t="shared" si="76"/>
        <v>-5.1598251233930199</v>
      </c>
      <c r="AB228" s="35">
        <f t="shared" si="77"/>
        <v>-5.1598251233930341</v>
      </c>
      <c r="AC228" s="35">
        <f t="shared" si="78"/>
        <v>-5.1598251233930199</v>
      </c>
      <c r="AD228" s="36"/>
      <c r="AE228" s="36"/>
      <c r="AF228">
        <v>2.08</v>
      </c>
      <c r="AG228">
        <v>1.74</v>
      </c>
      <c r="AH228" s="41"/>
      <c r="AI228" s="36"/>
      <c r="AJ228" t="s">
        <v>97</v>
      </c>
      <c r="AK228" s="35"/>
      <c r="AL228" s="35"/>
    </row>
    <row r="229" spans="1:38" ht="15" x14ac:dyDescent="0.25">
      <c r="A229">
        <v>1.51</v>
      </c>
      <c r="B229">
        <v>4.37</v>
      </c>
      <c r="C229">
        <v>6.23</v>
      </c>
      <c r="D229" s="20">
        <f t="shared" si="66"/>
        <v>5.1598251233930137E-2</v>
      </c>
      <c r="E229" s="17">
        <f>IF(OR($A229="",$B229="",$C229=""),"",A229*'MPTO_working_3-way'!$I228)</f>
        <v>1.5879133593632344</v>
      </c>
      <c r="F229" s="21">
        <f>IF(OR($A229="",$B229="",$C229=""),"",B229*'MPTO_working_3-way'!$I228)</f>
        <v>4.5954843578922748</v>
      </c>
      <c r="G229" s="22">
        <f>IF(OR($A229="",$B229="",$C229=""),"",C229*'MPTO_working_3-way'!$I228)</f>
        <v>6.5514571051873851</v>
      </c>
      <c r="H229" s="17">
        <f>IF(OR($A229="",$B229="",$C229=""),"",'MPTO_working_3-way'!E228)</f>
        <v>1.5502620411737165</v>
      </c>
      <c r="I229" s="21">
        <f>IF(OR($A229="",$B229="",$C229=""),"",'MPTO_working_3-way'!F228)</f>
        <v>4.72514906783538</v>
      </c>
      <c r="J229" s="22">
        <f>IF(OR($A229="",$B229="",$C229=""),"",'MPTO_working_3-way'!G228)</f>
        <v>6.977674330396531</v>
      </c>
      <c r="K229" s="17">
        <f>IF(OR($A229="",$B229="",$C229=""),"",'OddsRatio_working_3-way'!H228)</f>
        <v>1.5622302170830908</v>
      </c>
      <c r="L229" s="21">
        <f>IF(OR($A229="",$B229="",$C229=""),"",'OddsRatio_working_3-way'!I228)</f>
        <v>4.7151290815098372</v>
      </c>
      <c r="M229" s="22">
        <f>IF(OR($A229="",$B229="",$C229=""),"",'OddsRatio_working_3-way'!J228)</f>
        <v>6.7656157555775787</v>
      </c>
      <c r="N229" s="23">
        <f t="shared" si="67"/>
        <v>62.975728121653177</v>
      </c>
      <c r="O229" s="24">
        <f t="shared" si="68"/>
        <v>21.76049186812272</v>
      </c>
      <c r="P229" s="24">
        <f t="shared" si="69"/>
        <v>15.263780010224121</v>
      </c>
      <c r="Q229" t="s">
        <v>119</v>
      </c>
      <c r="R229" t="s">
        <v>143</v>
      </c>
      <c r="S229" s="48" t="s">
        <v>476</v>
      </c>
      <c r="T229" s="35">
        <v>100</v>
      </c>
      <c r="U229" s="35">
        <f t="shared" si="70"/>
        <v>59.514170040485837</v>
      </c>
      <c r="V229" s="35">
        <f t="shared" si="71"/>
        <v>70.238095238095241</v>
      </c>
      <c r="W229" s="35">
        <f t="shared" si="72"/>
        <v>64.788732394366207</v>
      </c>
      <c r="X229" s="35">
        <f t="shared" si="73"/>
        <v>64.973172367538567</v>
      </c>
      <c r="Y229" s="35">
        <f t="shared" si="74"/>
        <v>75.69709756514797</v>
      </c>
      <c r="Z229" s="35">
        <f t="shared" si="75"/>
        <v>70.247734721418936</v>
      </c>
      <c r="AA229" s="35">
        <f t="shared" si="76"/>
        <v>-5.4590023270527297</v>
      </c>
      <c r="AB229" s="35">
        <f t="shared" si="77"/>
        <v>-5.4590023270527297</v>
      </c>
      <c r="AC229" s="35">
        <f t="shared" si="78"/>
        <v>-5.4590023270527297</v>
      </c>
      <c r="AD229" s="36"/>
      <c r="AE229" s="36"/>
      <c r="AF229">
        <v>1.95</v>
      </c>
      <c r="AG229">
        <v>1.88</v>
      </c>
      <c r="AH229" s="41"/>
      <c r="AI229" s="36"/>
      <c r="AJ229" t="s">
        <v>97</v>
      </c>
      <c r="AK229" s="35"/>
      <c r="AL229" s="35"/>
    </row>
    <row r="230" spans="1:38" s="35" customFormat="1" ht="15" x14ac:dyDescent="0.25">
      <c r="A230">
        <v>2.4700000000000002</v>
      </c>
      <c r="B230">
        <v>3.36</v>
      </c>
      <c r="C230">
        <v>2.84</v>
      </c>
      <c r="D230" s="20">
        <f t="shared" si="66"/>
        <v>5.4590023270527421E-2</v>
      </c>
      <c r="E230" s="17">
        <f>IF(OR($A230="",$B230="",$C230=""),"",A230*'MPTO_working_3-way'!$I229)</f>
        <v>2.6048373574782029</v>
      </c>
      <c r="F230" s="21">
        <f>IF(OR($A230="",$B230="",$C230=""),"",B230*'MPTO_working_3-way'!$I229)</f>
        <v>3.543422478188972</v>
      </c>
      <c r="G230" s="22">
        <f>IF(OR($A230="",$B230="",$C230=""),"",C230*'MPTO_working_3-way'!$I229)</f>
        <v>2.9950356660882975</v>
      </c>
      <c r="H230" s="17">
        <f>IF(OR($A230="",$B230="",$C230=""),"",'MPTO_working_3-way'!E229)</f>
        <v>2.5862406168600698</v>
      </c>
      <c r="I230" s="21">
        <f>IF(OR($A230="",$B230="",$C230=""),"",'MPTO_working_3-way'!F229)</f>
        <v>3.5788114908758746</v>
      </c>
      <c r="J230" s="22">
        <f>IF(OR($A230="",$B230="",$C230=""),"",'MPTO_working_3-way'!G229)</f>
        <v>2.9947651358726772</v>
      </c>
      <c r="K230" s="17">
        <f>IF(OR($A230="",$B230="",$C230=""),"",'OddsRatio_working_3-way'!H229)</f>
        <v>2.5948275499572793</v>
      </c>
      <c r="L230" s="21">
        <f>IF(OR($A230="",$B230="",$C230=""),"",'OddsRatio_working_3-way'!I229)</f>
        <v>3.5604034135368563</v>
      </c>
      <c r="M230" s="22">
        <f>IF(OR($A230="",$B230="",$C230=""),"",'OddsRatio_working_3-way'!J229)</f>
        <v>2.996246729198226</v>
      </c>
      <c r="N230" s="23">
        <f t="shared" si="67"/>
        <v>38.390112807968968</v>
      </c>
      <c r="O230" s="24">
        <f t="shared" si="68"/>
        <v>28.221303165381951</v>
      </c>
      <c r="P230" s="24">
        <f t="shared" si="69"/>
        <v>33.388584026649077</v>
      </c>
      <c r="Q230" t="s">
        <v>144</v>
      </c>
      <c r="R230" t="s">
        <v>87</v>
      </c>
      <c r="S230" s="48" t="s">
        <v>476</v>
      </c>
      <c r="T230" s="35">
        <v>100</v>
      </c>
      <c r="U230" s="35">
        <f t="shared" si="70"/>
        <v>54.751131221719454</v>
      </c>
      <c r="V230" s="35">
        <f t="shared" si="71"/>
        <v>71.509971509971507</v>
      </c>
      <c r="W230" s="35">
        <f t="shared" si="72"/>
        <v>67.426710097719877</v>
      </c>
      <c r="X230" s="35">
        <f t="shared" si="73"/>
        <v>61.063318392308631</v>
      </c>
      <c r="Y230" s="35">
        <f t="shared" si="74"/>
        <v>77.822158680560676</v>
      </c>
      <c r="Z230" s="35">
        <f t="shared" si="75"/>
        <v>73.738897268309032</v>
      </c>
      <c r="AA230" s="35">
        <f t="shared" si="76"/>
        <v>-6.3121871705891763</v>
      </c>
      <c r="AB230" s="35">
        <f t="shared" si="77"/>
        <v>-6.3121871705891692</v>
      </c>
      <c r="AC230" s="35">
        <f t="shared" si="78"/>
        <v>-6.312187170589155</v>
      </c>
      <c r="AD230" s="36"/>
      <c r="AE230" s="36"/>
      <c r="AF230">
        <v>2.16</v>
      </c>
      <c r="AG230">
        <v>1.69</v>
      </c>
      <c r="AH230" s="41"/>
      <c r="AI230" s="36"/>
      <c r="AJ230" t="s">
        <v>97</v>
      </c>
    </row>
    <row r="231" spans="1:38" ht="15" x14ac:dyDescent="0.25">
      <c r="A231">
        <v>2.21</v>
      </c>
      <c r="B231">
        <v>3.51</v>
      </c>
      <c r="C231">
        <v>3.07</v>
      </c>
      <c r="D231" s="20">
        <f t="shared" si="66"/>
        <v>6.3121871705891675E-2</v>
      </c>
      <c r="E231" s="17">
        <f>IF(OR($A231="",$B231="",$C231=""),"",A231*'MPTO_working_3-way'!$I230)</f>
        <v>2.3494993364700205</v>
      </c>
      <c r="F231" s="21">
        <f>IF(OR($A231="",$B231="",$C231=""),"",B231*'MPTO_working_3-way'!$I230)</f>
        <v>3.7315577696876794</v>
      </c>
      <c r="G231" s="22">
        <f>IF(OR($A231="",$B231="",$C231=""),"",C231*'MPTO_working_3-way'!$I230)</f>
        <v>3.2637841461370871</v>
      </c>
      <c r="H231" s="17">
        <f>IF(OR($A231="",$B231="",$C231=""),"",'MPTO_working_3-way'!E230)</f>
        <v>2.3177760748421914</v>
      </c>
      <c r="I231" s="21">
        <f>IF(OR($A231="",$B231="",$C231=""),"",'MPTO_working_3-way'!F230)</f>
        <v>3.7898934464497893</v>
      </c>
      <c r="J231" s="22">
        <f>IF(OR($A231="",$B231="",$C231=""),"",'MPTO_working_3-way'!G230)</f>
        <v>3.2819998459213036</v>
      </c>
      <c r="K231" s="17">
        <f>IF(OR($A231="",$B231="",$C231=""),"",'OddsRatio_working_3-way'!H230)</f>
        <v>2.331090447809737</v>
      </c>
      <c r="L231" s="21">
        <f>IF(OR($A231="",$B231="",$C231=""),"",'OddsRatio_working_3-way'!I230)</f>
        <v>3.7611876231425128</v>
      </c>
      <c r="M231" s="22">
        <f>IF(OR($A231="",$B231="",$C231=""),"",'OddsRatio_working_3-way'!J230)</f>
        <v>3.2771547330298807</v>
      </c>
      <c r="N231" s="23">
        <f t="shared" si="67"/>
        <v>42.562259306803597</v>
      </c>
      <c r="O231" s="24">
        <f t="shared" si="68"/>
        <v>26.798459563543002</v>
      </c>
      <c r="P231" s="24">
        <f t="shared" si="69"/>
        <v>30.639281129653405</v>
      </c>
      <c r="Q231" t="s">
        <v>91</v>
      </c>
      <c r="R231" t="s">
        <v>147</v>
      </c>
      <c r="S231" s="48" t="s">
        <v>476</v>
      </c>
      <c r="T231" s="35">
        <v>100</v>
      </c>
      <c r="U231" s="35">
        <f t="shared" si="70"/>
        <v>65.986394557823132</v>
      </c>
      <c r="V231" s="35">
        <f t="shared" si="71"/>
        <v>71.181556195965413</v>
      </c>
      <c r="W231" s="35">
        <f t="shared" si="72"/>
        <v>56.331877729257641</v>
      </c>
      <c r="X231" s="35">
        <f t="shared" si="73"/>
        <v>72.486566074776945</v>
      </c>
      <c r="Y231" s="35">
        <f t="shared" si="74"/>
        <v>77.681727712919241</v>
      </c>
      <c r="Z231" s="35">
        <f t="shared" si="75"/>
        <v>62.832049246211454</v>
      </c>
      <c r="AA231" s="35">
        <f t="shared" si="76"/>
        <v>-6.500171516953813</v>
      </c>
      <c r="AB231" s="35">
        <f t="shared" si="77"/>
        <v>-6.5001715169538272</v>
      </c>
      <c r="AC231" s="35">
        <f t="shared" si="78"/>
        <v>-6.500171516953813</v>
      </c>
      <c r="AD231" s="36"/>
      <c r="AE231" s="36"/>
      <c r="AF231">
        <v>1.76</v>
      </c>
      <c r="AG231">
        <v>2.0499999999999998</v>
      </c>
      <c r="AH231" s="41"/>
      <c r="AI231" s="36"/>
      <c r="AJ231" t="s">
        <v>68</v>
      </c>
      <c r="AK231" s="35"/>
      <c r="AL231" s="35"/>
    </row>
    <row r="232" spans="1:38" ht="15" x14ac:dyDescent="0.25">
      <c r="A232">
        <v>2.94</v>
      </c>
      <c r="B232">
        <v>3.47</v>
      </c>
      <c r="C232">
        <v>2.29</v>
      </c>
      <c r="D232" s="20">
        <f t="shared" si="66"/>
        <v>6.5001715169538121E-2</v>
      </c>
      <c r="E232" s="17">
        <f>IF(OR($A232="",$B232="",$C232=""),"",A232*'MPTO_working_3-way'!$I231)</f>
        <v>3.1311050425984419</v>
      </c>
      <c r="F232" s="21">
        <f>IF(OR($A232="",$B232="",$C232=""),"",B232*'MPTO_working_3-way'!$I231)</f>
        <v>3.6955559516382976</v>
      </c>
      <c r="G232" s="22">
        <f>IF(OR($A232="",$B232="",$C232=""),"",C232*'MPTO_working_3-way'!$I231)</f>
        <v>2.4388539277382422</v>
      </c>
      <c r="H232" s="17">
        <f>IF(OR($A232="",$B232="",$C232=""),"",'MPTO_working_3-way'!E231)</f>
        <v>3.1400248616485014</v>
      </c>
      <c r="I232" s="21">
        <f>IF(OR($A232="",$B232="",$C232=""),"",'MPTO_working_3-way'!F231)</f>
        <v>3.7521030586819948</v>
      </c>
      <c r="J232" s="22">
        <f>IF(OR($A232="",$B232="",$C232=""),"",'MPTO_working_3-way'!G231)</f>
        <v>2.4095573589992059</v>
      </c>
      <c r="K232" s="17">
        <f>IF(OR($A232="",$B232="",$C232=""),"",'OddsRatio_working_3-way'!H231)</f>
        <v>3.1389137390010773</v>
      </c>
      <c r="L232" s="21">
        <f>IF(OR($A232="",$B232="",$C232=""),"",'OddsRatio_working_3-way'!I231)</f>
        <v>3.7232561522333301</v>
      </c>
      <c r="M232" s="22">
        <f>IF(OR($A232="",$B232="",$C232=""),"",'OddsRatio_working_3-way'!J231)</f>
        <v>2.4222673831502006</v>
      </c>
      <c r="N232" s="23">
        <f t="shared" si="67"/>
        <v>31.937606257058686</v>
      </c>
      <c r="O232" s="24">
        <f t="shared" si="68"/>
        <v>27.059528067940207</v>
      </c>
      <c r="P232" s="24">
        <f t="shared" si="69"/>
        <v>41.002865675001104</v>
      </c>
      <c r="Q232" t="s">
        <v>146</v>
      </c>
      <c r="R232" t="s">
        <v>92</v>
      </c>
      <c r="S232" s="48" t="s">
        <v>476</v>
      </c>
      <c r="T232" s="35">
        <v>100</v>
      </c>
      <c r="U232" s="35">
        <f t="shared" si="70"/>
        <v>45.355191256830594</v>
      </c>
      <c r="V232" s="35">
        <f t="shared" si="71"/>
        <v>72.29916897506925</v>
      </c>
      <c r="W232" s="35">
        <f t="shared" si="72"/>
        <v>73.045822102425873</v>
      </c>
      <c r="X232" s="35">
        <f t="shared" si="73"/>
        <v>54.655008922504877</v>
      </c>
      <c r="Y232" s="35">
        <f t="shared" si="74"/>
        <v>81.598986640743519</v>
      </c>
      <c r="Z232" s="35">
        <f t="shared" si="75"/>
        <v>82.345639768100142</v>
      </c>
      <c r="AA232" s="35">
        <f t="shared" si="76"/>
        <v>-9.2998176656742828</v>
      </c>
      <c r="AB232" s="35">
        <f t="shared" si="77"/>
        <v>-9.2998176656742686</v>
      </c>
      <c r="AC232" s="35">
        <f t="shared" si="78"/>
        <v>-9.2998176656742686</v>
      </c>
      <c r="AD232" s="36"/>
      <c r="AE232" s="36"/>
      <c r="AF232">
        <v>1.85</v>
      </c>
      <c r="AG232">
        <v>1.97</v>
      </c>
      <c r="AH232" s="41"/>
      <c r="AI232" s="36"/>
      <c r="AJ232" t="s">
        <v>68</v>
      </c>
      <c r="AK232" s="35"/>
      <c r="AL232" s="35"/>
    </row>
    <row r="233" spans="1:38" ht="15" x14ac:dyDescent="0.25">
      <c r="A233">
        <v>1.83</v>
      </c>
      <c r="B233">
        <v>3.61</v>
      </c>
      <c r="C233">
        <v>3.71</v>
      </c>
      <c r="D233" s="20">
        <f t="shared" si="66"/>
        <v>9.2998176656742704E-2</v>
      </c>
      <c r="E233" s="17">
        <f>IF(OR($A233="",$B233="",$C233=""),"",A233*'MPTO_working_3-way'!$I232)</f>
        <v>2.000186663281839</v>
      </c>
      <c r="F233" s="21">
        <f>IF(OR($A233="",$B233="",$C233=""),"",B233*'MPTO_working_3-way'!$I232)</f>
        <v>3.9457234177308411</v>
      </c>
      <c r="G233" s="22">
        <f>IF(OR($A233="",$B233="",$C233=""),"",C233*'MPTO_working_3-way'!$I232)</f>
        <v>4.055023235396515</v>
      </c>
      <c r="H233" s="17">
        <f>IF(OR($A233="",$B233="",$C233=""),"",'MPTO_working_3-way'!E232)</f>
        <v>1.9400572923891</v>
      </c>
      <c r="I233" s="21">
        <f>IF(OR($A233="",$B233="",$C233=""),"",'MPTO_working_3-way'!F232)</f>
        <v>4.0648932892605734</v>
      </c>
      <c r="J233" s="22">
        <f>IF(OR($A233="",$B233="",$C233=""),"",'MPTO_working_3-way'!G232)</f>
        <v>4.1921270831393667</v>
      </c>
      <c r="K233" s="17">
        <f>IF(OR($A233="",$B233="",$C233=""),"",'OddsRatio_working_3-way'!H232)</f>
        <v>1.9614015276151169</v>
      </c>
      <c r="L233" s="21">
        <f>IF(OR($A233="",$B233="",$C233=""),"",'OddsRatio_working_3-way'!I232)</f>
        <v>4.0232023940668125</v>
      </c>
      <c r="M233" s="22">
        <f>IF(OR($A233="",$B233="",$C233=""),"",'OddsRatio_working_3-way'!J232)</f>
        <v>4.1390339034180315</v>
      </c>
      <c r="N233" s="23">
        <f t="shared" si="67"/>
        <v>49.99533385345314</v>
      </c>
      <c r="O233" s="24">
        <f t="shared" si="68"/>
        <v>25.343895000503945</v>
      </c>
      <c r="P233" s="24">
        <f t="shared" si="69"/>
        <v>24.660771146042922</v>
      </c>
      <c r="Q233" t="s">
        <v>152</v>
      </c>
      <c r="R233" t="s">
        <v>150</v>
      </c>
      <c r="S233" s="48" t="s">
        <v>476</v>
      </c>
      <c r="T233" s="35">
        <v>100</v>
      </c>
      <c r="U233" s="35">
        <f t="shared" si="70"/>
        <v>50</v>
      </c>
      <c r="V233" s="35">
        <f t="shared" si="71"/>
        <v>73.333333333333329</v>
      </c>
      <c r="W233" s="35">
        <f t="shared" si="72"/>
        <v>70.059880239520965</v>
      </c>
      <c r="X233" s="35">
        <f t="shared" si="73"/>
        <v>56.606786427145714</v>
      </c>
      <c r="Y233" s="35">
        <f t="shared" si="74"/>
        <v>79.94011976047905</v>
      </c>
      <c r="Z233" s="35">
        <f t="shared" si="75"/>
        <v>76.666666666666657</v>
      </c>
      <c r="AA233" s="35">
        <f t="shared" si="76"/>
        <v>-6.606786427145714</v>
      </c>
      <c r="AB233" s="35">
        <f t="shared" si="77"/>
        <v>-6.6067864271457211</v>
      </c>
      <c r="AC233" s="35">
        <f t="shared" si="78"/>
        <v>-6.6067864271456926</v>
      </c>
      <c r="AD233" s="36"/>
      <c r="AE233" s="36"/>
      <c r="AF233">
        <v>1.74</v>
      </c>
      <c r="AG233">
        <v>2.0099999999999998</v>
      </c>
      <c r="AH233" s="41"/>
      <c r="AI233" s="36"/>
      <c r="AJ233" t="s">
        <v>68</v>
      </c>
      <c r="AK233" s="35"/>
      <c r="AL233" s="35"/>
    </row>
    <row r="234" spans="1:38" ht="15" x14ac:dyDescent="0.25">
      <c r="A234">
        <v>2</v>
      </c>
      <c r="B234">
        <v>3.75</v>
      </c>
      <c r="C234">
        <v>3.34</v>
      </c>
      <c r="D234" s="20">
        <f t="shared" si="66"/>
        <v>6.6067864271456944E-2</v>
      </c>
      <c r="E234" s="17">
        <f>IF(OR($A234="",$B234="",$C234=""),"",A234*'MPTO_working_3-way'!$I233)</f>
        <v>2.1321357285429139</v>
      </c>
      <c r="F234" s="21">
        <f>IF(OR($A234="",$B234="",$C234=""),"",B234*'MPTO_working_3-way'!$I233)</f>
        <v>3.9977544910179637</v>
      </c>
      <c r="G234" s="22">
        <f>IF(OR($A234="",$B234="",$C234=""),"",C234*'MPTO_working_3-way'!$I233)</f>
        <v>3.5606666666666662</v>
      </c>
      <c r="H234" s="17">
        <f>IF(OR($A234="",$B234="",$C234=""),"",'MPTO_working_3-way'!E233)</f>
        <v>2.0921492204899774</v>
      </c>
      <c r="I234" s="21">
        <f>IF(OR($A234="",$B234="",$C234=""),"",'MPTO_working_3-way'!F233)</f>
        <v>4.08757138971988</v>
      </c>
      <c r="J234" s="22">
        <f>IF(OR($A234="",$B234="",$C234=""),"",'MPTO_working_3-way'!G233)</f>
        <v>3.6051810985847919</v>
      </c>
      <c r="K234" s="17">
        <f>IF(OR($A234="",$B234="",$C234=""),"",'OddsRatio_working_3-way'!H233)</f>
        <v>2.1076875731012583</v>
      </c>
      <c r="L234" s="21">
        <f>IF(OR($A234="",$B234="",$C234=""),"",'OddsRatio_working_3-way'!I233)</f>
        <v>4.0461408260284601</v>
      </c>
      <c r="M234" s="22">
        <f>IF(OR($A234="",$B234="",$C234=""),"",'OddsRatio_working_3-way'!J233)</f>
        <v>3.5919889210569433</v>
      </c>
      <c r="N234" s="23">
        <f t="shared" si="67"/>
        <v>46.90132933907509</v>
      </c>
      <c r="O234" s="24">
        <f t="shared" si="68"/>
        <v>25.014042314173381</v>
      </c>
      <c r="P234" s="24">
        <f t="shared" si="69"/>
        <v>28.084628346751551</v>
      </c>
      <c r="Q234" t="s">
        <v>145</v>
      </c>
      <c r="R234" t="s">
        <v>149</v>
      </c>
      <c r="S234" s="48" t="s">
        <v>476</v>
      </c>
      <c r="T234" s="35">
        <v>100</v>
      </c>
      <c r="U234" s="35">
        <f t="shared" si="70"/>
        <v>51.690821256038639</v>
      </c>
      <c r="V234" s="35">
        <f t="shared" si="71"/>
        <v>73.190348525469176</v>
      </c>
      <c r="W234" s="35">
        <f t="shared" si="72"/>
        <v>68.652037617554868</v>
      </c>
      <c r="X234" s="35">
        <f t="shared" si="73"/>
        <v>58.157613856975978</v>
      </c>
      <c r="Y234" s="35">
        <f t="shared" si="74"/>
        <v>79.657141126406501</v>
      </c>
      <c r="Z234" s="35">
        <f t="shared" si="75"/>
        <v>75.118830218492192</v>
      </c>
      <c r="AA234" s="35">
        <f t="shared" si="76"/>
        <v>-6.4667926009373389</v>
      </c>
      <c r="AB234" s="35">
        <f t="shared" si="77"/>
        <v>-6.4667926009373247</v>
      </c>
      <c r="AC234" s="35">
        <f t="shared" si="78"/>
        <v>-6.4667926009373247</v>
      </c>
      <c r="AD234" s="36"/>
      <c r="AE234" s="36"/>
      <c r="AF234">
        <v>1.87</v>
      </c>
      <c r="AG234">
        <v>1.94</v>
      </c>
      <c r="AH234" s="41"/>
      <c r="AI234" s="36"/>
      <c r="AJ234" t="s">
        <v>68</v>
      </c>
      <c r="AK234" s="35"/>
      <c r="AL234" s="35"/>
    </row>
    <row r="235" spans="1:38" ht="15" x14ac:dyDescent="0.25">
      <c r="A235">
        <v>2.0699999999999998</v>
      </c>
      <c r="B235">
        <v>3.73</v>
      </c>
      <c r="C235">
        <v>3.19</v>
      </c>
      <c r="D235" s="20">
        <f t="shared" si="66"/>
        <v>6.4667926009373433E-2</v>
      </c>
      <c r="E235" s="17">
        <f>IF(OR($A235="",$B235="",$C235=""),"",A235*'MPTO_working_3-way'!$I234)</f>
        <v>2.2038626068394027</v>
      </c>
      <c r="F235" s="21">
        <f>IF(OR($A235="",$B235="",$C235=""),"",B235*'MPTO_working_3-way'!$I234)</f>
        <v>3.9712113640149629</v>
      </c>
      <c r="G235" s="22">
        <f>IF(OR($A235="",$B235="",$C235=""),"",C235*'MPTO_working_3-way'!$I234)</f>
        <v>3.3962906839699012</v>
      </c>
      <c r="H235" s="17">
        <f>IF(OR($A235="",$B235="",$C235=""),"",'MPTO_working_3-way'!E234)</f>
        <v>2.1666791043649165</v>
      </c>
      <c r="I235" s="21">
        <f>IF(OR($A235="",$B235="",$C235=""),"",'MPTO_working_3-way'!F234)</f>
        <v>4.0561280607147934</v>
      </c>
      <c r="J235" s="22">
        <f>IF(OR($A235="",$B235="",$C235=""),"",'MPTO_working_3-way'!G234)</f>
        <v>3.4255532403060132</v>
      </c>
      <c r="K235" s="17">
        <f>IF(OR($A235="",$B235="",$C235=""),"",'OddsRatio_working_3-way'!H234)</f>
        <v>2.1815903660088267</v>
      </c>
      <c r="L235" s="21">
        <f>IF(OR($A235="",$B235="",$C235=""),"",'OddsRatio_working_3-way'!I234)</f>
        <v>4.0147118684150458</v>
      </c>
      <c r="M235" s="22">
        <f>IF(OR($A235="",$B235="",$C235=""),"",'OddsRatio_working_3-way'!J234)</f>
        <v>3.4183952351021789</v>
      </c>
      <c r="N235" s="23">
        <f t="shared" si="67"/>
        <v>45.374879400223463</v>
      </c>
      <c r="O235" s="24">
        <f t="shared" si="68"/>
        <v>25.181233340070392</v>
      </c>
      <c r="P235" s="24">
        <f t="shared" si="69"/>
        <v>29.443887259706131</v>
      </c>
      <c r="Q235" t="s">
        <v>151</v>
      </c>
      <c r="R235" t="s">
        <v>148</v>
      </c>
      <c r="S235" s="48" t="s">
        <v>476</v>
      </c>
      <c r="T235" s="35">
        <v>100</v>
      </c>
      <c r="U235" s="35">
        <f t="shared" si="70"/>
        <v>61.389961389961393</v>
      </c>
      <c r="V235" s="35">
        <f t="shared" si="71"/>
        <v>69.78851963746223</v>
      </c>
      <c r="W235" s="35">
        <f t="shared" si="72"/>
        <v>62.406015037593981</v>
      </c>
      <c r="X235" s="35">
        <f t="shared" si="73"/>
        <v>67.805465324943782</v>
      </c>
      <c r="Y235" s="35">
        <f t="shared" si="74"/>
        <v>76.204023572444626</v>
      </c>
      <c r="Z235" s="35">
        <f t="shared" si="75"/>
        <v>68.821518972576385</v>
      </c>
      <c r="AA235" s="35">
        <f t="shared" si="76"/>
        <v>-6.4155039349823895</v>
      </c>
      <c r="AB235" s="35">
        <f t="shared" si="77"/>
        <v>-6.4155039349823966</v>
      </c>
      <c r="AC235" s="35">
        <f t="shared" si="78"/>
        <v>-6.4155039349824037</v>
      </c>
      <c r="AD235" s="36"/>
      <c r="AE235" s="36"/>
      <c r="AF235">
        <v>1.76</v>
      </c>
      <c r="AG235">
        <v>2.06</v>
      </c>
      <c r="AH235" s="41"/>
      <c r="AI235" s="36"/>
      <c r="AJ235" t="s">
        <v>68</v>
      </c>
      <c r="AK235" s="35"/>
      <c r="AL235" s="35"/>
    </row>
    <row r="236" spans="1:38" ht="15" x14ac:dyDescent="0.25">
      <c r="A236">
        <v>2.59</v>
      </c>
      <c r="B236">
        <v>3.31</v>
      </c>
      <c r="C236">
        <v>2.66</v>
      </c>
      <c r="D236" s="20">
        <f t="shared" si="66"/>
        <v>6.4155039349823806E-2</v>
      </c>
      <c r="E236" s="17">
        <f>IF(OR($A236="",$B236="",$C236=""),"",A236*'MPTO_working_3-way'!$I235)</f>
        <v>2.7561615519160436</v>
      </c>
      <c r="F236" s="21">
        <f>IF(OR($A236="",$B236="",$C236=""),"",B236*'MPTO_working_3-way'!$I235)</f>
        <v>3.5223531802479169</v>
      </c>
      <c r="G236" s="22">
        <f>IF(OR($A236="",$B236="",$C236=""),"",C236*'MPTO_working_3-way'!$I235)</f>
        <v>2.8306524046705315</v>
      </c>
      <c r="H236" s="17">
        <f>IF(OR($A236="",$B236="",$C236=""),"",'MPTO_working_3-way'!E235)</f>
        <v>2.7418641331701639</v>
      </c>
      <c r="I236" s="21">
        <f>IF(OR($A236="",$B236="",$C236=""),"",'MPTO_working_3-way'!F235)</f>
        <v>3.5621442177108773</v>
      </c>
      <c r="J236" s="22">
        <f>IF(OR($A236="",$B236="",$C236=""),"",'MPTO_working_3-way'!G235)</f>
        <v>2.8204381862352101</v>
      </c>
      <c r="K236" s="17">
        <f>IF(OR($A236="",$B236="",$C236=""),"",'OddsRatio_working_3-way'!H235)</f>
        <v>2.7490838848301351</v>
      </c>
      <c r="L236" s="21">
        <f>IF(OR($A236="",$B236="",$C236=""),"",'OddsRatio_working_3-way'!I235)</f>
        <v>3.5411218704135927</v>
      </c>
      <c r="M236" s="22">
        <f>IF(OR($A236="",$B236="",$C236=""),"",'OddsRatio_working_3-way'!J235)</f>
        <v>2.826087577872971</v>
      </c>
      <c r="N236" s="23">
        <f t="shared" si="67"/>
        <v>36.282343439005402</v>
      </c>
      <c r="O236" s="24">
        <f t="shared" si="68"/>
        <v>28.390111633541988</v>
      </c>
      <c r="P236" s="24">
        <f t="shared" si="69"/>
        <v>35.327544927452621</v>
      </c>
      <c r="Q236" t="s">
        <v>162</v>
      </c>
      <c r="R236" t="s">
        <v>156</v>
      </c>
      <c r="S236" s="48" t="s">
        <v>476</v>
      </c>
      <c r="T236" s="35">
        <v>100</v>
      </c>
      <c r="U236" s="35">
        <f t="shared" si="70"/>
        <v>50</v>
      </c>
      <c r="V236" s="35">
        <f t="shared" si="71"/>
        <v>70.326409495548958</v>
      </c>
      <c r="W236" s="35">
        <f t="shared" si="72"/>
        <v>73.190348525469176</v>
      </c>
      <c r="X236" s="35">
        <f t="shared" si="73"/>
        <v>56.483241978981866</v>
      </c>
      <c r="Y236" s="35">
        <f t="shared" si="74"/>
        <v>76.809651474530824</v>
      </c>
      <c r="Z236" s="35">
        <f t="shared" si="75"/>
        <v>79.673590504451042</v>
      </c>
      <c r="AA236" s="35">
        <f t="shared" si="76"/>
        <v>-6.4832419789818658</v>
      </c>
      <c r="AB236" s="35">
        <f t="shared" si="77"/>
        <v>-6.4832419789818658</v>
      </c>
      <c r="AC236" s="35">
        <f t="shared" si="78"/>
        <v>-6.4832419789818658</v>
      </c>
      <c r="AD236" s="36"/>
      <c r="AE236" s="36"/>
      <c r="AF236">
        <v>1.9</v>
      </c>
      <c r="AG236">
        <v>1.92</v>
      </c>
      <c r="AH236" s="41"/>
      <c r="AI236" s="36"/>
      <c r="AJ236" t="s">
        <v>205</v>
      </c>
      <c r="AK236" s="35"/>
      <c r="AL236" s="35"/>
    </row>
    <row r="237" spans="1:38" ht="15" x14ac:dyDescent="0.25">
      <c r="A237">
        <v>2</v>
      </c>
      <c r="B237">
        <v>3.37</v>
      </c>
      <c r="C237">
        <v>3.73</v>
      </c>
      <c r="D237" s="20">
        <f t="shared" si="66"/>
        <v>6.4832419789818685E-2</v>
      </c>
      <c r="E237" s="17">
        <f>IF(OR($A237="",$B237="",$C237=""),"",A237*'MPTO_working_3-way'!$I236)</f>
        <v>2.1296648395796374</v>
      </c>
      <c r="F237" s="21">
        <f>IF(OR($A237="",$B237="",$C237=""),"",B237*'MPTO_working_3-way'!$I236)</f>
        <v>3.588485254691689</v>
      </c>
      <c r="G237" s="22">
        <f>IF(OR($A237="",$B237="",$C237=""),"",C237*'MPTO_working_3-way'!$I236)</f>
        <v>3.9718249258160236</v>
      </c>
      <c r="H237" s="17">
        <f>IF(OR($A237="",$B237="",$C237=""),"",'MPTO_working_3-way'!E236)</f>
        <v>2.0903482223035219</v>
      </c>
      <c r="I237" s="21">
        <f>IF(OR($A237="",$B237="",$C237=""),"",'MPTO_working_3-way'!F236)</f>
        <v>3.6347101941677384</v>
      </c>
      <c r="J237" s="22">
        <f>IF(OR($A237="",$B237="",$C237=""),"",'MPTO_working_3-way'!G236)</f>
        <v>4.0570303548662991</v>
      </c>
      <c r="K237" s="17">
        <f>IF(OR($A237="",$B237="",$C237=""),"",'OddsRatio_working_3-way'!H236)</f>
        <v>2.1056148635780185</v>
      </c>
      <c r="L237" s="21">
        <f>IF(OR($A237="",$B237="",$C237=""),"",'OddsRatio_working_3-way'!I236)</f>
        <v>3.6203072266799041</v>
      </c>
      <c r="M237" s="22">
        <f>IF(OR($A237="",$B237="",$C237=""),"",'OddsRatio_working_3-way'!J236)</f>
        <v>4.0183285775679902</v>
      </c>
      <c r="N237" s="23">
        <f t="shared" si="67"/>
        <v>46.95574540251998</v>
      </c>
      <c r="O237" s="24">
        <f t="shared" si="68"/>
        <v>27.866911218112744</v>
      </c>
      <c r="P237" s="24">
        <f t="shared" si="69"/>
        <v>25.177343379367279</v>
      </c>
      <c r="Q237" t="s">
        <v>155</v>
      </c>
      <c r="R237" t="s">
        <v>154</v>
      </c>
      <c r="S237" s="48" t="s">
        <v>476</v>
      </c>
      <c r="T237" s="35">
        <v>100</v>
      </c>
      <c r="U237" s="35">
        <f t="shared" si="70"/>
        <v>26.470588235294116</v>
      </c>
      <c r="V237" s="35">
        <f t="shared" si="71"/>
        <v>80.353634577603145</v>
      </c>
      <c r="W237" s="35">
        <f t="shared" si="72"/>
        <v>86.702127659574472</v>
      </c>
      <c r="X237" s="35">
        <f t="shared" si="73"/>
        <v>32.944237762822389</v>
      </c>
      <c r="Y237" s="35">
        <f t="shared" si="74"/>
        <v>86.827284105131412</v>
      </c>
      <c r="Z237" s="35">
        <f t="shared" si="75"/>
        <v>93.175777187102739</v>
      </c>
      <c r="AA237" s="35">
        <f t="shared" si="76"/>
        <v>-6.4736495275282735</v>
      </c>
      <c r="AB237" s="35">
        <f t="shared" si="77"/>
        <v>-6.4736495275282664</v>
      </c>
      <c r="AC237" s="35">
        <f t="shared" si="78"/>
        <v>-6.4736495275282664</v>
      </c>
      <c r="AD237" s="36"/>
      <c r="AE237" s="36"/>
      <c r="AF237">
        <v>1.93</v>
      </c>
      <c r="AG237">
        <v>1.89</v>
      </c>
      <c r="AH237" s="41"/>
      <c r="AI237" s="36"/>
      <c r="AJ237" t="s">
        <v>205</v>
      </c>
      <c r="AK237" s="35"/>
      <c r="AL237" s="35"/>
    </row>
    <row r="238" spans="1:38" ht="15" x14ac:dyDescent="0.25">
      <c r="A238">
        <v>1.36</v>
      </c>
      <c r="B238">
        <v>5.09</v>
      </c>
      <c r="C238">
        <v>7.52</v>
      </c>
      <c r="D238" s="20">
        <f t="shared" si="66"/>
        <v>6.4736495275282691E-2</v>
      </c>
      <c r="E238" s="17">
        <f>IF(OR($A238="",$B238="",$C238=""),"",A238*'MPTO_working_3-way'!$I237)</f>
        <v>1.4480416335743846</v>
      </c>
      <c r="F238" s="21">
        <f>IF(OR($A238="",$B238="",$C238=""),"",B238*'MPTO_working_3-way'!$I237)</f>
        <v>5.4195087609511887</v>
      </c>
      <c r="G238" s="22">
        <f>IF(OR($A238="",$B238="",$C238=""),"",C238*'MPTO_working_3-way'!$I237)</f>
        <v>8.0068184444701256</v>
      </c>
      <c r="H238" s="17">
        <f>IF(OR($A238="",$B238="",$C238=""),"",'MPTO_working_3-way'!E237)</f>
        <v>1.4011189332380936</v>
      </c>
      <c r="I238" s="21">
        <f>IF(OR($A238="",$B238="",$C238=""),"",'MPTO_working_3-way'!F237)</f>
        <v>5.7180490902636114</v>
      </c>
      <c r="J238" s="22">
        <f>IF(OR($A238="",$B238="",$C238=""),"",'MPTO_working_3-way'!G237)</f>
        <v>8.9766694134612557</v>
      </c>
      <c r="K238" s="17">
        <f>IF(OR($A238="",$B238="",$C238=""),"",'OddsRatio_working_3-way'!H237)</f>
        <v>1.4141993518888611</v>
      </c>
      <c r="L238" s="21">
        <f>IF(OR($A238="",$B238="",$C238=""),"",'OddsRatio_working_3-way'!I237)</f>
        <v>5.7057648589595606</v>
      </c>
      <c r="M238" s="22">
        <f>IF(OR($A238="",$B238="",$C238=""),"",'OddsRatio_working_3-way'!J237)</f>
        <v>8.5016104842093743</v>
      </c>
      <c r="N238" s="23">
        <f t="shared" si="67"/>
        <v>69.058787870040263</v>
      </c>
      <c r="O238" s="24">
        <f t="shared" si="68"/>
        <v>18.451856876867343</v>
      </c>
      <c r="P238" s="24">
        <f t="shared" si="69"/>
        <v>12.489355253092389</v>
      </c>
      <c r="Q238" t="s">
        <v>157</v>
      </c>
      <c r="R238" t="s">
        <v>153</v>
      </c>
      <c r="S238" s="48" t="s">
        <v>476</v>
      </c>
      <c r="T238" s="35">
        <v>100</v>
      </c>
      <c r="U238" s="35">
        <f t="shared" si="70"/>
        <v>43.181818181818187</v>
      </c>
      <c r="V238" s="35">
        <f t="shared" si="71"/>
        <v>73.118279569892465</v>
      </c>
      <c r="W238" s="35">
        <f t="shared" si="72"/>
        <v>77.168949771689498</v>
      </c>
      <c r="X238" s="35">
        <f t="shared" si="73"/>
        <v>49.712770658418023</v>
      </c>
      <c r="Y238" s="35">
        <f t="shared" si="74"/>
        <v>79.64923204649233</v>
      </c>
      <c r="Z238" s="35">
        <f t="shared" si="75"/>
        <v>83.699902248289348</v>
      </c>
      <c r="AA238" s="35">
        <f t="shared" si="76"/>
        <v>-6.5309524765998361</v>
      </c>
      <c r="AB238" s="35">
        <f t="shared" si="77"/>
        <v>-6.5309524765998646</v>
      </c>
      <c r="AC238" s="35">
        <f t="shared" si="78"/>
        <v>-6.5309524765998503</v>
      </c>
      <c r="AD238" s="36"/>
      <c r="AE238" s="36"/>
      <c r="AF238">
        <v>1.57</v>
      </c>
      <c r="AG238">
        <v>2.3199999999999998</v>
      </c>
      <c r="AH238" s="41"/>
      <c r="AI238" s="36"/>
      <c r="AJ238" t="s">
        <v>205</v>
      </c>
      <c r="AK238" s="35"/>
      <c r="AL238" s="35"/>
    </row>
    <row r="239" spans="1:38" ht="15" x14ac:dyDescent="0.25">
      <c r="A239">
        <v>1.76</v>
      </c>
      <c r="B239">
        <v>3.72</v>
      </c>
      <c r="C239">
        <v>4.38</v>
      </c>
      <c r="D239" s="20">
        <f t="shared" si="66"/>
        <v>6.5309524765998495E-2</v>
      </c>
      <c r="E239" s="17">
        <f>IF(OR($A239="",$B239="",$C239=""),"",A239*'MPTO_working_3-way'!$I238)</f>
        <v>1.8749447635881573</v>
      </c>
      <c r="F239" s="21">
        <f>IF(OR($A239="",$B239="",$C239=""),"",B239*'MPTO_working_3-way'!$I238)</f>
        <v>3.9629514321295147</v>
      </c>
      <c r="G239" s="22">
        <f>IF(OR($A239="",$B239="",$C239=""),"",C239*'MPTO_working_3-way'!$I238)</f>
        <v>4.6660557184750733</v>
      </c>
      <c r="H239" s="17">
        <f>IF(OR($A239="",$B239="",$C239=""),"",'MPTO_working_3-way'!E238)</f>
        <v>1.8301209395792235</v>
      </c>
      <c r="I239" s="21">
        <f>IF(OR($A239="",$B239="",$C239=""),"",'MPTO_working_3-way'!F238)</f>
        <v>4.047806821415505</v>
      </c>
      <c r="J239" s="22">
        <f>IF(OR($A239="",$B239="",$C239=""),"",'MPTO_working_3-way'!G238)</f>
        <v>4.8416616691249175</v>
      </c>
      <c r="K239" s="17">
        <f>IF(OR($A239="",$B239="",$C239=""),"",'OddsRatio_working_3-way'!H238)</f>
        <v>1.8459463002046113</v>
      </c>
      <c r="L239" s="21">
        <f>IF(OR($A239="",$B239="",$C239=""),"",'OddsRatio_working_3-way'!I238)</f>
        <v>4.0275972849428188</v>
      </c>
      <c r="M239" s="22">
        <f>IF(OR($A239="",$B239="",$C239=""),"",'OddsRatio_working_3-way'!J238)</f>
        <v>4.7622348614362959</v>
      </c>
      <c r="N239" s="23">
        <f t="shared" si="67"/>
        <v>53.334904548668391</v>
      </c>
      <c r="O239" s="24">
        <f t="shared" si="68"/>
        <v>25.233718281090422</v>
      </c>
      <c r="P239" s="24">
        <f t="shared" si="69"/>
        <v>21.431377170241181</v>
      </c>
      <c r="Q239" t="s">
        <v>159</v>
      </c>
      <c r="R239" t="s">
        <v>158</v>
      </c>
      <c r="S239" s="48" t="s">
        <v>476</v>
      </c>
      <c r="T239" s="35">
        <v>100</v>
      </c>
      <c r="U239" s="35">
        <f t="shared" si="70"/>
        <v>56.521739130434774</v>
      </c>
      <c r="V239" s="35">
        <f t="shared" si="71"/>
        <v>71.988795518207283</v>
      </c>
      <c r="W239" s="35">
        <f t="shared" si="72"/>
        <v>65.03496503496504</v>
      </c>
      <c r="X239" s="35">
        <f t="shared" si="73"/>
        <v>62.976239446827684</v>
      </c>
      <c r="Y239" s="35">
        <f t="shared" si="74"/>
        <v>78.443295834600193</v>
      </c>
      <c r="Z239" s="35">
        <f t="shared" si="75"/>
        <v>71.489465351357936</v>
      </c>
      <c r="AA239" s="35">
        <f t="shared" si="76"/>
        <v>-6.4545003163929096</v>
      </c>
      <c r="AB239" s="35">
        <f t="shared" si="77"/>
        <v>-6.4545003163929096</v>
      </c>
      <c r="AC239" s="35">
        <f t="shared" si="78"/>
        <v>-6.4545003163928953</v>
      </c>
      <c r="AD239" s="36"/>
      <c r="AE239" s="36"/>
      <c r="AF239">
        <v>1.93</v>
      </c>
      <c r="AG239">
        <v>1.88</v>
      </c>
      <c r="AH239" s="41"/>
      <c r="AI239" s="36"/>
      <c r="AJ239" t="s">
        <v>205</v>
      </c>
      <c r="AK239" s="35"/>
      <c r="AL239" s="35"/>
    </row>
    <row r="240" spans="1:38" ht="15" x14ac:dyDescent="0.25">
      <c r="A240">
        <v>2.2999999999999998</v>
      </c>
      <c r="B240">
        <v>3.57</v>
      </c>
      <c r="C240">
        <v>2.86</v>
      </c>
      <c r="D240" s="20">
        <f t="shared" si="66"/>
        <v>6.4545003163928971E-2</v>
      </c>
      <c r="E240" s="17">
        <f>IF(OR($A240="",$B240="",$C240=""),"",A240*'MPTO_working_3-way'!$I239)</f>
        <v>2.4484535072770366</v>
      </c>
      <c r="F240" s="21">
        <f>IF(OR($A240="",$B240="",$C240=""),"",B240*'MPTO_working_3-way'!$I239)</f>
        <v>3.8004256612952263</v>
      </c>
      <c r="G240" s="22">
        <f>IF(OR($A240="",$B240="",$C240=""),"",C240*'MPTO_working_3-way'!$I239)</f>
        <v>3.0445987090488367</v>
      </c>
      <c r="H240" s="17">
        <f>IF(OR($A240="",$B240="",$C240=""),"",'MPTO_working_3-way'!E239)</f>
        <v>2.4197396106318214</v>
      </c>
      <c r="I240" s="21">
        <f>IF(OR($A240="",$B240="",$C240=""),"",'MPTO_working_3-way'!F239)</f>
        <v>3.8670202313503044</v>
      </c>
      <c r="J240" s="22">
        <f>IF(OR($A240="",$B240="",$C240=""),"",'MPTO_working_3-way'!G239)</f>
        <v>3.0475229330811695</v>
      </c>
      <c r="K240" s="17">
        <f>IF(OR($A240="",$B240="",$C240=""),"",'OddsRatio_working_3-way'!H239)</f>
        <v>2.432452553019433</v>
      </c>
      <c r="L240" s="21">
        <f>IF(OR($A240="",$B240="",$C240=""),"",'OddsRatio_working_3-way'!I239)</f>
        <v>3.8318485086614937</v>
      </c>
      <c r="M240" s="22">
        <f>IF(OR($A240="",$B240="",$C240=""),"",'OddsRatio_working_3-way'!J239)</f>
        <v>3.0495090373970344</v>
      </c>
      <c r="N240" s="23">
        <f t="shared" si="67"/>
        <v>40.842106947422316</v>
      </c>
      <c r="O240" s="24">
        <f t="shared" si="68"/>
        <v>26.312842010944355</v>
      </c>
      <c r="P240" s="24">
        <f t="shared" si="69"/>
        <v>32.845051041633333</v>
      </c>
      <c r="Q240" t="s">
        <v>161</v>
      </c>
      <c r="R240" t="s">
        <v>160</v>
      </c>
      <c r="S240" s="48" t="s">
        <v>476</v>
      </c>
      <c r="T240" s="35">
        <v>100</v>
      </c>
      <c r="U240" s="35">
        <f t="shared" si="70"/>
        <v>45.355191256830594</v>
      </c>
      <c r="V240" s="35">
        <f t="shared" si="71"/>
        <v>72.29916897506925</v>
      </c>
      <c r="W240" s="35">
        <f t="shared" si="72"/>
        <v>79.423868312757207</v>
      </c>
      <c r="X240" s="35">
        <f t="shared" si="73"/>
        <v>48.276962712173543</v>
      </c>
      <c r="Y240" s="35">
        <f t="shared" si="74"/>
        <v>75.220940430412185</v>
      </c>
      <c r="Z240" s="35">
        <f t="shared" si="75"/>
        <v>82.345639768100142</v>
      </c>
      <c r="AA240" s="35">
        <f t="shared" si="76"/>
        <v>-2.9217714553429488</v>
      </c>
      <c r="AB240" s="35">
        <f t="shared" si="77"/>
        <v>-2.9217714553429346</v>
      </c>
      <c r="AC240" s="35">
        <f t="shared" si="78"/>
        <v>-2.9217714553429346</v>
      </c>
      <c r="AD240" s="36"/>
      <c r="AE240" s="36"/>
      <c r="AF240">
        <v>1.9</v>
      </c>
      <c r="AG240">
        <v>1.92</v>
      </c>
      <c r="AH240" s="41"/>
      <c r="AI240" s="36"/>
      <c r="AJ240" t="s">
        <v>205</v>
      </c>
      <c r="AK240" s="35"/>
      <c r="AL240" s="35"/>
    </row>
    <row r="241" spans="1:38" s="35" customFormat="1" ht="15" x14ac:dyDescent="0.25">
      <c r="A241">
        <v>1.83</v>
      </c>
      <c r="B241">
        <v>3.61</v>
      </c>
      <c r="C241">
        <v>4.8600000000000003</v>
      </c>
      <c r="D241" s="20">
        <f t="shared" si="66"/>
        <v>2.9217714553429364E-2</v>
      </c>
      <c r="E241" s="17">
        <f>IF(OR($A241="",$B241="",$C241=""),"",A241*'MPTO_working_3-way'!$I240)</f>
        <v>1.8834684176327758</v>
      </c>
      <c r="F241" s="21">
        <f>IF(OR($A241="",$B241="",$C241=""),"",B241*'MPTO_working_3-way'!$I240)</f>
        <v>3.71547594953788</v>
      </c>
      <c r="G241" s="22">
        <f>IF(OR($A241="",$B241="",$C241=""),"",C241*'MPTO_working_3-way'!$I240)</f>
        <v>5.001998092729667</v>
      </c>
      <c r="H241" s="17">
        <f>IF(OR($A241="",$B241="",$C241=""),"",'MPTO_working_3-way'!E240)</f>
        <v>1.8632075871351665</v>
      </c>
      <c r="I241" s="21">
        <f>IF(OR($A241="",$B241="",$C241=""),"",'MPTO_working_3-way'!F240)</f>
        <v>3.7415477678518361</v>
      </c>
      <c r="J241" s="22">
        <f>IF(OR($A241="",$B241="",$C241=""),"",'MPTO_working_3-way'!G240)</f>
        <v>5.1014661546973228</v>
      </c>
      <c r="K241" s="17">
        <f>IF(OR($A241="",$B241="",$C241=""),"",'OddsRatio_working_3-way'!H240)</f>
        <v>1.8708892504955799</v>
      </c>
      <c r="L241" s="21">
        <f>IF(OR($A241="",$B241="",$C241=""),"",'OddsRatio_working_3-way'!I240)</f>
        <v>3.7385794503535696</v>
      </c>
      <c r="M241" s="22">
        <f>IF(OR($A241="",$B241="",$C241=""),"",'OddsRatio_working_3-way'!J240)</f>
        <v>5.0501596468830572</v>
      </c>
      <c r="N241" s="23">
        <f t="shared" si="67"/>
        <v>53.093536936331695</v>
      </c>
      <c r="O241" s="24">
        <f t="shared" si="68"/>
        <v>26.914452241963161</v>
      </c>
      <c r="P241" s="24">
        <f t="shared" si="69"/>
        <v>19.992010821705144</v>
      </c>
      <c r="Q241" t="s">
        <v>298</v>
      </c>
      <c r="R241" t="s">
        <v>291</v>
      </c>
      <c r="S241" s="48" t="s">
        <v>476</v>
      </c>
      <c r="T241" s="35">
        <v>100</v>
      </c>
      <c r="U241" s="35">
        <f t="shared" si="70"/>
        <v>43.820224719101127</v>
      </c>
      <c r="V241" s="35">
        <f t="shared" si="71"/>
        <v>70.588235294117652</v>
      </c>
      <c r="W241" s="35">
        <f t="shared" si="72"/>
        <v>71.751412429378533</v>
      </c>
      <c r="X241" s="35">
        <f t="shared" si="73"/>
        <v>57.660352276503822</v>
      </c>
      <c r="Y241" s="35">
        <f t="shared" si="74"/>
        <v>84.428362851520362</v>
      </c>
      <c r="Z241" s="35">
        <f t="shared" si="75"/>
        <v>85.591539986781243</v>
      </c>
      <c r="AA241" s="35">
        <f t="shared" si="76"/>
        <v>-13.840127557402695</v>
      </c>
      <c r="AB241" s="35">
        <f t="shared" si="77"/>
        <v>-13.84012755740271</v>
      </c>
      <c r="AC241" s="35">
        <f t="shared" si="78"/>
        <v>-13.84012755740271</v>
      </c>
      <c r="AD241" s="36"/>
      <c r="AE241" s="36"/>
      <c r="AF241">
        <v>1.97</v>
      </c>
      <c r="AG241">
        <v>1.92</v>
      </c>
      <c r="AH241" s="41"/>
      <c r="AI241" s="36"/>
      <c r="AJ241" t="s">
        <v>305</v>
      </c>
    </row>
    <row r="242" spans="1:38" ht="15" x14ac:dyDescent="0.25">
      <c r="A242">
        <v>1.78</v>
      </c>
      <c r="B242">
        <v>3.4</v>
      </c>
      <c r="C242">
        <v>3.54</v>
      </c>
      <c r="D242" s="20">
        <f t="shared" si="66"/>
        <v>0.13840127557402715</v>
      </c>
      <c r="E242" s="17">
        <f>IF(OR($A242="",$B242="",$C242=""),"",A242*'MPTO_working_3-way'!$I241)</f>
        <v>2.0263542705217685</v>
      </c>
      <c r="F242" s="21">
        <f>IF(OR($A242="",$B242="",$C242=""),"",B242*'MPTO_working_3-way'!$I241)</f>
        <v>3.8705643369516922</v>
      </c>
      <c r="G242" s="22">
        <f>IF(OR($A242="",$B242="",$C242=""),"",C242*'MPTO_working_3-way'!$I241)</f>
        <v>4.029940515532056</v>
      </c>
      <c r="H242" s="17">
        <f>IF(OR($A242="",$B242="",$C242=""),"",'MPTO_working_3-way'!E241)</f>
        <v>1.9392472832777359</v>
      </c>
      <c r="I242" s="21">
        <f>IF(OR($A242="",$B242="",$C242=""),"",'MPTO_working_3-way'!F241)</f>
        <v>4.0325200395520779</v>
      </c>
      <c r="J242" s="22">
        <f>IF(OR($A242="",$B242="",$C242=""),"",'MPTO_working_3-way'!G241)</f>
        <v>4.2309754273616811</v>
      </c>
      <c r="K242" s="17">
        <f>IF(OR($A242="",$B242="",$C242=""),"",'OddsRatio_working_3-way'!H241)</f>
        <v>1.9684980986853775</v>
      </c>
      <c r="L242" s="21">
        <f>IF(OR($A242="",$B242="",$C242=""),"",'OddsRatio_working_3-way'!I241)</f>
        <v>3.9799941498011631</v>
      </c>
      <c r="M242" s="22">
        <f>IF(OR($A242="",$B242="",$C242=""),"",'OddsRatio_working_3-way'!J241)</f>
        <v>4.1538271418728963</v>
      </c>
      <c r="N242" s="23">
        <f t="shared" si="67"/>
        <v>49.349712167680764</v>
      </c>
      <c r="O242" s="24">
        <f t="shared" si="68"/>
        <v>25.836025781903459</v>
      </c>
      <c r="P242" s="24">
        <f t="shared" si="69"/>
        <v>24.814262050415756</v>
      </c>
      <c r="Q242" t="s">
        <v>244</v>
      </c>
      <c r="R242" t="s">
        <v>293</v>
      </c>
      <c r="S242" s="48" t="s">
        <v>476</v>
      </c>
      <c r="T242" s="35">
        <v>100</v>
      </c>
      <c r="U242" s="35">
        <f t="shared" si="70"/>
        <v>67.426710097719877</v>
      </c>
      <c r="V242" s="35">
        <f t="shared" si="71"/>
        <v>70.501474926253692</v>
      </c>
      <c r="W242" s="35">
        <f t="shared" si="72"/>
        <v>59.349593495934961</v>
      </c>
      <c r="X242" s="35">
        <f t="shared" si="73"/>
        <v>70.148931577811339</v>
      </c>
      <c r="Y242" s="35">
        <f t="shared" si="74"/>
        <v>73.223696406345169</v>
      </c>
      <c r="Z242" s="35">
        <f t="shared" si="75"/>
        <v>62.071814976026452</v>
      </c>
      <c r="AA242" s="35">
        <f t="shared" si="76"/>
        <v>-2.7222214800914628</v>
      </c>
      <c r="AB242" s="35">
        <f t="shared" si="77"/>
        <v>-2.722221480091477</v>
      </c>
      <c r="AC242" s="35">
        <f t="shared" si="78"/>
        <v>-2.7222214800914912</v>
      </c>
      <c r="AD242" s="36"/>
      <c r="AE242" s="36"/>
      <c r="AF242">
        <v>1.63</v>
      </c>
      <c r="AG242">
        <v>2.06</v>
      </c>
      <c r="AH242" s="41"/>
      <c r="AI242" s="36"/>
      <c r="AJ242" t="s">
        <v>305</v>
      </c>
      <c r="AK242" s="35"/>
      <c r="AL242" s="35"/>
    </row>
    <row r="243" spans="1:38" s="35" customFormat="1" ht="15" x14ac:dyDescent="0.25">
      <c r="A243">
        <v>3.07</v>
      </c>
      <c r="B243">
        <v>3.39</v>
      </c>
      <c r="C243">
        <v>2.46</v>
      </c>
      <c r="D243" s="20">
        <f t="shared" si="66"/>
        <v>2.7222214800914912E-2</v>
      </c>
      <c r="E243" s="17">
        <f>IF(OR($A243="",$B243="",$C243=""),"",A243*'MPTO_working_3-way'!$I242)</f>
        <v>3.1535721994388086</v>
      </c>
      <c r="F243" s="21">
        <f>IF(OR($A243="",$B243="",$C243=""),"",B243*'MPTO_working_3-way'!$I242)</f>
        <v>3.4822833081751017</v>
      </c>
      <c r="G243" s="22">
        <f>IF(OR($A243="",$B243="",$C243=""),"",C243*'MPTO_working_3-way'!$I242)</f>
        <v>2.5269666484102506</v>
      </c>
      <c r="H243" s="17">
        <f>IF(OR($A243="",$B243="",$C243=""),"",'MPTO_working_3-way'!E242)</f>
        <v>3.1579729140655473</v>
      </c>
      <c r="I243" s="21">
        <f>IF(OR($A243="",$B243="",$C243=""),"",'MPTO_working_3-way'!F242)</f>
        <v>3.4975897165611598</v>
      </c>
      <c r="J243" s="22">
        <f>IF(OR($A243="",$B243="",$C243=""),"",'MPTO_working_3-way'!G242)</f>
        <v>2.516166410450098</v>
      </c>
      <c r="K243" s="17">
        <f>IF(OR($A243="",$B243="",$C243=""),"",'OddsRatio_working_3-way'!H242)</f>
        <v>3.15655396392695</v>
      </c>
      <c r="L243" s="21">
        <f>IF(OR($A243="",$B243="",$C243=""),"",'OddsRatio_working_3-way'!I242)</f>
        <v>3.4899342868528564</v>
      </c>
      <c r="M243" s="22">
        <f>IF(OR($A243="",$B243="",$C243=""),"",'OddsRatio_working_3-way'!J242)</f>
        <v>2.5210477233494437</v>
      </c>
      <c r="N243" s="23">
        <f t="shared" si="67"/>
        <v>31.710071523904045</v>
      </c>
      <c r="O243" s="24">
        <f t="shared" si="68"/>
        <v>28.716790436101885</v>
      </c>
      <c r="P243" s="24">
        <f t="shared" si="69"/>
        <v>39.573138039994063</v>
      </c>
      <c r="Q243" t="s">
        <v>288</v>
      </c>
      <c r="R243" t="s">
        <v>212</v>
      </c>
      <c r="S243" s="48" t="s">
        <v>476</v>
      </c>
      <c r="T243" s="35">
        <v>100</v>
      </c>
      <c r="U243" s="35">
        <f t="shared" si="70"/>
        <v>71.751412429378533</v>
      </c>
      <c r="V243" s="35">
        <f t="shared" si="71"/>
        <v>72.14484679665739</v>
      </c>
      <c r="W243" s="35">
        <f t="shared" si="72"/>
        <v>53.271028037383175</v>
      </c>
      <c r="X243" s="35">
        <f t="shared" si="73"/>
        <v>74.584125165959449</v>
      </c>
      <c r="Y243" s="35">
        <f t="shared" si="74"/>
        <v>74.977559533238292</v>
      </c>
      <c r="Z243" s="35">
        <f t="shared" si="75"/>
        <v>56.103740773964091</v>
      </c>
      <c r="AA243" s="35">
        <f t="shared" si="76"/>
        <v>-2.8327127365809162</v>
      </c>
      <c r="AB243" s="35">
        <f t="shared" si="77"/>
        <v>-2.8327127365809019</v>
      </c>
      <c r="AC243" s="35">
        <f t="shared" si="78"/>
        <v>-2.8327127365809162</v>
      </c>
      <c r="AD243" s="36"/>
      <c r="AE243" s="36"/>
      <c r="AF243">
        <v>2.2799999999999998</v>
      </c>
      <c r="AG243">
        <v>1.68</v>
      </c>
      <c r="AH243" s="41"/>
      <c r="AI243" s="36"/>
      <c r="AJ243" t="s">
        <v>305</v>
      </c>
    </row>
    <row r="244" spans="1:38" ht="15" x14ac:dyDescent="0.25">
      <c r="A244">
        <v>3.54</v>
      </c>
      <c r="B244">
        <v>3.59</v>
      </c>
      <c r="C244">
        <v>2.14</v>
      </c>
      <c r="D244" s="20">
        <f t="shared" si="66"/>
        <v>2.8327127365809224E-2</v>
      </c>
      <c r="E244" s="17">
        <f>IF(OR($A244="",$B244="",$C244=""),"",A244*'MPTO_working_3-way'!$I243)</f>
        <v>3.6402780308749647</v>
      </c>
      <c r="F244" s="21">
        <f>IF(OR($A244="",$B244="",$C244=""),"",B244*'MPTO_working_3-way'!$I243)</f>
        <v>3.6916943872432548</v>
      </c>
      <c r="G244" s="22">
        <f>IF(OR($A244="",$B244="",$C244=""),"",C244*'MPTO_working_3-way'!$I243)</f>
        <v>2.2006200525628317</v>
      </c>
      <c r="H244" s="17">
        <f>IF(OR($A244="",$B244="",$C244=""),"",'MPTO_working_3-way'!E243)</f>
        <v>3.6624200916767511</v>
      </c>
      <c r="I244" s="21">
        <f>IF(OR($A244="",$B244="",$C244=""),"",'MPTO_working_3-way'!F243)</f>
        <v>3.7159642353092068</v>
      </c>
      <c r="J244" s="22">
        <f>IF(OR($A244="",$B244="",$C244=""),"",'MPTO_working_3-way'!G243)</f>
        <v>2.1841341081467087</v>
      </c>
      <c r="K244" s="17">
        <f>IF(OR($A244="",$B244="",$C244=""),"",'OddsRatio_working_3-way'!H243)</f>
        <v>3.6534468188615441</v>
      </c>
      <c r="L244" s="21">
        <f>IF(OR($A244="",$B244="",$C244=""),"",'OddsRatio_working_3-way'!I243)</f>
        <v>3.7056800239572447</v>
      </c>
      <c r="M244" s="22">
        <f>IF(OR($A244="",$B244="",$C244=""),"",'OddsRatio_working_3-way'!J243)</f>
        <v>2.1909170761819534</v>
      </c>
      <c r="N244" s="23">
        <f t="shared" si="67"/>
        <v>27.470429223221814</v>
      </c>
      <c r="O244" s="24">
        <f t="shared" si="68"/>
        <v>27.087832715934606</v>
      </c>
      <c r="P244" s="24">
        <f t="shared" si="69"/>
        <v>45.441738060843569</v>
      </c>
      <c r="Q244" t="s">
        <v>290</v>
      </c>
      <c r="R244" t="s">
        <v>297</v>
      </c>
      <c r="S244" s="48" t="s">
        <v>476</v>
      </c>
      <c r="T244" s="35">
        <v>100</v>
      </c>
      <c r="U244" s="35">
        <f t="shared" si="70"/>
        <v>48.717948717948723</v>
      </c>
      <c r="V244" s="35">
        <f t="shared" si="71"/>
        <v>72.14484679665739</v>
      </c>
      <c r="W244" s="35">
        <f t="shared" si="72"/>
        <v>74.424552429667528</v>
      </c>
      <c r="X244" s="35">
        <f t="shared" si="73"/>
        <v>53.430600773675096</v>
      </c>
      <c r="Y244" s="35">
        <f t="shared" si="74"/>
        <v>76.85749885238377</v>
      </c>
      <c r="Z244" s="35">
        <f t="shared" si="75"/>
        <v>79.137204485393909</v>
      </c>
      <c r="AA244" s="35">
        <f t="shared" si="76"/>
        <v>-4.7126520557263731</v>
      </c>
      <c r="AB244" s="35">
        <f t="shared" si="77"/>
        <v>-4.7126520557263802</v>
      </c>
      <c r="AC244" s="35">
        <f t="shared" si="78"/>
        <v>-4.7126520557263802</v>
      </c>
      <c r="AD244" s="36"/>
      <c r="AE244" s="36"/>
      <c r="AF244">
        <v>1.94</v>
      </c>
      <c r="AG244">
        <v>1.94</v>
      </c>
      <c r="AH244" s="41"/>
      <c r="AI244" s="36"/>
      <c r="AJ244" t="s">
        <v>305</v>
      </c>
      <c r="AK244" s="35"/>
      <c r="AL244" s="35"/>
    </row>
    <row r="245" spans="1:38" ht="15" x14ac:dyDescent="0.25">
      <c r="A245">
        <v>1.95</v>
      </c>
      <c r="B245">
        <v>3.59</v>
      </c>
      <c r="C245">
        <v>3.91</v>
      </c>
      <c r="D245" s="20">
        <f t="shared" si="66"/>
        <v>4.7126520557263962E-2</v>
      </c>
      <c r="E245" s="17">
        <f>IF(OR($A245="",$B245="",$C245=""),"",A245*'MPTO_working_3-way'!$I244)</f>
        <v>2.0418967150866645</v>
      </c>
      <c r="F245" s="21">
        <f>IF(OR($A245="",$B245="",$C245=""),"",B245*'MPTO_working_3-way'!$I244)</f>
        <v>3.7591842088005776</v>
      </c>
      <c r="G245" s="22">
        <f>IF(OR($A245="",$B245="",$C245=""),"",C245*'MPTO_working_3-way'!$I244)</f>
        <v>4.0942646953789019</v>
      </c>
      <c r="H245" s="17">
        <f>IF(OR($A245="",$B245="",$C245=""),"",'MPTO_working_3-way'!E244)</f>
        <v>2.0116204367116679</v>
      </c>
      <c r="I245" s="21">
        <f>IF(OR($A245="",$B245="",$C245=""),"",'MPTO_working_3-way'!F244)</f>
        <v>3.8045569879475378</v>
      </c>
      <c r="J245" s="22">
        <f>IF(OR($A245="",$B245="",$C245=""),"",'MPTO_working_3-way'!G244)</f>
        <v>4.165874533997953</v>
      </c>
      <c r="K245" s="17">
        <f>IF(OR($A245="",$B245="",$C245=""),"",'OddsRatio_working_3-way'!H244)</f>
        <v>2.0232527571353223</v>
      </c>
      <c r="L245" s="21">
        <f>IF(OR($A245="",$B245="",$C245=""),"",'OddsRatio_working_3-way'!I244)</f>
        <v>3.7897101484005113</v>
      </c>
      <c r="M245" s="22">
        <f>IF(OR($A245="",$B245="",$C245=""),"",'OddsRatio_working_3-way'!J244)</f>
        <v>4.1343847613303044</v>
      </c>
      <c r="N245" s="23">
        <f t="shared" si="67"/>
        <v>48.974073595958394</v>
      </c>
      <c r="O245" s="24">
        <f t="shared" si="68"/>
        <v>26.601516298640355</v>
      </c>
      <c r="P245" s="24">
        <f t="shared" si="69"/>
        <v>24.424410105401247</v>
      </c>
      <c r="Q245" t="s">
        <v>432</v>
      </c>
      <c r="R245" t="s">
        <v>433</v>
      </c>
      <c r="S245" s="48" t="s">
        <v>477</v>
      </c>
      <c r="T245" s="35">
        <v>100</v>
      </c>
      <c r="U245" s="35">
        <f t="shared" si="70"/>
        <v>74.489795918367349</v>
      </c>
      <c r="V245" s="35">
        <f t="shared" si="71"/>
        <v>71.014492753623188</v>
      </c>
      <c r="W245" s="35">
        <f t="shared" si="72"/>
        <v>50</v>
      </c>
      <c r="X245" s="35">
        <f t="shared" si="73"/>
        <v>78.985507246376812</v>
      </c>
      <c r="Y245" s="35">
        <f t="shared" si="74"/>
        <v>75.510204081632651</v>
      </c>
      <c r="Z245" s="35">
        <f t="shared" si="75"/>
        <v>54.495711328009463</v>
      </c>
      <c r="AA245" s="35">
        <f t="shared" si="76"/>
        <v>-4.4957113280094632</v>
      </c>
      <c r="AB245" s="35">
        <f t="shared" si="77"/>
        <v>-4.4957113280094632</v>
      </c>
      <c r="AC245" s="35">
        <f t="shared" si="78"/>
        <v>-4.4957113280094632</v>
      </c>
      <c r="AD245" s="36"/>
      <c r="AE245" s="36"/>
      <c r="AF245">
        <v>1.61</v>
      </c>
      <c r="AG245">
        <v>2.35</v>
      </c>
      <c r="AH245" s="41"/>
      <c r="AI245" s="36"/>
      <c r="AJ245" t="s">
        <v>479</v>
      </c>
      <c r="AK245" s="35"/>
      <c r="AL245" s="35"/>
    </row>
    <row r="246" spans="1:38" ht="15" x14ac:dyDescent="0.25">
      <c r="A246">
        <v>3.92</v>
      </c>
      <c r="B246">
        <v>3.45</v>
      </c>
      <c r="C246">
        <v>2</v>
      </c>
      <c r="D246" s="20">
        <f t="shared" si="66"/>
        <v>4.4957113280094774E-2</v>
      </c>
      <c r="E246" s="17">
        <f>IF(OR($A246="",$B246="",$C246=""),"",A246*'MPTO_working_3-way'!$I245)</f>
        <v>4.0962318840579712</v>
      </c>
      <c r="F246" s="21">
        <f>IF(OR($A246="",$B246="",$C246=""),"",B246*'MPTO_working_3-way'!$I245)</f>
        <v>3.6051020408163272</v>
      </c>
      <c r="G246" s="22">
        <f>IF(OR($A246="",$B246="",$C246=""),"",C246*'MPTO_working_3-way'!$I245)</f>
        <v>2.0899142265601895</v>
      </c>
      <c r="H246" s="17">
        <f>IF(OR($A246="",$B246="",$C246=""),"",'MPTO_working_3-way'!E245)</f>
        <v>4.164647916238966</v>
      </c>
      <c r="I246" s="21">
        <f>IF(OR($A246="",$B246="",$C246=""),"",'MPTO_working_3-way'!F245)</f>
        <v>3.6380918220946925</v>
      </c>
      <c r="J246" s="22">
        <f>IF(OR($A246="",$B246="",$C246=""),"",'MPTO_working_3-way'!G245)</f>
        <v>2.0617948978554734</v>
      </c>
      <c r="K246" s="17">
        <f>IF(OR($A246="",$B246="",$C246=""),"",'OddsRatio_working_3-way'!H245)</f>
        <v>4.1327029551230154</v>
      </c>
      <c r="L246" s="21">
        <f>IF(OR($A246="",$B246="",$C246=""),"",'OddsRatio_working_3-way'!I245)</f>
        <v>3.628466520565544</v>
      </c>
      <c r="M246" s="22">
        <f>IF(OR($A246="",$B246="",$C246=""),"",'OddsRatio_working_3-way'!J245)</f>
        <v>2.0728434777818547</v>
      </c>
      <c r="N246" s="23">
        <f t="shared" si="67"/>
        <v>24.412680441551089</v>
      </c>
      <c r="O246" s="24">
        <f t="shared" si="68"/>
        <v>27.738465893008769</v>
      </c>
      <c r="P246" s="24">
        <f t="shared" si="69"/>
        <v>47.848853665440124</v>
      </c>
      <c r="Q246" t="s">
        <v>434</v>
      </c>
      <c r="R246" t="s">
        <v>435</v>
      </c>
      <c r="S246" s="48" t="s">
        <v>477</v>
      </c>
      <c r="T246" s="35">
        <v>100</v>
      </c>
      <c r="U246" s="35">
        <f t="shared" si="70"/>
        <v>31.03448275862069</v>
      </c>
      <c r="V246" s="35">
        <f t="shared" si="71"/>
        <v>78.494623655913983</v>
      </c>
      <c r="W246" s="35">
        <f t="shared" si="72"/>
        <v>85.228951255539144</v>
      </c>
      <c r="X246" s="35">
        <f t="shared" si="73"/>
        <v>36.27642508854688</v>
      </c>
      <c r="Y246" s="35">
        <f t="shared" si="74"/>
        <v>83.736565985840173</v>
      </c>
      <c r="Z246" s="35">
        <f t="shared" si="75"/>
        <v>90.470893585465333</v>
      </c>
      <c r="AA246" s="35">
        <f t="shared" si="76"/>
        <v>-5.2419423299261894</v>
      </c>
      <c r="AB246" s="35">
        <f t="shared" si="77"/>
        <v>-5.2419423299261894</v>
      </c>
      <c r="AC246" s="35">
        <f t="shared" si="78"/>
        <v>-5.2419423299261894</v>
      </c>
      <c r="AD246" s="36"/>
      <c r="AE246" s="36"/>
      <c r="AF246">
        <v>1.78</v>
      </c>
      <c r="AG246">
        <v>2.0499999999999998</v>
      </c>
      <c r="AH246" s="41"/>
      <c r="AI246" s="36"/>
      <c r="AJ246" t="s">
        <v>479</v>
      </c>
      <c r="AK246" s="35"/>
      <c r="AL246" s="35"/>
    </row>
    <row r="247" spans="1:38" ht="15" x14ac:dyDescent="0.25">
      <c r="A247">
        <v>1.45</v>
      </c>
      <c r="B247">
        <v>4.6500000000000004</v>
      </c>
      <c r="C247">
        <v>6.77</v>
      </c>
      <c r="D247" s="20">
        <f t="shared" si="66"/>
        <v>5.2419423299261858E-2</v>
      </c>
      <c r="E247" s="17">
        <f>IF(OR($A247="",$B247="",$C247=""),"",A247*'MPTO_working_3-way'!$I246)</f>
        <v>1.5260081637839296</v>
      </c>
      <c r="F247" s="21">
        <f>IF(OR($A247="",$B247="",$C247=""),"",B247*'MPTO_working_3-way'!$I246)</f>
        <v>4.893750318341568</v>
      </c>
      <c r="G247" s="22">
        <f>IF(OR($A247="",$B247="",$C247=""),"",C247*'MPTO_working_3-way'!$I246)</f>
        <v>7.1248794957360024</v>
      </c>
      <c r="H247" s="17">
        <f>IF(OR($A247="",$B247="",$C247=""),"",'MPTO_working_3-way'!E246)</f>
        <v>1.4876922521197333</v>
      </c>
      <c r="I247" s="21">
        <f>IF(OR($A247="",$B247="",$C247=""),"",'MPTO_working_3-way'!F246)</f>
        <v>5.0612250743576688</v>
      </c>
      <c r="J247" s="22">
        <f>IF(OR($A247="",$B247="",$C247=""),"",'MPTO_working_3-way'!G246)</f>
        <v>7.6782891241664775</v>
      </c>
      <c r="K247" s="17">
        <f>IF(OR($A247="",$B247="",$C247=""),"",'OddsRatio_working_3-way'!H246)</f>
        <v>1.4993989799253142</v>
      </c>
      <c r="L247" s="21">
        <f>IF(OR($A247="",$B247="",$C247=""),"",'OddsRatio_working_3-way'!I246)</f>
        <v>5.0506806149497718</v>
      </c>
      <c r="M247" s="22">
        <f>IF(OR($A247="",$B247="",$C247=""),"",'OddsRatio_working_3-way'!J246)</f>
        <v>7.4034046981534738</v>
      </c>
      <c r="N247" s="23">
        <f t="shared" si="67"/>
        <v>65.530448901424876</v>
      </c>
      <c r="O247" s="24">
        <f t="shared" si="68"/>
        <v>20.43422600151958</v>
      </c>
      <c r="P247" s="24">
        <f t="shared" si="69"/>
        <v>14.035325097055548</v>
      </c>
      <c r="Q247" t="s">
        <v>436</v>
      </c>
      <c r="R247" t="s">
        <v>437</v>
      </c>
      <c r="S247" s="48" t="s">
        <v>477</v>
      </c>
      <c r="T247" s="35">
        <v>100</v>
      </c>
      <c r="U247" s="35">
        <f t="shared" si="70"/>
        <v>23.664122137404579</v>
      </c>
      <c r="V247" s="35">
        <f t="shared" si="71"/>
        <v>82.51748251748252</v>
      </c>
      <c r="W247" s="35">
        <f t="shared" si="72"/>
        <v>88.974641675854457</v>
      </c>
      <c r="X247" s="35">
        <f t="shared" si="73"/>
        <v>28.507875806663019</v>
      </c>
      <c r="Y247" s="35">
        <f t="shared" si="74"/>
        <v>87.361236186740939</v>
      </c>
      <c r="Z247" s="35">
        <f t="shared" si="75"/>
        <v>93.81839534511289</v>
      </c>
      <c r="AA247" s="35">
        <f t="shared" si="76"/>
        <v>-4.8437536692584402</v>
      </c>
      <c r="AB247" s="35">
        <f t="shared" si="77"/>
        <v>-4.8437536692584189</v>
      </c>
      <c r="AC247" s="35">
        <f t="shared" si="78"/>
        <v>-4.8437536692584331</v>
      </c>
      <c r="AD247" s="36"/>
      <c r="AE247" s="36"/>
      <c r="AF247">
        <v>1.59</v>
      </c>
      <c r="AG247">
        <v>2.39</v>
      </c>
      <c r="AH247" s="41"/>
      <c r="AI247" s="36"/>
      <c r="AJ247" t="s">
        <v>479</v>
      </c>
      <c r="AK247" s="35"/>
      <c r="AL247" s="35"/>
    </row>
    <row r="248" spans="1:38" ht="15" x14ac:dyDescent="0.25">
      <c r="A248">
        <v>1.31</v>
      </c>
      <c r="B248">
        <v>5.72</v>
      </c>
      <c r="C248">
        <v>9.07</v>
      </c>
      <c r="D248" s="20">
        <f t="shared" si="66"/>
        <v>4.8437536692584215E-2</v>
      </c>
      <c r="E248" s="17">
        <f>IF(OR($A248="",$B248="",$C248=""),"",A248*'MPTO_working_3-way'!$I247)</f>
        <v>1.3734531730672854</v>
      </c>
      <c r="F248" s="21">
        <f>IF(OR($A248="",$B248="",$C248=""),"",B248*'MPTO_working_3-way'!$I247)</f>
        <v>5.9970627098815816</v>
      </c>
      <c r="G248" s="22">
        <f>IF(OR($A248="",$B248="",$C248=""),"",C248*'MPTO_working_3-way'!$I247)</f>
        <v>9.5093284578017396</v>
      </c>
      <c r="H248" s="17">
        <f>IF(OR($A248="",$B248="",$C248=""),"",'MPTO_working_3-way'!E247)</f>
        <v>1.3383066001045072</v>
      </c>
      <c r="I248" s="21">
        <f>IF(OR($A248="",$B248="",$C248=""),"",'MPTO_working_3-way'!F247)</f>
        <v>6.3020180678688078</v>
      </c>
      <c r="J248" s="22">
        <f>IF(OR($A248="",$B248="",$C248=""),"",'MPTO_working_3-way'!G247)</f>
        <v>10.626118794072674</v>
      </c>
      <c r="K248" s="17">
        <f>IF(OR($A248="",$B248="",$C248=""),"",'OddsRatio_working_3-way'!H247)</f>
        <v>1.3480142018093222</v>
      </c>
      <c r="L248" s="21">
        <f>IF(OR($A248="",$B248="",$C248=""),"",'OddsRatio_working_3-way'!I247)</f>
        <v>6.2987968791612872</v>
      </c>
      <c r="M248" s="22">
        <f>IF(OR($A248="",$B248="",$C248=""),"",'OddsRatio_working_3-way'!J247)</f>
        <v>10.059595511616864</v>
      </c>
      <c r="N248" s="23">
        <f t="shared" si="67"/>
        <v>72.809180510081362</v>
      </c>
      <c r="O248" s="24">
        <f t="shared" si="68"/>
        <v>16.67482980213402</v>
      </c>
      <c r="P248" s="24">
        <f t="shared" si="69"/>
        <v>10.515989687784629</v>
      </c>
      <c r="Q248" t="s">
        <v>438</v>
      </c>
      <c r="R248" t="s">
        <v>439</v>
      </c>
      <c r="S248" s="48" t="s">
        <v>477</v>
      </c>
      <c r="T248" s="35">
        <v>100</v>
      </c>
      <c r="U248" s="35">
        <f t="shared" si="70"/>
        <v>72.752043596730246</v>
      </c>
      <c r="V248" s="35">
        <f t="shared" si="71"/>
        <v>71.751412429378533</v>
      </c>
      <c r="W248" s="35">
        <f t="shared" si="72"/>
        <v>52.153110047846894</v>
      </c>
      <c r="X248" s="35">
        <f t="shared" si="73"/>
        <v>76.095477522774587</v>
      </c>
      <c r="Y248" s="35">
        <f t="shared" si="74"/>
        <v>75.094846355422874</v>
      </c>
      <c r="Z248" s="35">
        <f t="shared" si="75"/>
        <v>55.496543973891235</v>
      </c>
      <c r="AA248" s="35">
        <f t="shared" si="76"/>
        <v>-3.3434339260443409</v>
      </c>
      <c r="AB248" s="35">
        <f t="shared" si="77"/>
        <v>-3.3434339260443409</v>
      </c>
      <c r="AC248" s="35">
        <f t="shared" si="78"/>
        <v>-3.3434339260443409</v>
      </c>
      <c r="AD248" s="36"/>
      <c r="AE248" s="36"/>
      <c r="AF248">
        <v>1.49</v>
      </c>
      <c r="AG248">
        <v>2.61</v>
      </c>
      <c r="AH248" s="41"/>
      <c r="AI248" s="36"/>
      <c r="AJ248" t="s">
        <v>479</v>
      </c>
      <c r="AK248" s="35"/>
      <c r="AL248" s="35"/>
    </row>
    <row r="249" spans="1:38" ht="15" x14ac:dyDescent="0.25">
      <c r="A249">
        <v>3.67</v>
      </c>
      <c r="B249">
        <v>3.54</v>
      </c>
      <c r="C249">
        <v>2.09</v>
      </c>
      <c r="D249" s="20">
        <f t="shared" si="66"/>
        <v>3.343433926044348E-2</v>
      </c>
      <c r="E249" s="17">
        <f>IF(OR($A249="",$B249="",$C249=""),"",A249*'MPTO_working_3-way'!$I248)</f>
        <v>3.7927040250858277</v>
      </c>
      <c r="F249" s="21">
        <f>IF(OR($A249="",$B249="",$C249=""),"",B249*'MPTO_working_3-way'!$I248)</f>
        <v>3.6583575609819698</v>
      </c>
      <c r="G249" s="22">
        <f>IF(OR($A249="",$B249="",$C249=""),"",C249*'MPTO_working_3-way'!$I248)</f>
        <v>2.1598777690543267</v>
      </c>
      <c r="H249" s="17">
        <f>IF(OR($A249="",$B249="",$C249=""),"",'MPTO_working_3-way'!E248)</f>
        <v>3.826509367124951</v>
      </c>
      <c r="I249" s="21">
        <f>IF(OR($A249="",$B249="",$C249=""),"",'MPTO_working_3-way'!F248)</f>
        <v>3.6853982493466297</v>
      </c>
      <c r="J249" s="22">
        <f>IF(OR($A249="",$B249="",$C249=""),"",'MPTO_working_3-way'!G248)</f>
        <v>2.1398424727068153</v>
      </c>
      <c r="K249" s="17">
        <f>IF(OR($A249="",$B249="",$C249=""),"",'OddsRatio_working_3-way'!H248)</f>
        <v>3.8119464011878996</v>
      </c>
      <c r="L249" s="21">
        <f>IF(OR($A249="",$B249="",$C249=""),"",'OddsRatio_working_3-way'!I248)</f>
        <v>3.6750351531899876</v>
      </c>
      <c r="M249" s="22">
        <f>IF(OR($A249="",$B249="",$C249=""),"",'OddsRatio_working_3-way'!J248)</f>
        <v>2.147948156290191</v>
      </c>
      <c r="N249" s="23">
        <f t="shared" si="67"/>
        <v>26.366412812224922</v>
      </c>
      <c r="O249" s="24">
        <f t="shared" si="68"/>
        <v>27.334670909849002</v>
      </c>
      <c r="P249" s="24">
        <f t="shared" si="69"/>
        <v>46.298916277926068</v>
      </c>
      <c r="Q249" t="s">
        <v>219</v>
      </c>
      <c r="R249" t="s">
        <v>224</v>
      </c>
      <c r="S249" s="48" t="s">
        <v>477</v>
      </c>
      <c r="T249" s="35">
        <v>100</v>
      </c>
      <c r="U249" s="35">
        <f t="shared" si="70"/>
        <v>50.248756218905463</v>
      </c>
      <c r="V249" s="35">
        <f t="shared" si="71"/>
        <v>70.760233918128648</v>
      </c>
      <c r="W249" s="35">
        <f t="shared" si="72"/>
        <v>75.550122249388764</v>
      </c>
      <c r="X249" s="35">
        <f t="shared" si="73"/>
        <v>53.689643832482595</v>
      </c>
      <c r="Y249" s="35">
        <f t="shared" si="74"/>
        <v>74.20112153170578</v>
      </c>
      <c r="Z249" s="35">
        <f t="shared" si="75"/>
        <v>78.991009862965882</v>
      </c>
      <c r="AA249" s="35">
        <f t="shared" si="76"/>
        <v>-3.4408876135771322</v>
      </c>
      <c r="AB249" s="35">
        <f t="shared" si="77"/>
        <v>-3.4408876135771322</v>
      </c>
      <c r="AC249" s="35">
        <f t="shared" si="78"/>
        <v>-3.440887613577118</v>
      </c>
      <c r="AD249" s="36"/>
      <c r="AE249" s="36"/>
      <c r="AF249">
        <v>1.84</v>
      </c>
      <c r="AG249">
        <v>2.04</v>
      </c>
      <c r="AH249" s="41"/>
      <c r="AI249" s="36"/>
      <c r="AJ249" t="s">
        <v>303</v>
      </c>
      <c r="AK249" s="35"/>
      <c r="AL249" s="35"/>
    </row>
    <row r="250" spans="1:38" ht="15" x14ac:dyDescent="0.25">
      <c r="A250">
        <v>2.0099999999999998</v>
      </c>
      <c r="B250">
        <v>3.42</v>
      </c>
      <c r="C250">
        <v>4.09</v>
      </c>
      <c r="D250" s="20">
        <f t="shared" si="66"/>
        <v>3.440887613577126E-2</v>
      </c>
      <c r="E250" s="17">
        <f>IF(OR($A250="",$B250="",$C250=""),"",A250*'MPTO_working_3-way'!$I249)</f>
        <v>2.0791618410328998</v>
      </c>
      <c r="F250" s="21">
        <f>IF(OR($A250="",$B250="",$C250=""),"",B250*'MPTO_working_3-way'!$I249)</f>
        <v>3.5376783563843377</v>
      </c>
      <c r="G250" s="22">
        <f>IF(OR($A250="",$B250="",$C250=""),"",C250*'MPTO_working_3-way'!$I249)</f>
        <v>4.2307323033953042</v>
      </c>
      <c r="H250" s="17">
        <f>IF(OR($A250="",$B250="",$C250=""),"",'MPTO_working_3-way'!E249)</f>
        <v>2.0574319266148495</v>
      </c>
      <c r="I250" s="21">
        <f>IF(OR($A250="",$B250="",$C250=""),"",'MPTO_working_3-way'!F249)</f>
        <v>3.5596304884036392</v>
      </c>
      <c r="J250" s="22">
        <f>IF(OR($A250="",$B250="",$C250=""),"",'MPTO_working_3-way'!G249)</f>
        <v>4.2913085803649302</v>
      </c>
      <c r="K250" s="17">
        <f>IF(OR($A250="",$B250="",$C250=""),"",'OddsRatio_working_3-way'!H249)</f>
        <v>2.0660924977784596</v>
      </c>
      <c r="L250" s="21">
        <f>IF(OR($A250="",$B250="",$C250=""),"",'OddsRatio_working_3-way'!I249)</f>
        <v>3.5543998461622501</v>
      </c>
      <c r="M250" s="22">
        <f>IF(OR($A250="",$B250="",$C250=""),"",'OddsRatio_working_3-way'!J249)</f>
        <v>4.2616097209261783</v>
      </c>
      <c r="N250" s="23">
        <f t="shared" si="67"/>
        <v>48.096304013698777</v>
      </c>
      <c r="O250" s="24">
        <f t="shared" si="68"/>
        <v>28.267126043138752</v>
      </c>
      <c r="P250" s="24">
        <f t="shared" si="69"/>
        <v>23.636569943162478</v>
      </c>
      <c r="Q250" t="s">
        <v>215</v>
      </c>
      <c r="R250" t="s">
        <v>216</v>
      </c>
      <c r="S250" s="48" t="s">
        <v>477</v>
      </c>
      <c r="T250" s="35">
        <v>100</v>
      </c>
      <c r="U250" s="35">
        <f t="shared" si="70"/>
        <v>40.828402366863905</v>
      </c>
      <c r="V250" s="35">
        <f t="shared" si="71"/>
        <v>75.124378109452735</v>
      </c>
      <c r="W250" s="35">
        <f t="shared" si="72"/>
        <v>81.060606060606062</v>
      </c>
      <c r="X250" s="35">
        <f t="shared" si="73"/>
        <v>43.815015829941203</v>
      </c>
      <c r="Y250" s="35">
        <f t="shared" si="74"/>
        <v>78.110991572530025</v>
      </c>
      <c r="Z250" s="35">
        <f t="shared" si="75"/>
        <v>84.047219523683367</v>
      </c>
      <c r="AA250" s="35">
        <f t="shared" si="76"/>
        <v>-2.9866134630772976</v>
      </c>
      <c r="AB250" s="35">
        <f t="shared" si="77"/>
        <v>-2.9866134630772905</v>
      </c>
      <c r="AC250" s="35">
        <f t="shared" si="78"/>
        <v>-2.9866134630773047</v>
      </c>
      <c r="AD250" s="36"/>
      <c r="AE250" s="36"/>
      <c r="AF250">
        <v>2.11</v>
      </c>
      <c r="AG250">
        <v>1.77</v>
      </c>
      <c r="AH250" s="41"/>
      <c r="AI250" s="36"/>
      <c r="AJ250" t="s">
        <v>303</v>
      </c>
      <c r="AK250" s="35"/>
      <c r="AL250" s="35"/>
    </row>
    <row r="251" spans="1:38" ht="15" x14ac:dyDescent="0.25">
      <c r="A251">
        <v>1.69</v>
      </c>
      <c r="B251">
        <v>4.0199999999999996</v>
      </c>
      <c r="C251">
        <v>5.28</v>
      </c>
      <c r="D251" s="20">
        <f t="shared" si="66"/>
        <v>2.9866134630773145E-2</v>
      </c>
      <c r="E251" s="17">
        <f>IF(OR($A251="",$B251="",$C251=""),"",A251*'MPTO_working_3-way'!$I250)</f>
        <v>1.7404737675260065</v>
      </c>
      <c r="F251" s="21">
        <f>IF(OR($A251="",$B251="",$C251=""),"",B251*'MPTO_working_3-way'!$I250)</f>
        <v>4.1400618612157079</v>
      </c>
      <c r="G251" s="22">
        <f>IF(OR($A251="",$B251="",$C251=""),"",C251*'MPTO_working_3-way'!$I250)</f>
        <v>5.4376931908504824</v>
      </c>
      <c r="H251" s="17">
        <f>IF(OR($A251="",$B251="",$C251=""),"",'MPTO_working_3-way'!E250)</f>
        <v>1.7189201249271151</v>
      </c>
      <c r="I251" s="21">
        <f>IF(OR($A251="",$B251="",$C251=""),"",'MPTO_working_3-way'!F250)</f>
        <v>4.1875899477100864</v>
      </c>
      <c r="J251" s="22">
        <f>IF(OR($A251="",$B251="",$C251=""),"",'MPTO_working_3-way'!G250)</f>
        <v>5.5729381321574092</v>
      </c>
      <c r="K251" s="17">
        <f>IF(OR($A251="",$B251="",$C251=""),"",'OddsRatio_working_3-way'!H250)</f>
        <v>1.7265780548712526</v>
      </c>
      <c r="L251" s="21">
        <f>IF(OR($A251="",$B251="",$C251=""),"",'OddsRatio_working_3-way'!I250)</f>
        <v>4.180095254653887</v>
      </c>
      <c r="M251" s="22">
        <f>IF(OR($A251="",$B251="",$C251=""),"",'OddsRatio_working_3-way'!J250)</f>
        <v>5.5068899635492183</v>
      </c>
      <c r="N251" s="23">
        <f t="shared" si="67"/>
        <v>57.455620340744829</v>
      </c>
      <c r="O251" s="24">
        <f t="shared" si="68"/>
        <v>24.154228451706157</v>
      </c>
      <c r="P251" s="24">
        <f t="shared" si="69"/>
        <v>18.390151207549003</v>
      </c>
      <c r="Q251" t="s">
        <v>440</v>
      </c>
      <c r="R251" t="s">
        <v>441</v>
      </c>
      <c r="S251" s="48" t="s">
        <v>477</v>
      </c>
      <c r="T251" s="35">
        <v>100</v>
      </c>
      <c r="U251" s="35">
        <f t="shared" si="70"/>
        <v>66.777408637873762</v>
      </c>
      <c r="V251" s="35">
        <f t="shared" si="71"/>
        <v>71.428571428571431</v>
      </c>
      <c r="W251" s="35">
        <f t="shared" si="72"/>
        <v>59.016393442622956</v>
      </c>
      <c r="X251" s="35">
        <f t="shared" si="73"/>
        <v>69.555035128805613</v>
      </c>
      <c r="Y251" s="35">
        <f t="shared" si="74"/>
        <v>74.206197919503296</v>
      </c>
      <c r="Z251" s="35">
        <f t="shared" si="75"/>
        <v>61.794019933554821</v>
      </c>
      <c r="AA251" s="35">
        <f t="shared" si="76"/>
        <v>-2.7776264909318513</v>
      </c>
      <c r="AB251" s="35">
        <f t="shared" si="77"/>
        <v>-2.7776264909318655</v>
      </c>
      <c r="AC251" s="35">
        <f t="shared" si="78"/>
        <v>-2.7776264909318655</v>
      </c>
      <c r="AD251" s="36"/>
      <c r="AE251" s="36"/>
      <c r="AF251">
        <v>1.79</v>
      </c>
      <c r="AG251">
        <v>2.1</v>
      </c>
      <c r="AH251" s="41"/>
      <c r="AI251" s="36"/>
      <c r="AJ251" t="s">
        <v>480</v>
      </c>
      <c r="AK251" s="35"/>
      <c r="AL251" s="35"/>
    </row>
    <row r="252" spans="1:38" ht="15" x14ac:dyDescent="0.25">
      <c r="A252">
        <v>3.01</v>
      </c>
      <c r="B252">
        <v>3.5</v>
      </c>
      <c r="C252">
        <v>2.44</v>
      </c>
      <c r="D252" s="20">
        <f t="shared" si="66"/>
        <v>2.7776264909318726E-2</v>
      </c>
      <c r="E252" s="17">
        <f>IF(OR($A252="",$B252="",$C252=""),"",A252*'MPTO_working_3-way'!$I251)</f>
        <v>3.0936065573770493</v>
      </c>
      <c r="F252" s="21">
        <f>IF(OR($A252="",$B252="",$C252=""),"",B252*'MPTO_working_3-way'!$I251)</f>
        <v>3.5972169271826155</v>
      </c>
      <c r="G252" s="22">
        <f>IF(OR($A252="",$B252="",$C252=""),"",C252*'MPTO_working_3-way'!$I251)</f>
        <v>2.5077740863787374</v>
      </c>
      <c r="H252" s="17">
        <f>IF(OR($A252="",$B252="",$C252=""),"",'MPTO_working_3-way'!E251)</f>
        <v>3.0962900505902193</v>
      </c>
      <c r="I252" s="21">
        <f>IF(OR($A252="",$B252="",$C252=""),"",'MPTO_working_3-way'!F251)</f>
        <v>3.6172182821118994</v>
      </c>
      <c r="J252" s="22">
        <f>IF(OR($A252="",$B252="",$C252=""),"",'MPTO_working_3-way'!G251)</f>
        <v>2.4963970088375254</v>
      </c>
      <c r="K252" s="17">
        <f>IF(OR($A252="",$B252="",$C252=""),"",'OddsRatio_working_3-way'!H251)</f>
        <v>3.0959397323586084</v>
      </c>
      <c r="L252" s="21">
        <f>IF(OR($A252="",$B252="",$C252=""),"",'OddsRatio_working_3-way'!I251)</f>
        <v>3.6068902143763797</v>
      </c>
      <c r="M252" s="22">
        <f>IF(OR($A252="",$B252="",$C252=""),"",'OddsRatio_working_3-way'!J251)</f>
        <v>2.5015687634807948</v>
      </c>
      <c r="N252" s="23">
        <f t="shared" si="67"/>
        <v>32.324731068835774</v>
      </c>
      <c r="O252" s="24">
        <f t="shared" si="68"/>
        <v>27.799268719198768</v>
      </c>
      <c r="P252" s="24">
        <f t="shared" si="69"/>
        <v>39.876000211965454</v>
      </c>
      <c r="Q252" t="s">
        <v>442</v>
      </c>
      <c r="R252" t="s">
        <v>443</v>
      </c>
      <c r="S252" s="48" t="s">
        <v>477</v>
      </c>
      <c r="T252" s="35">
        <v>100</v>
      </c>
      <c r="U252" s="35">
        <f t="shared" si="70"/>
        <v>45.945945945945937</v>
      </c>
      <c r="V252" s="35">
        <f t="shared" si="71"/>
        <v>75.247524752475243</v>
      </c>
      <c r="W252" s="35">
        <f t="shared" si="72"/>
        <v>75.728155339805824</v>
      </c>
      <c r="X252" s="35">
        <f t="shared" si="73"/>
        <v>49.024319907718926</v>
      </c>
      <c r="Y252" s="35">
        <f t="shared" si="74"/>
        <v>78.325898714248225</v>
      </c>
      <c r="Z252" s="35">
        <f t="shared" si="75"/>
        <v>78.806529301578792</v>
      </c>
      <c r="AA252" s="35">
        <f t="shared" si="76"/>
        <v>-3.0783739617729893</v>
      </c>
      <c r="AB252" s="35">
        <f t="shared" si="77"/>
        <v>-3.0783739617729822</v>
      </c>
      <c r="AC252" s="35">
        <f t="shared" si="78"/>
        <v>-3.078373961772968</v>
      </c>
      <c r="AD252" s="36"/>
      <c r="AE252" s="36"/>
      <c r="AF252">
        <v>1.75</v>
      </c>
      <c r="AG252">
        <v>2.16</v>
      </c>
      <c r="AH252" s="41"/>
      <c r="AI252" s="36"/>
      <c r="AJ252" t="s">
        <v>480</v>
      </c>
      <c r="AK252" s="35"/>
      <c r="AL252" s="35"/>
    </row>
    <row r="253" spans="1:38" ht="15" x14ac:dyDescent="0.25">
      <c r="A253">
        <v>1.85</v>
      </c>
      <c r="B253">
        <v>4.04</v>
      </c>
      <c r="C253">
        <v>4.12</v>
      </c>
      <c r="D253" s="20">
        <f t="shared" si="66"/>
        <v>3.0783739617729733E-2</v>
      </c>
      <c r="E253" s="17">
        <f>IF(OR($A253="",$B253="",$C253=""),"",A253*'MPTO_working_3-way'!$I252)</f>
        <v>1.9069499182928</v>
      </c>
      <c r="F253" s="21">
        <f>IF(OR($A253="",$B253="",$C253=""),"",B253*'MPTO_working_3-way'!$I252)</f>
        <v>4.1643663080556284</v>
      </c>
      <c r="G253" s="22">
        <f>IF(OR($A253="",$B253="",$C253=""),"",C253*'MPTO_working_3-way'!$I252)</f>
        <v>4.2468290072250463</v>
      </c>
      <c r="H253" s="17">
        <f>IF(OR($A253="",$B253="",$C253=""),"",'MPTO_working_3-way'!E252)</f>
        <v>1.8857986938436893</v>
      </c>
      <c r="I253" s="21">
        <f>IF(OR($A253="",$B253="",$C253=""),"",'MPTO_working_3-way'!F252)</f>
        <v>4.214723187432476</v>
      </c>
      <c r="J253" s="22">
        <f>IF(OR($A253="",$B253="",$C253=""),"",'MPTO_working_3-way'!G252)</f>
        <v>4.3018671812715601</v>
      </c>
      <c r="K253" s="17">
        <f>IF(OR($A253="",$B253="",$C253=""),"",'OddsRatio_working_3-way'!H252)</f>
        <v>1.893692903392646</v>
      </c>
      <c r="L253" s="21">
        <f>IF(OR($A253="",$B253="",$C253=""),"",'OddsRatio_working_3-way'!I252)</f>
        <v>4.1962663838984042</v>
      </c>
      <c r="M253" s="22">
        <f>IF(OR($A253="",$B253="",$C253=""),"",'OddsRatio_working_3-way'!J252)</f>
        <v>4.280378657158888</v>
      </c>
      <c r="N253" s="23">
        <f t="shared" si="67"/>
        <v>52.439762072789598</v>
      </c>
      <c r="O253" s="24">
        <f t="shared" si="68"/>
        <v>24.01325738481702</v>
      </c>
      <c r="P253" s="24">
        <f t="shared" si="69"/>
        <v>23.546980542393388</v>
      </c>
      <c r="Q253" t="s">
        <v>444</v>
      </c>
      <c r="R253" t="s">
        <v>445</v>
      </c>
      <c r="S253" s="48" t="s">
        <v>477</v>
      </c>
      <c r="T253" s="35">
        <v>100</v>
      </c>
      <c r="U253" s="35">
        <f t="shared" si="70"/>
        <v>23.076923076923073</v>
      </c>
      <c r="V253" s="35">
        <f t="shared" si="71"/>
        <v>82.817869415807564</v>
      </c>
      <c r="W253" s="35">
        <f t="shared" si="72"/>
        <v>90.430622009569376</v>
      </c>
      <c r="X253" s="35">
        <f t="shared" si="73"/>
        <v>26.751508574623063</v>
      </c>
      <c r="Y253" s="35">
        <f t="shared" si="74"/>
        <v>86.492454913507544</v>
      </c>
      <c r="Z253" s="35">
        <f t="shared" si="75"/>
        <v>94.105207507269355</v>
      </c>
      <c r="AA253" s="35">
        <f t="shared" si="76"/>
        <v>-3.6745854976999901</v>
      </c>
      <c r="AB253" s="35">
        <f t="shared" si="77"/>
        <v>-3.6745854976999794</v>
      </c>
      <c r="AC253" s="35">
        <f t="shared" si="78"/>
        <v>-3.6745854976999794</v>
      </c>
      <c r="AD253" s="36"/>
      <c r="AE253" s="36"/>
      <c r="AF253">
        <v>1.65</v>
      </c>
      <c r="AG253">
        <v>2.33</v>
      </c>
      <c r="AH253" s="41"/>
      <c r="AI253" s="36"/>
      <c r="AJ253" t="s">
        <v>480</v>
      </c>
      <c r="AK253" s="35"/>
      <c r="AL253" s="35"/>
    </row>
    <row r="254" spans="1:38" ht="15" x14ac:dyDescent="0.25">
      <c r="A254">
        <v>1.3</v>
      </c>
      <c r="B254">
        <v>5.82</v>
      </c>
      <c r="C254">
        <v>10.45</v>
      </c>
      <c r="D254" s="20">
        <f t="shared" si="66"/>
        <v>3.6745854976999892E-2</v>
      </c>
      <c r="E254" s="17">
        <f>IF(OR($A254="",$B254="",$C254=""),"",A254*'MPTO_working_3-way'!$I253)</f>
        <v>1.3477696114700999</v>
      </c>
      <c r="F254" s="21">
        <f>IF(OR($A254="",$B254="",$C254=""),"",B254*'MPTO_working_3-way'!$I253)</f>
        <v>6.0338608759661394</v>
      </c>
      <c r="G254" s="22">
        <f>IF(OR($A254="",$B254="",$C254=""),"",C254*'MPTO_working_3-way'!$I253)</f>
        <v>10.833994184509649</v>
      </c>
      <c r="H254" s="17">
        <f>IF(OR($A254="",$B254="",$C254=""),"",'MPTO_working_3-way'!E253)</f>
        <v>1.3210351113356211</v>
      </c>
      <c r="I254" s="21">
        <f>IF(OR($A254="",$B254="",$C254=""),"",'MPTO_working_3-way'!F253)</f>
        <v>6.2667365923640093</v>
      </c>
      <c r="J254" s="22">
        <f>IF(OR($A254="",$B254="",$C254=""),"",'MPTO_working_3-way'!G253)</f>
        <v>11.983918313317538</v>
      </c>
      <c r="K254" s="17">
        <f>IF(OR($A254="",$B254="",$C254=""),"",'OddsRatio_working_3-way'!H253)</f>
        <v>1.328615516334914</v>
      </c>
      <c r="L254" s="21">
        <f>IF(OR($A254="",$B254="",$C254=""),"",'OddsRatio_working_3-way'!I253)</f>
        <v>6.2797559624476165</v>
      </c>
      <c r="M254" s="22">
        <f>IF(OR($A254="",$B254="",$C254=""),"",'OddsRatio_working_3-way'!J253)</f>
        <v>11.351388764549789</v>
      </c>
      <c r="N254" s="23">
        <f t="shared" si="67"/>
        <v>74.196657313651329</v>
      </c>
      <c r="O254" s="24">
        <f t="shared" si="68"/>
        <v>16.573136513358545</v>
      </c>
      <c r="P254" s="24">
        <f t="shared" si="69"/>
        <v>9.2302061729901173</v>
      </c>
      <c r="Q254" t="s">
        <v>446</v>
      </c>
      <c r="R254" t="s">
        <v>310</v>
      </c>
      <c r="S254" s="48" t="s">
        <v>477</v>
      </c>
      <c r="T254" s="35">
        <v>100</v>
      </c>
      <c r="U254" s="35">
        <f t="shared" si="70"/>
        <v>39.393939393939398</v>
      </c>
      <c r="V254" s="35">
        <f t="shared" si="71"/>
        <v>76.635514018691595</v>
      </c>
      <c r="W254" s="35">
        <f t="shared" si="72"/>
        <v>80.50682261208577</v>
      </c>
      <c r="X254" s="35">
        <f t="shared" si="73"/>
        <v>42.857663369222642</v>
      </c>
      <c r="Y254" s="35">
        <f t="shared" si="74"/>
        <v>80.099237993974839</v>
      </c>
      <c r="Z254" s="35">
        <f t="shared" si="75"/>
        <v>83.970546587369029</v>
      </c>
      <c r="AA254" s="35">
        <f t="shared" si="76"/>
        <v>-3.4637239752832443</v>
      </c>
      <c r="AB254" s="35">
        <f t="shared" si="77"/>
        <v>-3.4637239752832443</v>
      </c>
      <c r="AC254" s="35">
        <f t="shared" si="78"/>
        <v>-3.4637239752832585</v>
      </c>
      <c r="AD254" s="36"/>
      <c r="AE254" s="36"/>
      <c r="AF254">
        <v>1.67</v>
      </c>
      <c r="AG254">
        <v>2.29</v>
      </c>
      <c r="AH254" s="41"/>
      <c r="AI254" s="36"/>
      <c r="AJ254" t="s">
        <v>337</v>
      </c>
      <c r="AK254" s="35"/>
      <c r="AL254" s="35"/>
    </row>
    <row r="255" spans="1:38" ht="15" x14ac:dyDescent="0.25">
      <c r="A255">
        <v>1.65</v>
      </c>
      <c r="B255">
        <v>4.28</v>
      </c>
      <c r="C255">
        <v>5.13</v>
      </c>
      <c r="D255" s="20">
        <f t="shared" si="66"/>
        <v>3.4637239752832505E-2</v>
      </c>
      <c r="E255" s="17">
        <f>IF(OR($A255="",$B255="",$C255=""),"",A255*'MPTO_working_3-way'!$I254)</f>
        <v>1.7071514455921735</v>
      </c>
      <c r="F255" s="21">
        <f>IF(OR($A255="",$B255="",$C255=""),"",B255*'MPTO_working_3-way'!$I254)</f>
        <v>4.4282473861421234</v>
      </c>
      <c r="G255" s="22">
        <f>IF(OR($A255="",$B255="",$C255=""),"",C255*'MPTO_working_3-way'!$I254)</f>
        <v>5.3076890399320309</v>
      </c>
      <c r="H255" s="17">
        <f>IF(OR($A255="",$B255="",$C255=""),"",'MPTO_working_3-way'!E254)</f>
        <v>1.6820437438365092</v>
      </c>
      <c r="I255" s="21">
        <f>IF(OR($A255="",$B255="",$C255=""),"",'MPTO_working_3-way'!F254)</f>
        <v>4.5024943389566783</v>
      </c>
      <c r="J255" s="22">
        <f>IF(OR($A255="",$B255="",$C255=""),"",'MPTO_working_3-way'!G254)</f>
        <v>5.4529781507950368</v>
      </c>
      <c r="K255" s="17">
        <f>IF(OR($A255="",$B255="",$C255=""),"",'OddsRatio_working_3-way'!H254)</f>
        <v>1.6906933145473644</v>
      </c>
      <c r="L255" s="21">
        <f>IF(OR($A255="",$B255="",$C255=""),"",'OddsRatio_working_3-way'!I254)</f>
        <v>4.4853447257159322</v>
      </c>
      <c r="M255" s="22">
        <f>IF(OR($A255="",$B255="",$C255=""),"",'OddsRatio_working_3-way'!J254)</f>
        <v>5.3885590601240247</v>
      </c>
      <c r="N255" s="23">
        <f t="shared" si="67"/>
        <v>58.577111162690187</v>
      </c>
      <c r="O255" s="24">
        <f t="shared" si="68"/>
        <v>22.582297527672615</v>
      </c>
      <c r="P255" s="24">
        <f t="shared" si="69"/>
        <v>18.840591309637194</v>
      </c>
      <c r="Q255" t="s">
        <v>325</v>
      </c>
      <c r="R255" t="s">
        <v>447</v>
      </c>
      <c r="S255" s="48" t="s">
        <v>477</v>
      </c>
      <c r="T255" s="35">
        <v>100</v>
      </c>
      <c r="U255" s="35">
        <f t="shared" si="70"/>
        <v>57.264957264957268</v>
      </c>
      <c r="V255" s="35">
        <f t="shared" si="71"/>
        <v>69.418960244648318</v>
      </c>
      <c r="W255" s="35">
        <f t="shared" si="72"/>
        <v>69.969969969969966</v>
      </c>
      <c r="X255" s="35">
        <f t="shared" si="73"/>
        <v>60.611069785381709</v>
      </c>
      <c r="Y255" s="35">
        <f t="shared" si="74"/>
        <v>72.765072765072773</v>
      </c>
      <c r="Z255" s="35">
        <f t="shared" si="75"/>
        <v>73.316082490394422</v>
      </c>
      <c r="AA255" s="35">
        <f t="shared" si="76"/>
        <v>-3.3461125204244411</v>
      </c>
      <c r="AB255" s="35">
        <f t="shared" si="77"/>
        <v>-3.3461125204244553</v>
      </c>
      <c r="AC255" s="35">
        <f t="shared" si="78"/>
        <v>-3.3461125204244553</v>
      </c>
      <c r="AD255" s="36"/>
      <c r="AE255" s="36"/>
      <c r="AF255">
        <v>1.64</v>
      </c>
      <c r="AG255">
        <v>2.34</v>
      </c>
      <c r="AH255" s="41"/>
      <c r="AI255" s="36"/>
      <c r="AJ255" t="s">
        <v>337</v>
      </c>
      <c r="AK255" s="35"/>
      <c r="AL255" s="35"/>
    </row>
    <row r="256" spans="1:38" ht="15" x14ac:dyDescent="0.25">
      <c r="A256">
        <v>2.34</v>
      </c>
      <c r="B256">
        <v>3.27</v>
      </c>
      <c r="C256">
        <v>3.33</v>
      </c>
      <c r="D256" s="20">
        <f t="shared" si="66"/>
        <v>3.3461125204244491E-2</v>
      </c>
      <c r="E256" s="17">
        <f>IF(OR($A256="",$B256="",$C256=""),"",A256*'MPTO_working_3-way'!$I255)</f>
        <v>2.4182990329779321</v>
      </c>
      <c r="F256" s="21">
        <f>IF(OR($A256="",$B256="",$C256=""),"",B256*'MPTO_working_3-way'!$I255)</f>
        <v>3.3794178794178795</v>
      </c>
      <c r="G256" s="22">
        <f>IF(OR($A256="",$B256="",$C256=""),"",C256*'MPTO_working_3-way'!$I255)</f>
        <v>3.4414255469301342</v>
      </c>
      <c r="H256" s="17">
        <f>IF(OR($A256="",$B256="",$C256=""),"",'MPTO_working_3-way'!E255)</f>
        <v>2.4027099553432762</v>
      </c>
      <c r="I256" s="21">
        <f>IF(OR($A256="",$B256="",$C256=""),"",'MPTO_working_3-way'!F255)</f>
        <v>3.3937800729302277</v>
      </c>
      <c r="J256" s="22">
        <f>IF(OR($A256="",$B256="",$C256=""),"",'MPTO_working_3-way'!G255)</f>
        <v>3.4584533520965723</v>
      </c>
      <c r="K256" s="17">
        <f>IF(OR($A256="",$B256="",$C256=""),"",'OddsRatio_working_3-way'!H255)</f>
        <v>2.4094790906533876</v>
      </c>
      <c r="L256" s="21">
        <f>IF(OR($A256="",$B256="",$C256=""),"",'OddsRatio_working_3-way'!I255)</f>
        <v>3.3876996535695452</v>
      </c>
      <c r="M256" s="22">
        <f>IF(OR($A256="",$B256="",$C256=""),"",'OddsRatio_working_3-way'!J255)</f>
        <v>3.4508106576286526</v>
      </c>
      <c r="N256" s="23">
        <f t="shared" si="67"/>
        <v>41.351379062852459</v>
      </c>
      <c r="O256" s="24">
        <f t="shared" si="68"/>
        <v>29.59089510919717</v>
      </c>
      <c r="P256" s="24">
        <f t="shared" si="69"/>
        <v>29.057725827950371</v>
      </c>
      <c r="Q256" t="s">
        <v>448</v>
      </c>
      <c r="R256" t="s">
        <v>449</v>
      </c>
      <c r="S256" s="48" t="s">
        <v>477</v>
      </c>
      <c r="T256" s="35">
        <v>100</v>
      </c>
      <c r="U256" s="35">
        <f t="shared" si="70"/>
        <v>66.666666666666657</v>
      </c>
      <c r="V256" s="35">
        <f t="shared" si="71"/>
        <v>69.879518072289159</v>
      </c>
      <c r="W256" s="35">
        <f t="shared" si="72"/>
        <v>60.629921259842511</v>
      </c>
      <c r="X256" s="35">
        <f t="shared" si="73"/>
        <v>69.490560667868323</v>
      </c>
      <c r="Y256" s="35">
        <f t="shared" si="74"/>
        <v>72.703412073490796</v>
      </c>
      <c r="Z256" s="35">
        <f t="shared" si="75"/>
        <v>63.453815261044177</v>
      </c>
      <c r="AA256" s="35">
        <f t="shared" si="76"/>
        <v>-2.8238940012016656</v>
      </c>
      <c r="AB256" s="35">
        <f t="shared" si="77"/>
        <v>-2.8238940012016371</v>
      </c>
      <c r="AC256" s="35">
        <f t="shared" si="78"/>
        <v>-2.8238940012016656</v>
      </c>
      <c r="AD256" s="36"/>
      <c r="AE256" s="36"/>
      <c r="AF256">
        <v>2.0099999999999998</v>
      </c>
      <c r="AG256">
        <v>1.87</v>
      </c>
      <c r="AH256" s="41"/>
      <c r="AI256" s="36"/>
      <c r="AJ256" t="s">
        <v>337</v>
      </c>
      <c r="AK256" s="35"/>
      <c r="AL256" s="35"/>
    </row>
    <row r="257" spans="1:38" ht="15" x14ac:dyDescent="0.25">
      <c r="A257">
        <v>3</v>
      </c>
      <c r="B257">
        <v>3.32</v>
      </c>
      <c r="C257">
        <v>2.54</v>
      </c>
      <c r="D257" s="20">
        <f t="shared" si="66"/>
        <v>2.8238940012016656E-2</v>
      </c>
      <c r="E257" s="17">
        <f>IF(OR($A257="",$B257="",$C257=""),"",A257*'MPTO_working_3-way'!$I256)</f>
        <v>3.08471682003605</v>
      </c>
      <c r="F257" s="21">
        <f>IF(OR($A257="",$B257="",$C257=""),"",B257*'MPTO_working_3-way'!$I256)</f>
        <v>3.4137532808398952</v>
      </c>
      <c r="G257" s="22">
        <f>IF(OR($A257="",$B257="",$C257=""),"",C257*'MPTO_working_3-way'!$I256)</f>
        <v>2.6117269076305223</v>
      </c>
      <c r="H257" s="17">
        <f>IF(OR($A257="",$B257="",$C257=""),"",'MPTO_working_3-way'!E256)</f>
        <v>3.0871786527822977</v>
      </c>
      <c r="I257" s="21">
        <f>IF(OR($A257="",$B257="",$C257=""),"",'MPTO_working_3-way'!F256)</f>
        <v>3.4271006430171229</v>
      </c>
      <c r="J257" s="22">
        <f>IF(OR($A257="",$B257="",$C257=""),"",'MPTO_working_3-way'!G256)</f>
        <v>2.6022163096250379</v>
      </c>
      <c r="K257" s="17">
        <f>IF(OR($A257="",$B257="",$C257=""),"",'OddsRatio_working_3-way'!H256)</f>
        <v>3.0865030259710702</v>
      </c>
      <c r="L257" s="21">
        <f>IF(OR($A257="",$B257="",$C257=""),"",'OddsRatio_working_3-way'!I256)</f>
        <v>3.420343510126441</v>
      </c>
      <c r="M257" s="22">
        <f>IF(OR($A257="",$B257="",$C257=""),"",'OddsRatio_working_3-way'!J256)</f>
        <v>2.6066073299977246</v>
      </c>
      <c r="N257" s="23">
        <f t="shared" si="67"/>
        <v>32.417886578914995</v>
      </c>
      <c r="O257" s="24">
        <f t="shared" si="68"/>
        <v>29.293271005043671</v>
      </c>
      <c r="P257" s="24">
        <f t="shared" si="69"/>
        <v>38.288842416041327</v>
      </c>
      <c r="Q257" t="s">
        <v>450</v>
      </c>
      <c r="R257" t="s">
        <v>451</v>
      </c>
      <c r="S257" s="48" t="s">
        <v>477</v>
      </c>
      <c r="T257" s="35">
        <v>100</v>
      </c>
      <c r="U257" s="35">
        <f t="shared" si="70"/>
        <v>29.078014184397166</v>
      </c>
      <c r="V257" s="35">
        <f t="shared" si="71"/>
        <v>79.716024340770801</v>
      </c>
      <c r="W257" s="35">
        <f t="shared" si="72"/>
        <v>87.56218905472636</v>
      </c>
      <c r="X257" s="35">
        <f t="shared" si="73"/>
        <v>32.721786604502846</v>
      </c>
      <c r="Y257" s="35">
        <f t="shared" si="74"/>
        <v>83.359796760876463</v>
      </c>
      <c r="Z257" s="35">
        <f t="shared" si="75"/>
        <v>91.205961474832051</v>
      </c>
      <c r="AA257" s="35">
        <f t="shared" si="76"/>
        <v>-3.6437724201056803</v>
      </c>
      <c r="AB257" s="35">
        <f t="shared" si="77"/>
        <v>-3.6437724201056625</v>
      </c>
      <c r="AC257" s="35">
        <f t="shared" si="78"/>
        <v>-3.6437724201056909</v>
      </c>
      <c r="AD257" s="36"/>
      <c r="AE257" s="36"/>
      <c r="AF257">
        <v>2.31</v>
      </c>
      <c r="AG257">
        <v>1.66</v>
      </c>
      <c r="AH257" s="41"/>
      <c r="AI257" s="36"/>
      <c r="AJ257" t="s">
        <v>338</v>
      </c>
      <c r="AK257" s="35"/>
      <c r="AL257" s="35"/>
    </row>
    <row r="258" spans="1:38" ht="15" x14ac:dyDescent="0.25">
      <c r="A258">
        <v>1.41</v>
      </c>
      <c r="B258">
        <v>4.93</v>
      </c>
      <c r="C258">
        <v>8.0399999999999991</v>
      </c>
      <c r="D258" s="20">
        <f t="shared" si="66"/>
        <v>3.6437724201056954E-2</v>
      </c>
      <c r="E258" s="17">
        <f>IF(OR($A258="",$B258="",$C258=""),"",A258*'MPTO_working_3-way'!$I257)</f>
        <v>1.4613771911234903</v>
      </c>
      <c r="F258" s="21">
        <f>IF(OR($A258="",$B258="",$C258=""),"",B258*'MPTO_working_3-way'!$I257)</f>
        <v>5.1096379803112102</v>
      </c>
      <c r="G258" s="22">
        <f>IF(OR($A258="",$B258="",$C258=""),"",C258*'MPTO_working_3-way'!$I257)</f>
        <v>8.3329593025764979</v>
      </c>
      <c r="H258" s="17">
        <f>IF(OR($A258="",$B258="",$C258=""),"",'MPTO_working_3-way'!E257)</f>
        <v>1.4345680252035096</v>
      </c>
      <c r="I258" s="21">
        <f>IF(OR($A258="",$B258="",$C258=""),"",'MPTO_working_3-way'!F257)</f>
        <v>5.2440076475118582</v>
      </c>
      <c r="J258" s="22">
        <f>IF(OR($A258="",$B258="",$C258=""),"",'MPTO_working_3-way'!G257)</f>
        <v>8.91009877426551</v>
      </c>
      <c r="K258" s="17">
        <f>IF(OR($A258="",$B258="",$C258=""),"",'OddsRatio_working_3-way'!H257)</f>
        <v>1.4428114600202802</v>
      </c>
      <c r="L258" s="21">
        <f>IF(OR($A258="",$B258="",$C258=""),"",'OddsRatio_working_3-way'!I257)</f>
        <v>5.2445098484870734</v>
      </c>
      <c r="M258" s="22">
        <f>IF(OR($A258="",$B258="",$C258=""),"",'OddsRatio_working_3-way'!J257)</f>
        <v>8.6033967769335877</v>
      </c>
      <c r="N258" s="23">
        <f t="shared" si="67"/>
        <v>68.428603243164844</v>
      </c>
      <c r="O258" s="24">
        <f t="shared" si="68"/>
        <v>19.570858128369665</v>
      </c>
      <c r="P258" s="24">
        <f t="shared" si="69"/>
        <v>12.000538628465476</v>
      </c>
      <c r="Q258" t="s">
        <v>228</v>
      </c>
      <c r="R258" t="s">
        <v>210</v>
      </c>
      <c r="S258" s="48" t="s">
        <v>477</v>
      </c>
      <c r="T258" s="35">
        <v>100</v>
      </c>
      <c r="U258" s="35">
        <f t="shared" si="70"/>
        <v>59.016393442622956</v>
      </c>
      <c r="V258" s="35">
        <f t="shared" si="71"/>
        <v>68.847352024922117</v>
      </c>
      <c r="W258" s="35">
        <f t="shared" si="72"/>
        <v>68.847352024922117</v>
      </c>
      <c r="X258" s="35">
        <f t="shared" si="73"/>
        <v>62.305295950155759</v>
      </c>
      <c r="Y258" s="35">
        <f t="shared" si="74"/>
        <v>72.136254532454942</v>
      </c>
      <c r="Z258" s="35">
        <f t="shared" si="75"/>
        <v>72.136254532454942</v>
      </c>
      <c r="AA258" s="35">
        <f t="shared" si="76"/>
        <v>-3.2889025075328036</v>
      </c>
      <c r="AB258" s="35">
        <f t="shared" si="77"/>
        <v>-3.2889025075328249</v>
      </c>
      <c r="AC258" s="35">
        <f t="shared" si="78"/>
        <v>-3.2889025075328249</v>
      </c>
      <c r="AD258" s="36"/>
      <c r="AE258" s="36"/>
      <c r="AF258">
        <v>1.55</v>
      </c>
      <c r="AG258">
        <v>2.5299999999999998</v>
      </c>
      <c r="AH258" s="41"/>
      <c r="AI258" s="36"/>
      <c r="AJ258" t="s">
        <v>304</v>
      </c>
      <c r="AK258" s="35"/>
      <c r="AL258" s="35"/>
    </row>
    <row r="259" spans="1:38" ht="15" x14ac:dyDescent="0.25">
      <c r="A259">
        <v>2.44</v>
      </c>
      <c r="B259">
        <v>3.21</v>
      </c>
      <c r="C259">
        <v>3.21</v>
      </c>
      <c r="D259" s="20">
        <f t="shared" si="66"/>
        <v>3.2889025075328204E-2</v>
      </c>
      <c r="E259" s="17">
        <f>IF(OR($A259="",$B259="",$C259=""),"",A259*'MPTO_working_3-way'!$I258)</f>
        <v>2.5202492211838008</v>
      </c>
      <c r="F259" s="21">
        <f>IF(OR($A259="",$B259="",$C259=""),"",B259*'MPTO_working_3-way'!$I258)</f>
        <v>3.3155737704918034</v>
      </c>
      <c r="G259" s="22">
        <f>IF(OR($A259="",$B259="",$C259=""),"",C259*'MPTO_working_3-way'!$I258)</f>
        <v>3.3155737704918034</v>
      </c>
      <c r="H259" s="17">
        <f>IF(OR($A259="",$B259="",$C259=""),"",'MPTO_working_3-way'!E258)</f>
        <v>2.5070632922197094</v>
      </c>
      <c r="I259" s="21">
        <f>IF(OR($A259="",$B259="",$C259=""),"",'MPTO_working_3-way'!F258)</f>
        <v>3.3270842772995013</v>
      </c>
      <c r="J259" s="22">
        <f>IF(OR($A259="",$B259="",$C259=""),"",'MPTO_working_3-way'!G258)</f>
        <v>3.3270842772995013</v>
      </c>
      <c r="K259" s="17">
        <f>IF(OR($A259="",$B259="",$C259=""),"",'OddsRatio_working_3-way'!H258)</f>
        <v>2.5129345398592999</v>
      </c>
      <c r="L259" s="21">
        <f>IF(OR($A259="",$B259="",$C259=""),"",'OddsRatio_working_3-way'!I258)</f>
        <v>3.3219342590896219</v>
      </c>
      <c r="M259" s="22">
        <f>IF(OR($A259="",$B259="",$C259=""),"",'OddsRatio_working_3-way'!J258)</f>
        <v>3.3219342590896219</v>
      </c>
      <c r="N259" s="23">
        <f t="shared" si="67"/>
        <v>39.678615574783684</v>
      </c>
      <c r="O259" s="24">
        <f t="shared" si="68"/>
        <v>30.160692212608158</v>
      </c>
      <c r="P259" s="24">
        <f t="shared" si="69"/>
        <v>30.160692212608158</v>
      </c>
      <c r="Q259" t="s">
        <v>452</v>
      </c>
      <c r="R259" t="s">
        <v>453</v>
      </c>
      <c r="S259" s="48" t="s">
        <v>477</v>
      </c>
      <c r="T259" s="35">
        <v>100</v>
      </c>
      <c r="U259" s="35">
        <f t="shared" si="70"/>
        <v>31.506849315068493</v>
      </c>
      <c r="V259" s="35">
        <f t="shared" si="71"/>
        <v>78.94736842105263</v>
      </c>
      <c r="W259" s="35">
        <f t="shared" si="72"/>
        <v>85.590778097982707</v>
      </c>
      <c r="X259" s="35">
        <f t="shared" si="73"/>
        <v>35.461853480964656</v>
      </c>
      <c r="Y259" s="35">
        <f t="shared" si="74"/>
        <v>82.902372586948786</v>
      </c>
      <c r="Z259" s="35">
        <f t="shared" si="75"/>
        <v>89.545782263878877</v>
      </c>
      <c r="AA259" s="35">
        <f t="shared" si="76"/>
        <v>-3.9550041658961632</v>
      </c>
      <c r="AB259" s="35">
        <f t="shared" si="77"/>
        <v>-3.9550041658961561</v>
      </c>
      <c r="AC259" s="35">
        <f t="shared" si="78"/>
        <v>-3.9550041658961703</v>
      </c>
      <c r="AD259" s="36"/>
      <c r="AE259" s="36"/>
      <c r="AF259">
        <v>2.21</v>
      </c>
      <c r="AG259">
        <v>1.71</v>
      </c>
      <c r="AH259" s="41"/>
      <c r="AI259" s="36"/>
      <c r="AJ259" t="s">
        <v>304</v>
      </c>
      <c r="AK259" s="35"/>
      <c r="AL259" s="35"/>
    </row>
    <row r="260" spans="1:38" ht="15" x14ac:dyDescent="0.25">
      <c r="A260">
        <v>1.46</v>
      </c>
      <c r="B260">
        <v>4.75</v>
      </c>
      <c r="C260">
        <v>6.94</v>
      </c>
      <c r="D260" s="20">
        <f t="shared" ref="D260:D293" si="79">IF(OR($A260="",$B260="",$C260=""),"",(1/A260)+(1/B260)+(1/C260)-1)</f>
        <v>3.9550041658961588E-2</v>
      </c>
      <c r="E260" s="17">
        <f>IF(OR($A260="",$B260="",$C260=""),"",A260*'MPTO_working_3-way'!$I259)</f>
        <v>1.5177430608220839</v>
      </c>
      <c r="F260" s="21">
        <f>IF(OR($A260="",$B260="",$C260=""),"",B260*'MPTO_working_3-way'!$I259)</f>
        <v>4.9378626978800675</v>
      </c>
      <c r="G260" s="22">
        <f>IF(OR($A260="",$B260="",$C260=""),"",C260*'MPTO_working_3-way'!$I259)</f>
        <v>7.2144772891131934</v>
      </c>
      <c r="H260" s="17">
        <f>IF(OR($A260="",$B260="",$C260=""),"",'MPTO_working_3-way'!E259)</f>
        <v>1.4886531293979368</v>
      </c>
      <c r="I260" s="21">
        <f>IF(OR($A260="",$B260="",$C260=""),"",'MPTO_working_3-way'!F259)</f>
        <v>5.0673201444529834</v>
      </c>
      <c r="J260" s="22">
        <f>IF(OR($A260="",$B260="",$C260=""),"",'MPTO_working_3-way'!G259)</f>
        <v>7.6389016744702793</v>
      </c>
      <c r="K260" s="17">
        <f>IF(OR($A260="",$B260="",$C260=""),"",'OddsRatio_working_3-way'!H259)</f>
        <v>1.4977701814767557</v>
      </c>
      <c r="L260" s="21">
        <f>IF(OR($A260="",$B260="",$C260=""),"",'OddsRatio_working_3-way'!I259)</f>
        <v>5.0579090881257232</v>
      </c>
      <c r="M260" s="22">
        <f>IF(OR($A260="",$B260="",$C260=""),"",'OddsRatio_working_3-way'!J259)</f>
        <v>7.4277279955911446</v>
      </c>
      <c r="N260" s="23">
        <f t="shared" si="67"/>
        <v>65.887305026342929</v>
      </c>
      <c r="O260" s="24">
        <f t="shared" si="68"/>
        <v>20.251676913360146</v>
      </c>
      <c r="P260" s="24">
        <f t="shared" si="69"/>
        <v>13.861018060296928</v>
      </c>
      <c r="Q260" t="s">
        <v>262</v>
      </c>
      <c r="R260" t="s">
        <v>257</v>
      </c>
      <c r="S260" s="48" t="s">
        <v>477</v>
      </c>
      <c r="T260" s="35">
        <v>100</v>
      </c>
      <c r="U260" s="35">
        <f t="shared" si="70"/>
        <v>42.857142857142854</v>
      </c>
      <c r="V260" s="35">
        <f t="shared" si="71"/>
        <v>73.045822102425873</v>
      </c>
      <c r="W260" s="35">
        <f t="shared" si="72"/>
        <v>80.392156862745097</v>
      </c>
      <c r="X260" s="35">
        <f t="shared" si="73"/>
        <v>46.56202103482903</v>
      </c>
      <c r="Y260" s="35">
        <f t="shared" si="74"/>
        <v>76.750700280112042</v>
      </c>
      <c r="Z260" s="35">
        <f t="shared" si="75"/>
        <v>84.097035040431265</v>
      </c>
      <c r="AA260" s="35">
        <f t="shared" si="76"/>
        <v>-3.7048781776861759</v>
      </c>
      <c r="AB260" s="35">
        <f t="shared" si="77"/>
        <v>-3.7048781776861688</v>
      </c>
      <c r="AC260" s="35">
        <f t="shared" si="78"/>
        <v>-3.7048781776861688</v>
      </c>
      <c r="AD260" s="36"/>
      <c r="AE260" s="36"/>
      <c r="AF260">
        <v>1.77</v>
      </c>
      <c r="AG260">
        <v>2.12</v>
      </c>
      <c r="AH260" s="41"/>
      <c r="AI260" s="36"/>
      <c r="AJ260" t="s">
        <v>304</v>
      </c>
      <c r="AK260" s="35"/>
      <c r="AL260" s="35"/>
    </row>
    <row r="261" spans="1:38" ht="15" x14ac:dyDescent="0.25">
      <c r="A261">
        <v>1.75</v>
      </c>
      <c r="B261">
        <v>3.71</v>
      </c>
      <c r="C261">
        <v>5.0999999999999996</v>
      </c>
      <c r="D261" s="20">
        <f t="shared" si="79"/>
        <v>3.7048781776861661E-2</v>
      </c>
      <c r="E261" s="17">
        <f>IF(OR($A261="",$B261="",$C261=""),"",A261*'MPTO_working_3-way'!$I260)</f>
        <v>1.814835368109508</v>
      </c>
      <c r="F261" s="21">
        <f>IF(OR($A261="",$B261="",$C261=""),"",B261*'MPTO_working_3-way'!$I260)</f>
        <v>3.8474509803921566</v>
      </c>
      <c r="G261" s="22">
        <f>IF(OR($A261="",$B261="",$C261=""),"",C261*'MPTO_working_3-way'!$I260)</f>
        <v>5.2889487870619938</v>
      </c>
      <c r="H261" s="17">
        <f>IF(OR($A261="",$B261="",$C261=""),"",'MPTO_working_3-way'!E260)</f>
        <v>1.788656057980148</v>
      </c>
      <c r="I261" s="21">
        <f>IF(OR($A261="",$B261="",$C261=""),"",'MPTO_working_3-way'!F260)</f>
        <v>3.8881430234947594</v>
      </c>
      <c r="J261" s="22">
        <f>IF(OR($A261="",$B261="",$C261=""),"",'MPTO_working_3-way'!G260)</f>
        <v>5.4428037203950517</v>
      </c>
      <c r="K261" s="17">
        <f>IF(OR($A261="",$B261="",$C261=""),"",'OddsRatio_working_3-way'!H260)</f>
        <v>1.7982176828737226</v>
      </c>
      <c r="L261" s="21">
        <f>IF(OR($A261="",$B261="",$C261=""),"",'OddsRatio_working_3-way'!I260)</f>
        <v>3.8842265607837181</v>
      </c>
      <c r="M261" s="22">
        <f>IF(OR($A261="",$B261="",$C261=""),"",'OddsRatio_working_3-way'!J260)</f>
        <v>5.3635899997096832</v>
      </c>
      <c r="N261" s="23">
        <f t="shared" si="67"/>
        <v>55.101416777086939</v>
      </c>
      <c r="O261" s="24">
        <f t="shared" si="68"/>
        <v>25.991234328814599</v>
      </c>
      <c r="P261" s="24">
        <f t="shared" si="69"/>
        <v>18.907348894098462</v>
      </c>
      <c r="Q261" t="s">
        <v>258</v>
      </c>
      <c r="R261" t="s">
        <v>259</v>
      </c>
      <c r="S261" s="48" t="s">
        <v>477</v>
      </c>
      <c r="T261" s="35">
        <v>100</v>
      </c>
      <c r="U261" s="35">
        <f t="shared" si="70"/>
        <v>51.690821256038639</v>
      </c>
      <c r="V261" s="35">
        <f t="shared" si="71"/>
        <v>71.014492753623188</v>
      </c>
      <c r="W261" s="35">
        <f t="shared" si="72"/>
        <v>73.821989528795811</v>
      </c>
      <c r="X261" s="35">
        <f t="shared" si="73"/>
        <v>55.163517717581001</v>
      </c>
      <c r="Y261" s="35">
        <f t="shared" si="74"/>
        <v>74.487189215165557</v>
      </c>
      <c r="Z261" s="35">
        <f t="shared" si="75"/>
        <v>77.294685990338181</v>
      </c>
      <c r="AA261" s="35">
        <f t="shared" si="76"/>
        <v>-3.4726964615423626</v>
      </c>
      <c r="AB261" s="35">
        <f t="shared" si="77"/>
        <v>-3.4726964615423697</v>
      </c>
      <c r="AC261" s="35">
        <f t="shared" si="78"/>
        <v>-3.4726964615423697</v>
      </c>
      <c r="AD261" s="36"/>
      <c r="AE261" s="36"/>
      <c r="AF261">
        <v>2.29</v>
      </c>
      <c r="AG261">
        <v>1.66</v>
      </c>
      <c r="AH261" s="41"/>
      <c r="AI261" s="36"/>
      <c r="AJ261" t="s">
        <v>304</v>
      </c>
      <c r="AK261" s="35"/>
      <c r="AL261" s="35"/>
    </row>
    <row r="262" spans="1:38" ht="15" x14ac:dyDescent="0.25">
      <c r="A262">
        <v>2.0699999999999998</v>
      </c>
      <c r="B262">
        <v>3.45</v>
      </c>
      <c r="C262">
        <v>3.82</v>
      </c>
      <c r="D262" s="20">
        <f t="shared" si="79"/>
        <v>3.4726964615423572E-2</v>
      </c>
      <c r="E262" s="17">
        <f>IF(OR($A262="",$B262="",$C262=""),"",A262*'MPTO_working_3-way'!$I261)</f>
        <v>2.1418848167539268</v>
      </c>
      <c r="F262" s="21">
        <f>IF(OR($A262="",$B262="",$C262=""),"",B262*'MPTO_working_3-way'!$I261)</f>
        <v>3.5698080279232114</v>
      </c>
      <c r="G262" s="22">
        <f>IF(OR($A262="",$B262="",$C262=""),"",C262*'MPTO_working_3-way'!$I261)</f>
        <v>3.9526570048309178</v>
      </c>
      <c r="H262" s="17">
        <f>IF(OR($A262="",$B262="",$C262=""),"",'MPTO_working_3-way'!E261)</f>
        <v>2.1208182094516066</v>
      </c>
      <c r="I262" s="21">
        <f>IF(OR($A262="",$B262="",$C262=""),"",'MPTO_working_3-way'!F261)</f>
        <v>3.5935104674765963</v>
      </c>
      <c r="J262" s="22">
        <f>IF(OR($A262="",$B262="",$C262=""),"",'MPTO_working_3-way'!G261)</f>
        <v>3.9967314755534584</v>
      </c>
      <c r="K262" s="17">
        <f>IF(OR($A262="",$B262="",$C262=""),"",'OddsRatio_working_3-way'!H261)</f>
        <v>2.1293144990476822</v>
      </c>
      <c r="L262" s="21">
        <f>IF(OR($A262="",$B262="",$C262=""),"",'OddsRatio_working_3-way'!I261)</f>
        <v>3.5858135725858156</v>
      </c>
      <c r="M262" s="22">
        <f>IF(OR($A262="",$B262="",$C262=""),"",'OddsRatio_working_3-way'!J261)</f>
        <v>3.9763241937518363</v>
      </c>
      <c r="N262" s="23">
        <f t="shared" si="67"/>
        <v>46.687851381080421</v>
      </c>
      <c r="O262" s="24">
        <f t="shared" si="68"/>
        <v>28.012710828648252</v>
      </c>
      <c r="P262" s="24">
        <f t="shared" si="69"/>
        <v>25.299437790271327</v>
      </c>
      <c r="Q262" t="s">
        <v>260</v>
      </c>
      <c r="R262" t="s">
        <v>454</v>
      </c>
      <c r="S262" s="48" t="s">
        <v>477</v>
      </c>
      <c r="T262" s="35">
        <v>100</v>
      </c>
      <c r="U262" s="35">
        <f t="shared" si="70"/>
        <v>79.716024340770801</v>
      </c>
      <c r="V262" s="35">
        <f t="shared" si="71"/>
        <v>75.550122249388764</v>
      </c>
      <c r="W262" s="35">
        <f t="shared" si="72"/>
        <v>41.176470588235297</v>
      </c>
      <c r="X262" s="35">
        <f t="shared" si="73"/>
        <v>83.27340716237596</v>
      </c>
      <c r="Y262" s="35">
        <f t="shared" si="74"/>
        <v>79.107505070993923</v>
      </c>
      <c r="Z262" s="35">
        <f t="shared" si="75"/>
        <v>44.733853409840464</v>
      </c>
      <c r="AA262" s="35">
        <f t="shared" si="76"/>
        <v>-3.5573828216051595</v>
      </c>
      <c r="AB262" s="35">
        <f t="shared" si="77"/>
        <v>-3.5573828216051595</v>
      </c>
      <c r="AC262" s="35">
        <f t="shared" si="78"/>
        <v>-3.5573828216051666</v>
      </c>
      <c r="AD262" s="36"/>
      <c r="AE262" s="36"/>
      <c r="AF262">
        <v>1.81</v>
      </c>
      <c r="AG262">
        <v>2.06</v>
      </c>
      <c r="AH262" s="41"/>
      <c r="AI262" s="36"/>
      <c r="AJ262" t="s">
        <v>304</v>
      </c>
      <c r="AK262" s="35"/>
      <c r="AL262" s="35"/>
    </row>
    <row r="263" spans="1:38" ht="15" x14ac:dyDescent="0.25">
      <c r="A263">
        <v>4.93</v>
      </c>
      <c r="B263">
        <v>4.09</v>
      </c>
      <c r="C263">
        <v>1.7</v>
      </c>
      <c r="D263" s="20">
        <f t="shared" si="79"/>
        <v>3.5573828216051595E-2</v>
      </c>
      <c r="E263" s="17">
        <f>IF(OR($A263="",$B263="",$C263=""),"",A263*'MPTO_working_3-way'!$I262)</f>
        <v>5.1053789731051342</v>
      </c>
      <c r="F263" s="21">
        <f>IF(OR($A263="",$B263="",$C263=""),"",B263*'MPTO_working_3-way'!$I262)</f>
        <v>4.235496957403651</v>
      </c>
      <c r="G263" s="22">
        <f>IF(OR($A263="",$B263="",$C263=""),"",C263*'MPTO_working_3-way'!$I262)</f>
        <v>1.7604755079672876</v>
      </c>
      <c r="H263" s="17">
        <f>IF(OR($A263="",$B263="",$C263=""),"",'MPTO_working_3-way'!E262)</f>
        <v>5.2361006517956836</v>
      </c>
      <c r="I263" s="21">
        <f>IF(OR($A263="",$B263="",$C263=""),"",'MPTO_working_3-way'!F262)</f>
        <v>4.2984715086657141</v>
      </c>
      <c r="J263" s="22">
        <f>IF(OR($A263="",$B263="",$C263=""),"",'MPTO_working_3-way'!G262)</f>
        <v>1.7349744878204079</v>
      </c>
      <c r="K263" s="17">
        <f>IF(OR($A263="",$B263="",$C263=""),"",'OddsRatio_working_3-way'!H262)</f>
        <v>5.1768104443442926</v>
      </c>
      <c r="L263" s="21">
        <f>IF(OR($A263="",$B263="",$C263=""),"",'OddsRatio_working_3-way'!I262)</f>
        <v>4.2840570669271916</v>
      </c>
      <c r="M263" s="22">
        <f>IF(OR($A263="",$B263="",$C263=""),"",'OddsRatio_working_3-way'!J262)</f>
        <v>1.743961147847584</v>
      </c>
      <c r="N263" s="23">
        <f t="shared" ref="N263:N293" si="80">(1/E263)* 100</f>
        <v>19.587184521814091</v>
      </c>
      <c r="O263" s="24">
        <f t="shared" ref="O263:O293" si="81">(1/F263)* 100</f>
        <v>23.60998036492505</v>
      </c>
      <c r="P263" s="24">
        <f t="shared" ref="P263:P293" si="82">(1/G263)* 100</f>
        <v>56.802835113260862</v>
      </c>
      <c r="Q263" t="s">
        <v>455</v>
      </c>
      <c r="R263" t="s">
        <v>263</v>
      </c>
      <c r="S263" s="48" t="s">
        <v>477</v>
      </c>
      <c r="T263" s="35">
        <v>100</v>
      </c>
      <c r="U263" s="35">
        <f t="shared" ref="U263:U293" si="83">(1/A264)*((T263*A264)-T263)</f>
        <v>56.521739130434774</v>
      </c>
      <c r="V263" s="35">
        <f t="shared" ref="V263:V293" si="84">(1/B264)*((T263*B264)-T263)</f>
        <v>71.509971509971507</v>
      </c>
      <c r="W263" s="35">
        <f t="shared" ref="W263:W293" si="85">(1/C264)*((T263*C264)-T263)</f>
        <v>68.652037617554868</v>
      </c>
      <c r="X263" s="35">
        <f t="shared" ref="X263:X293" si="86">((1/B264)+(1/C264))*T263</f>
        <v>59.837990872473632</v>
      </c>
      <c r="Y263" s="35">
        <f t="shared" ref="Y263:Y293" si="87">((1/A264)+(1/C264))*T263</f>
        <v>74.826223252010365</v>
      </c>
      <c r="Z263" s="35">
        <f t="shared" ref="Z263:Z293" si="88">((1/A264)+(1/B264))*T263</f>
        <v>71.968289359593712</v>
      </c>
      <c r="AA263" s="35">
        <f t="shared" ref="AA263:AA293" si="89">U263-X263</f>
        <v>-3.3162517420388582</v>
      </c>
      <c r="AB263" s="35">
        <f t="shared" ref="AB263:AB293" si="90">V263-Y263</f>
        <v>-3.3162517420388582</v>
      </c>
      <c r="AC263" s="35">
        <f t="shared" ref="AC263:AC293" si="91">W263-Z263</f>
        <v>-3.316251742038844</v>
      </c>
      <c r="AD263" s="36"/>
      <c r="AE263" s="36"/>
      <c r="AF263">
        <v>1.78</v>
      </c>
      <c r="AG263">
        <v>2.11</v>
      </c>
      <c r="AH263" s="41"/>
      <c r="AI263" s="36"/>
      <c r="AJ263" t="s">
        <v>304</v>
      </c>
      <c r="AK263" s="35"/>
      <c r="AL263" s="35"/>
    </row>
    <row r="264" spans="1:38" ht="15" x14ac:dyDescent="0.25">
      <c r="A264">
        <v>2.2999999999999998</v>
      </c>
      <c r="B264">
        <v>3.51</v>
      </c>
      <c r="C264">
        <v>3.19</v>
      </c>
      <c r="D264" s="20">
        <f t="shared" si="79"/>
        <v>3.3162517420388671E-2</v>
      </c>
      <c r="E264" s="17">
        <f>IF(OR($A264="",$B264="",$C264=""),"",A264*'MPTO_working_3-way'!$I263)</f>
        <v>2.3762737900668935</v>
      </c>
      <c r="F264" s="21">
        <f>IF(OR($A264="",$B264="",$C264=""),"",B264*'MPTO_working_3-way'!$I263)</f>
        <v>3.626400436145564</v>
      </c>
      <c r="G264" s="22">
        <f>IF(OR($A264="",$B264="",$C264=""),"",C264*'MPTO_working_3-way'!$I263)</f>
        <v>3.2957884305710397</v>
      </c>
      <c r="H264" s="17">
        <f>IF(OR($A264="",$B264="",$C264=""),"",'MPTO_working_3-way'!E263)</f>
        <v>2.360002101618766</v>
      </c>
      <c r="I264" s="21">
        <f>IF(OR($A264="",$B264="",$C264=""),"",'MPTO_working_3-way'!F263)</f>
        <v>3.6516859455772734</v>
      </c>
      <c r="J264" s="22">
        <f>IF(OR($A264="",$B264="",$C264=""),"",'MPTO_working_3-way'!G263)</f>
        <v>3.3066000084742249</v>
      </c>
      <c r="K264" s="17">
        <f>IF(OR($A264="",$B264="",$C264=""),"",'OddsRatio_working_3-way'!H263)</f>
        <v>2.3670339186344216</v>
      </c>
      <c r="L264" s="21">
        <f>IF(OR($A264="",$B264="",$C264=""),"",'OddsRatio_working_3-way'!I263)</f>
        <v>3.6394270275172285</v>
      </c>
      <c r="M264" s="22">
        <f>IF(OR($A264="",$B264="",$C264=""),"",'OddsRatio_working_3-way'!J263)</f>
        <v>3.3029263706226013</v>
      </c>
      <c r="N264" s="23">
        <f t="shared" si="80"/>
        <v>42.082692835317154</v>
      </c>
      <c r="O264" s="24">
        <f t="shared" si="81"/>
        <v>27.575553709751976</v>
      </c>
      <c r="P264" s="24">
        <f t="shared" si="82"/>
        <v>30.34175345493086</v>
      </c>
      <c r="Q264" t="s">
        <v>211</v>
      </c>
      <c r="R264" t="s">
        <v>456</v>
      </c>
      <c r="S264" s="48" t="s">
        <v>477</v>
      </c>
      <c r="T264" s="35">
        <v>100</v>
      </c>
      <c r="U264" s="35">
        <f t="shared" si="83"/>
        <v>21.259842519685037</v>
      </c>
      <c r="V264" s="35">
        <f t="shared" si="84"/>
        <v>82.964224872231682</v>
      </c>
      <c r="W264" s="35">
        <f t="shared" si="85"/>
        <v>89.775051124744365</v>
      </c>
      <c r="X264" s="35">
        <f t="shared" si="86"/>
        <v>27.260724003023938</v>
      </c>
      <c r="Y264" s="35">
        <f t="shared" si="87"/>
        <v>88.965106355570583</v>
      </c>
      <c r="Z264" s="35">
        <f t="shared" si="88"/>
        <v>95.775932608083266</v>
      </c>
      <c r="AA264" s="35">
        <f t="shared" si="89"/>
        <v>-6.000881483338901</v>
      </c>
      <c r="AB264" s="35">
        <f t="shared" si="90"/>
        <v>-6.000881483338901</v>
      </c>
      <c r="AC264" s="35">
        <f t="shared" si="91"/>
        <v>-6.000881483338901</v>
      </c>
      <c r="AD264" s="36"/>
      <c r="AE264" s="36"/>
      <c r="AF264">
        <v>2.0499999999999998</v>
      </c>
      <c r="AG264">
        <v>1.83</v>
      </c>
      <c r="AH264" s="41"/>
      <c r="AI264" s="36"/>
      <c r="AJ264" t="s">
        <v>304</v>
      </c>
      <c r="AK264" s="35"/>
      <c r="AL264" s="35"/>
    </row>
    <row r="265" spans="1:38" ht="15" x14ac:dyDescent="0.25">
      <c r="A265">
        <v>1.27</v>
      </c>
      <c r="B265">
        <v>5.87</v>
      </c>
      <c r="C265">
        <v>9.7799999999999994</v>
      </c>
      <c r="D265" s="20">
        <f t="shared" si="79"/>
        <v>6.0008814833389046E-2</v>
      </c>
      <c r="E265" s="17">
        <f>IF(OR($A265="",$B265="",$C265=""),"",A265*'MPTO_working_3-way'!$I264)</f>
        <v>1.3462111948384041</v>
      </c>
      <c r="F265" s="21">
        <f>IF(OR($A265="",$B265="",$C265=""),"",B265*'MPTO_working_3-way'!$I264)</f>
        <v>6.2222517430719941</v>
      </c>
      <c r="G265" s="22">
        <f>IF(OR($A265="",$B265="",$C265=""),"",C265*'MPTO_working_3-way'!$I264)</f>
        <v>10.366886209070545</v>
      </c>
      <c r="H265" s="17">
        <f>IF(OR($A265="",$B265="",$C265=""),"",'MPTO_working_3-way'!E264)</f>
        <v>1.3031036965713478</v>
      </c>
      <c r="I265" s="21">
        <f>IF(OR($A265="",$B265="",$C265=""),"",'MPTO_working_3-way'!F264)</f>
        <v>6.6509344133915613</v>
      </c>
      <c r="J265" s="22">
        <f>IF(OR($A265="",$B265="",$C265=""),"",'MPTO_working_3-way'!G264)</f>
        <v>12.158564635569528</v>
      </c>
      <c r="K265" s="17">
        <f>IF(OR($A265="",$B265="",$C265=""),"",'OddsRatio_working_3-way'!H264)</f>
        <v>1.314243619587051</v>
      </c>
      <c r="L265" s="21">
        <f>IF(OR($A265="",$B265="",$C265=""),"",'OddsRatio_working_3-way'!I264)</f>
        <v>6.6680238051442169</v>
      </c>
      <c r="M265" s="22">
        <f>IF(OR($A265="",$B265="",$C265=""),"",'OddsRatio_working_3-way'!J264)</f>
        <v>11.218736962867808</v>
      </c>
      <c r="N265" s="23">
        <f t="shared" si="80"/>
        <v>74.282549709448645</v>
      </c>
      <c r="O265" s="24">
        <f t="shared" si="81"/>
        <v>16.071352322146467</v>
      </c>
      <c r="P265" s="24">
        <f t="shared" si="82"/>
        <v>9.6460979684048844</v>
      </c>
      <c r="Q265" t="s">
        <v>269</v>
      </c>
      <c r="R265" t="s">
        <v>329</v>
      </c>
      <c r="S265" s="48" t="s">
        <v>477</v>
      </c>
      <c r="T265" s="35">
        <v>100</v>
      </c>
      <c r="U265" s="35">
        <f t="shared" si="83"/>
        <v>48.717948717948723</v>
      </c>
      <c r="V265" s="35">
        <f t="shared" si="84"/>
        <v>70.674486803519059</v>
      </c>
      <c r="W265" s="35">
        <f t="shared" si="85"/>
        <v>74.874371859296474</v>
      </c>
      <c r="X265" s="35">
        <f t="shared" si="86"/>
        <v>54.451141337184453</v>
      </c>
      <c r="Y265" s="35">
        <f t="shared" si="87"/>
        <v>76.407679422754811</v>
      </c>
      <c r="Z265" s="35">
        <f t="shared" si="88"/>
        <v>80.607564478532225</v>
      </c>
      <c r="AA265" s="35">
        <f t="shared" si="89"/>
        <v>-5.7331926192357301</v>
      </c>
      <c r="AB265" s="35">
        <f t="shared" si="90"/>
        <v>-5.7331926192357514</v>
      </c>
      <c r="AC265" s="35">
        <f t="shared" si="91"/>
        <v>-5.7331926192357514</v>
      </c>
      <c r="AD265" s="36"/>
      <c r="AE265" s="36"/>
      <c r="AF265">
        <v>1.76</v>
      </c>
      <c r="AG265">
        <v>2.0499999999999998</v>
      </c>
      <c r="AH265" s="41"/>
      <c r="AI265" s="36"/>
      <c r="AJ265" t="s">
        <v>307</v>
      </c>
      <c r="AK265" s="35"/>
      <c r="AL265" s="35"/>
    </row>
    <row r="266" spans="1:38" ht="15" x14ac:dyDescent="0.25">
      <c r="A266">
        <v>1.95</v>
      </c>
      <c r="B266">
        <v>3.41</v>
      </c>
      <c r="C266">
        <v>3.98</v>
      </c>
      <c r="D266" s="20">
        <f t="shared" si="79"/>
        <v>5.7331926192357496E-2</v>
      </c>
      <c r="E266" s="17">
        <f>IF(OR($A266="",$B266="",$C266=""),"",A266*'MPTO_working_3-way'!$I265)</f>
        <v>2.061797256075097</v>
      </c>
      <c r="F266" s="21">
        <f>IF(OR($A266="",$B266="",$C266=""),"",B266*'MPTO_working_3-way'!$I265)</f>
        <v>3.605501868315939</v>
      </c>
      <c r="G266" s="22">
        <f>IF(OR($A266="",$B266="",$C266=""),"",C266*'MPTO_working_3-way'!$I265)</f>
        <v>4.208181066245583</v>
      </c>
      <c r="H266" s="17">
        <f>IF(OR($A266="",$B266="",$C266=""),"",'MPTO_working_3-way'!E265)</f>
        <v>2.0254810754906298</v>
      </c>
      <c r="I266" s="21">
        <f>IF(OR($A266="",$B266="",$C266=""),"",'MPTO_working_3-way'!F265)</f>
        <v>3.6477114690951971</v>
      </c>
      <c r="J266" s="22">
        <f>IF(OR($A266="",$B266="",$C266=""),"",'MPTO_working_3-way'!G265)</f>
        <v>4.3076406812140933</v>
      </c>
      <c r="K266" s="17">
        <f>IF(OR($A266="",$B266="",$C266=""),"",'OddsRatio_working_3-way'!H265)</f>
        <v>2.03944242136307</v>
      </c>
      <c r="L266" s="21">
        <f>IF(OR($A266="",$B266="",$C266=""),"",'OddsRatio_working_3-way'!I265)</f>
        <v>3.6369013005105253</v>
      </c>
      <c r="M266" s="22">
        <f>IF(OR($A266="",$B266="",$C266=""),"",'OddsRatio_working_3-way'!J265)</f>
        <v>4.2605667533283675</v>
      </c>
      <c r="N266" s="23">
        <f t="shared" si="80"/>
        <v>48.501374082902402</v>
      </c>
      <c r="O266" s="24">
        <f t="shared" si="81"/>
        <v>27.735389871454451</v>
      </c>
      <c r="P266" s="24">
        <f t="shared" si="82"/>
        <v>23.763236045643136</v>
      </c>
      <c r="Q266" t="s">
        <v>242</v>
      </c>
      <c r="R266" t="s">
        <v>457</v>
      </c>
      <c r="S266" s="48" t="s">
        <v>477</v>
      </c>
      <c r="T266" s="35">
        <v>100</v>
      </c>
      <c r="U266" s="35">
        <f t="shared" si="83"/>
        <v>75.903614457831324</v>
      </c>
      <c r="V266" s="35">
        <f t="shared" si="84"/>
        <v>69.78851963746223</v>
      </c>
      <c r="W266" s="35">
        <f t="shared" si="85"/>
        <v>48.453608247422686</v>
      </c>
      <c r="X266" s="35">
        <f t="shared" si="86"/>
        <v>81.757872115115092</v>
      </c>
      <c r="Y266" s="35">
        <f t="shared" si="87"/>
        <v>75.642777294745997</v>
      </c>
      <c r="Z266" s="35">
        <f t="shared" si="88"/>
        <v>54.307865904706432</v>
      </c>
      <c r="AA266" s="35">
        <f t="shared" si="89"/>
        <v>-5.8542576572837675</v>
      </c>
      <c r="AB266" s="35">
        <f t="shared" si="90"/>
        <v>-5.8542576572837675</v>
      </c>
      <c r="AC266" s="35">
        <f t="shared" si="91"/>
        <v>-5.8542576572837461</v>
      </c>
      <c r="AD266" s="36"/>
      <c r="AE266" s="36"/>
      <c r="AF266">
        <v>2.35</v>
      </c>
      <c r="AG266">
        <v>1.58</v>
      </c>
      <c r="AH266" s="41"/>
      <c r="AI266" s="36"/>
      <c r="AJ266" t="s">
        <v>307</v>
      </c>
      <c r="AK266" s="35"/>
      <c r="AL266" s="35"/>
    </row>
    <row r="267" spans="1:38" ht="15" x14ac:dyDescent="0.25">
      <c r="A267">
        <v>4.1500000000000004</v>
      </c>
      <c r="B267">
        <v>3.31</v>
      </c>
      <c r="C267">
        <v>1.94</v>
      </c>
      <c r="D267" s="20">
        <f t="shared" si="79"/>
        <v>5.8542576572837568E-2</v>
      </c>
      <c r="E267" s="17">
        <f>IF(OR($A267="",$B267="",$C267=""),"",A267*'MPTO_working_3-way'!$I266)</f>
        <v>4.3929516927772765</v>
      </c>
      <c r="F267" s="21">
        <f>IF(OR($A267="",$B267="",$C267=""),"",B267*'MPTO_working_3-way'!$I266)</f>
        <v>3.5037759284560925</v>
      </c>
      <c r="G267" s="22">
        <f>IF(OR($A267="",$B267="",$C267=""),"",C267*'MPTO_working_3-way'!$I266)</f>
        <v>2.0535725985513049</v>
      </c>
      <c r="H267" s="17">
        <f>IF(OR($A267="",$B267="",$C267=""),"",'MPTO_working_3-way'!E266)</f>
        <v>4.5156988970357741</v>
      </c>
      <c r="I267" s="21">
        <f>IF(OR($A267="",$B267="",$C267=""),"",'MPTO_working_3-way'!F266)</f>
        <v>3.5385627615034982</v>
      </c>
      <c r="J267" s="22">
        <f>IF(OR($A267="",$B267="",$C267=""),"",'MPTO_working_3-way'!G266)</f>
        <v>2.0163334082398707</v>
      </c>
      <c r="K267" s="17">
        <f>IF(OR($A267="",$B267="",$C267=""),"",'OddsRatio_working_3-way'!H266)</f>
        <v>4.4540275192199204</v>
      </c>
      <c r="L267" s="21">
        <f>IF(OR($A267="",$B267="",$C267=""),"",'OddsRatio_working_3-way'!I266)</f>
        <v>3.5329535140946078</v>
      </c>
      <c r="M267" s="22">
        <f>IF(OR($A267="",$B267="",$C267=""),"",'OddsRatio_working_3-way'!J266)</f>
        <v>2.0307256724021352</v>
      </c>
      <c r="N267" s="23">
        <f t="shared" si="80"/>
        <v>22.76373768562404</v>
      </c>
      <c r="O267" s="24">
        <f t="shared" si="81"/>
        <v>28.540637883788449</v>
      </c>
      <c r="P267" s="24">
        <f t="shared" si="82"/>
        <v>48.695624430587507</v>
      </c>
      <c r="Q267" t="s">
        <v>268</v>
      </c>
      <c r="R267" t="s">
        <v>271</v>
      </c>
      <c r="S267" s="48" t="s">
        <v>477</v>
      </c>
      <c r="T267" s="35">
        <v>100</v>
      </c>
      <c r="U267" s="35">
        <f t="shared" si="83"/>
        <v>55.55555555555555</v>
      </c>
      <c r="V267" s="35">
        <f t="shared" si="84"/>
        <v>71.751412429378533</v>
      </c>
      <c r="W267" s="35">
        <f t="shared" si="85"/>
        <v>69.418960244648318</v>
      </c>
      <c r="X267" s="35">
        <f t="shared" si="86"/>
        <v>58.829627325973142</v>
      </c>
      <c r="Y267" s="35">
        <f t="shared" si="87"/>
        <v>75.025484199796125</v>
      </c>
      <c r="Z267" s="35">
        <f t="shared" si="88"/>
        <v>72.69303201506591</v>
      </c>
      <c r="AA267" s="35">
        <f t="shared" si="89"/>
        <v>-3.2740717704175921</v>
      </c>
      <c r="AB267" s="35">
        <f t="shared" si="90"/>
        <v>-3.2740717704175921</v>
      </c>
      <c r="AC267" s="35">
        <f t="shared" si="91"/>
        <v>-3.2740717704175921</v>
      </c>
      <c r="AD267" s="36"/>
      <c r="AE267" s="36"/>
      <c r="AF267">
        <v>2.1800000000000002</v>
      </c>
      <c r="AG267">
        <v>1.68</v>
      </c>
      <c r="AH267" s="41"/>
      <c r="AI267" s="36"/>
      <c r="AJ267" t="s">
        <v>307</v>
      </c>
      <c r="AK267" s="35"/>
      <c r="AL267" s="35"/>
    </row>
    <row r="268" spans="1:38" ht="15" x14ac:dyDescent="0.25">
      <c r="A268">
        <v>2.25</v>
      </c>
      <c r="B268">
        <v>3.54</v>
      </c>
      <c r="C268">
        <v>3.27</v>
      </c>
      <c r="D268" s="20">
        <f t="shared" si="79"/>
        <v>3.2740717704176081E-2</v>
      </c>
      <c r="E268" s="17">
        <f>IF(OR($A268="",$B268="",$C268=""),"",A268*'MPTO_working_3-way'!$I267)</f>
        <v>2.3236666148343961</v>
      </c>
      <c r="F268" s="21">
        <f>IF(OR($A268="",$B268="",$C268=""),"",B268*'MPTO_working_3-way'!$I267)</f>
        <v>3.6559021406727834</v>
      </c>
      <c r="G268" s="22">
        <f>IF(OR($A268="",$B268="",$C268=""),"",C268*'MPTO_working_3-way'!$I267)</f>
        <v>3.3770621468926558</v>
      </c>
      <c r="H268" s="17">
        <f>IF(OR($A268="",$B268="",$C268=""),"",'MPTO_working_3-way'!E267)</f>
        <v>2.3066408066208806</v>
      </c>
      <c r="I268" s="21">
        <f>IF(OR($A268="",$B268="",$C268=""),"",'MPTO_working_3-way'!F267)</f>
        <v>3.6822606298377702</v>
      </c>
      <c r="J268" s="22">
        <f>IF(OR($A268="",$B268="",$C268=""),"",'MPTO_working_3-way'!G267)</f>
        <v>3.3910165022946983</v>
      </c>
      <c r="K268" s="17">
        <f>IF(OR($A268="",$B268="",$C268=""),"",'OddsRatio_working_3-way'!H267)</f>
        <v>2.3138836914297607</v>
      </c>
      <c r="L268" s="21">
        <f>IF(OR($A268="",$B268="",$C268=""),"",'OddsRatio_working_3-way'!I267)</f>
        <v>3.6698116609852733</v>
      </c>
      <c r="M268" s="22">
        <f>IF(OR($A268="",$B268="",$C268=""),"",'OddsRatio_working_3-way'!J267)</f>
        <v>3.3860127836364451</v>
      </c>
      <c r="N268" s="23">
        <f t="shared" si="80"/>
        <v>43.035433466055473</v>
      </c>
      <c r="O268" s="24">
        <f t="shared" si="81"/>
        <v>27.35302974537424</v>
      </c>
      <c r="P268" s="24">
        <f t="shared" si="82"/>
        <v>29.611536788570277</v>
      </c>
      <c r="Q268" t="s">
        <v>274</v>
      </c>
      <c r="R268" t="s">
        <v>285</v>
      </c>
      <c r="S268" s="48" t="s">
        <v>477</v>
      </c>
      <c r="T268" s="35">
        <v>100</v>
      </c>
      <c r="U268" s="35">
        <f t="shared" si="83"/>
        <v>63.63636363636364</v>
      </c>
      <c r="V268" s="35">
        <f t="shared" si="84"/>
        <v>72.972972972972968</v>
      </c>
      <c r="W268" s="35">
        <f t="shared" si="85"/>
        <v>60</v>
      </c>
      <c r="X268" s="35">
        <f t="shared" si="86"/>
        <v>67.027027027027032</v>
      </c>
      <c r="Y268" s="35">
        <f t="shared" si="87"/>
        <v>76.363636363636374</v>
      </c>
      <c r="Z268" s="35">
        <f t="shared" si="88"/>
        <v>63.390663390663391</v>
      </c>
      <c r="AA268" s="35">
        <f t="shared" si="89"/>
        <v>-3.3906633906633914</v>
      </c>
      <c r="AB268" s="35">
        <f t="shared" si="90"/>
        <v>-3.3906633906634056</v>
      </c>
      <c r="AC268" s="35">
        <f t="shared" si="91"/>
        <v>-3.3906633906633914</v>
      </c>
      <c r="AD268" s="36"/>
      <c r="AE268" s="36"/>
      <c r="AF268">
        <v>1.53</v>
      </c>
      <c r="AG268">
        <v>2.59</v>
      </c>
      <c r="AH268" s="41"/>
      <c r="AI268" s="36"/>
      <c r="AJ268" t="s">
        <v>308</v>
      </c>
      <c r="AK268" s="35"/>
      <c r="AL268" s="35"/>
    </row>
    <row r="269" spans="1:38" ht="15" x14ac:dyDescent="0.25">
      <c r="A269">
        <v>2.75</v>
      </c>
      <c r="B269">
        <v>3.7</v>
      </c>
      <c r="C269">
        <v>2.5</v>
      </c>
      <c r="D269" s="20">
        <f t="shared" si="79"/>
        <v>3.3906633906633843E-2</v>
      </c>
      <c r="E269" s="17">
        <f>IF(OR($A269="",$B269="",$C269=""),"",A269*'MPTO_working_3-way'!$I268)</f>
        <v>2.8432432432432431</v>
      </c>
      <c r="F269" s="21">
        <f>IF(OR($A269="",$B269="",$C269=""),"",B269*'MPTO_working_3-way'!$I268)</f>
        <v>3.8254545454545452</v>
      </c>
      <c r="G269" s="22">
        <f>IF(OR($A269="",$B269="",$C269=""),"",C269*'MPTO_working_3-way'!$I268)</f>
        <v>2.5847665847665846</v>
      </c>
      <c r="H269" s="17">
        <f>IF(OR($A269="",$B269="",$C269=""),"",'MPTO_working_3-way'!E268)</f>
        <v>2.8382147838214782</v>
      </c>
      <c r="I269" s="21">
        <f>IF(OR($A269="",$B269="",$C269=""),"",'MPTO_working_3-way'!F268)</f>
        <v>3.8614800759013281</v>
      </c>
      <c r="J269" s="22">
        <f>IF(OR($A269="",$B269="",$C269=""),"",'MPTO_working_3-way'!G268)</f>
        <v>2.5726927939317319</v>
      </c>
      <c r="K269" s="17">
        <f>IF(OR($A269="",$B269="",$C269=""),"",'OddsRatio_working_3-way'!H268)</f>
        <v>2.8417719428313815</v>
      </c>
      <c r="L269" s="21">
        <f>IF(OR($A269="",$B269="",$C269=""),"",'OddsRatio_working_3-way'!I268)</f>
        <v>3.8415909975112736</v>
      </c>
      <c r="M269" s="22">
        <f>IF(OR($A269="",$B269="",$C269=""),"",'OddsRatio_working_3-way'!J268)</f>
        <v>2.5786616652840411</v>
      </c>
      <c r="N269" s="23">
        <f t="shared" si="80"/>
        <v>35.171102661596962</v>
      </c>
      <c r="O269" s="24">
        <f t="shared" si="81"/>
        <v>26.140684410646394</v>
      </c>
      <c r="P269" s="24">
        <f t="shared" si="82"/>
        <v>38.688212927756652</v>
      </c>
      <c r="Q269" t="s">
        <v>275</v>
      </c>
      <c r="R269" t="s">
        <v>273</v>
      </c>
      <c r="S269" s="48" t="s">
        <v>477</v>
      </c>
      <c r="T269" s="35">
        <v>100</v>
      </c>
      <c r="U269" s="35">
        <f t="shared" si="83"/>
        <v>27.007299270072991</v>
      </c>
      <c r="V269" s="35">
        <f t="shared" si="84"/>
        <v>80.158730158730151</v>
      </c>
      <c r="W269" s="35">
        <f t="shared" si="85"/>
        <v>88.776655443322113</v>
      </c>
      <c r="X269" s="35">
        <f t="shared" si="86"/>
        <v>31.064614397947732</v>
      </c>
      <c r="Y269" s="35">
        <f t="shared" si="87"/>
        <v>84.216045286604896</v>
      </c>
      <c r="Z269" s="35">
        <f t="shared" si="88"/>
        <v>92.833970571196843</v>
      </c>
      <c r="AA269" s="35">
        <f t="shared" si="89"/>
        <v>-4.057315127874741</v>
      </c>
      <c r="AB269" s="35">
        <f t="shared" si="90"/>
        <v>-4.0573151278747446</v>
      </c>
      <c r="AC269" s="35">
        <f t="shared" si="91"/>
        <v>-4.0573151278747304</v>
      </c>
      <c r="AD269" s="36"/>
      <c r="AE269" s="36"/>
      <c r="AF269">
        <v>1.69</v>
      </c>
      <c r="AG269">
        <v>2.2400000000000002</v>
      </c>
      <c r="AH269" s="41"/>
      <c r="AI269" s="36"/>
      <c r="AJ269" t="s">
        <v>308</v>
      </c>
      <c r="AK269" s="35"/>
      <c r="AL269" s="35"/>
    </row>
    <row r="270" spans="1:38" ht="15" x14ac:dyDescent="0.25">
      <c r="A270">
        <v>1.37</v>
      </c>
      <c r="B270">
        <v>5.04</v>
      </c>
      <c r="C270">
        <v>8.91</v>
      </c>
      <c r="D270" s="20">
        <f t="shared" si="79"/>
        <v>4.0573151278747277E-2</v>
      </c>
      <c r="E270" s="17">
        <f>IF(OR($A270="",$B270="",$C270=""),"",A270*'MPTO_working_3-way'!$I269)</f>
        <v>1.4255852172518839</v>
      </c>
      <c r="F270" s="21">
        <f>IF(OR($A270="",$B270="",$C270=""),"",B270*'MPTO_working_3-way'!$I269)</f>
        <v>5.244488682444886</v>
      </c>
      <c r="G270" s="22">
        <f>IF(OR($A270="",$B270="",$C270=""),"",C270*'MPTO_working_3-way'!$I269)</f>
        <v>9.271506777893638</v>
      </c>
      <c r="H270" s="17">
        <f>IF(OR($A270="",$B270="",$C270=""),"",'MPTO_working_3-way'!E269)</f>
        <v>1.3958631182268437</v>
      </c>
      <c r="I270" s="21">
        <f>IF(OR($A270="",$B270="",$C270=""),"",'MPTO_working_3-way'!F269)</f>
        <v>5.408670644633121</v>
      </c>
      <c r="J270" s="22">
        <f>IF(OR($A270="",$B270="",$C270=""),"",'MPTO_working_3-way'!G269)</f>
        <v>10.130782135821031</v>
      </c>
      <c r="K270" s="17">
        <f>IF(OR($A270="",$B270="",$C270=""),"",'OddsRatio_working_3-way'!H269)</f>
        <v>1.4047386570571156</v>
      </c>
      <c r="L270" s="21">
        <f>IF(OR($A270="",$B270="",$C270=""),"",'OddsRatio_working_3-way'!I269)</f>
        <v>5.4193085797587797</v>
      </c>
      <c r="M270" s="22">
        <f>IF(OR($A270="",$B270="",$C270=""),"",'OddsRatio_working_3-way'!J269)</f>
        <v>9.6526561549237471</v>
      </c>
      <c r="N270" s="23">
        <f t="shared" si="80"/>
        <v>70.146630864180167</v>
      </c>
      <c r="O270" s="24">
        <f t="shared" si="81"/>
        <v>19.067635770620409</v>
      </c>
      <c r="P270" s="24">
        <f t="shared" si="82"/>
        <v>10.785733365199421</v>
      </c>
      <c r="Q270" t="s">
        <v>281</v>
      </c>
      <c r="R270" t="s">
        <v>323</v>
      </c>
      <c r="S270" s="48" t="s">
        <v>477</v>
      </c>
      <c r="T270" s="35">
        <v>100</v>
      </c>
      <c r="U270" s="35">
        <f t="shared" si="83"/>
        <v>65.397923875432525</v>
      </c>
      <c r="V270" s="35">
        <f t="shared" si="84"/>
        <v>74.025974025974023</v>
      </c>
      <c r="W270" s="35">
        <f t="shared" si="85"/>
        <v>57.264957264957268</v>
      </c>
      <c r="X270" s="35">
        <f t="shared" si="86"/>
        <v>68.709068709068717</v>
      </c>
      <c r="Y270" s="35">
        <f t="shared" si="87"/>
        <v>77.337118859610214</v>
      </c>
      <c r="Z270" s="35">
        <f t="shared" si="88"/>
        <v>60.576102098593445</v>
      </c>
      <c r="AA270" s="35">
        <f t="shared" si="89"/>
        <v>-3.3111448336361917</v>
      </c>
      <c r="AB270" s="35">
        <f t="shared" si="90"/>
        <v>-3.3111448336361917</v>
      </c>
      <c r="AC270" s="35">
        <f t="shared" si="91"/>
        <v>-3.3111448336361775</v>
      </c>
      <c r="AD270" s="36"/>
      <c r="AE270" s="36"/>
      <c r="AF270">
        <v>1.64</v>
      </c>
      <c r="AG270">
        <v>2.34</v>
      </c>
      <c r="AH270" s="41"/>
      <c r="AI270" s="36"/>
      <c r="AJ270" t="s">
        <v>308</v>
      </c>
      <c r="AK270" s="35"/>
      <c r="AL270" s="35"/>
    </row>
    <row r="271" spans="1:38" ht="15" x14ac:dyDescent="0.25">
      <c r="A271">
        <v>2.89</v>
      </c>
      <c r="B271">
        <v>3.85</v>
      </c>
      <c r="C271">
        <v>2.34</v>
      </c>
      <c r="D271" s="20">
        <f t="shared" si="79"/>
        <v>3.3111448336361704E-2</v>
      </c>
      <c r="E271" s="17">
        <f>IF(OR($A271="",$B271="",$C271=""),"",A271*'MPTO_working_3-way'!$I270)</f>
        <v>2.9856920856920857</v>
      </c>
      <c r="F271" s="21">
        <f>IF(OR($A271="",$B271="",$C271=""),"",B271*'MPTO_working_3-way'!$I270)</f>
        <v>3.9774790760949927</v>
      </c>
      <c r="G271" s="22">
        <f>IF(OR($A271="",$B271="",$C271=""),"",C271*'MPTO_working_3-way'!$I270)</f>
        <v>2.4174807891070862</v>
      </c>
      <c r="H271" s="17">
        <f>IF(OR($A271="",$B271="",$C271=""),"",'MPTO_working_3-way'!E270)</f>
        <v>2.9852206638585801</v>
      </c>
      <c r="I271" s="21">
        <f>IF(OR($A271="",$B271="",$C271=""),"",'MPTO_working_3-way'!F270)</f>
        <v>4.0208584396657825</v>
      </c>
      <c r="J271" s="22">
        <f>IF(OR($A271="",$B271="",$C271=""),"",'MPTO_working_3-way'!G270)</f>
        <v>2.4020372471239249</v>
      </c>
      <c r="K271" s="17">
        <f>IF(OR($A271="",$B271="",$C271=""),"",'OddsRatio_working_3-way'!H270)</f>
        <v>2.9875070232537504</v>
      </c>
      <c r="L271" s="21">
        <f>IF(OR($A271="",$B271="",$C271=""),"",'OddsRatio_working_3-way'!I270)</f>
        <v>3.9970344001445444</v>
      </c>
      <c r="M271" s="22">
        <f>IF(OR($A271="",$B271="",$C271=""),"",'OddsRatio_working_3-way'!J270)</f>
        <v>2.4091319635767325</v>
      </c>
      <c r="N271" s="23">
        <f t="shared" si="80"/>
        <v>33.493072001368127</v>
      </c>
      <c r="O271" s="24">
        <f t="shared" si="81"/>
        <v>25.141552749078933</v>
      </c>
      <c r="P271" s="24">
        <f t="shared" si="82"/>
        <v>41.365375249552947</v>
      </c>
      <c r="Q271" t="s">
        <v>458</v>
      </c>
      <c r="R271" t="s">
        <v>283</v>
      </c>
      <c r="S271" s="48" t="s">
        <v>477</v>
      </c>
      <c r="T271" s="35">
        <v>100</v>
      </c>
      <c r="U271" s="35">
        <f t="shared" si="83"/>
        <v>54.337899543379002</v>
      </c>
      <c r="V271" s="35">
        <f t="shared" si="84"/>
        <v>68.75</v>
      </c>
      <c r="W271" s="35">
        <f t="shared" si="85"/>
        <v>74.093264248704671</v>
      </c>
      <c r="X271" s="35">
        <f t="shared" si="86"/>
        <v>57.156735751295344</v>
      </c>
      <c r="Y271" s="35">
        <f t="shared" si="87"/>
        <v>71.568836207916348</v>
      </c>
      <c r="Z271" s="35">
        <f t="shared" si="88"/>
        <v>76.912100456621005</v>
      </c>
      <c r="AA271" s="35">
        <f t="shared" si="89"/>
        <v>-2.8188362079163412</v>
      </c>
      <c r="AB271" s="35">
        <f t="shared" si="90"/>
        <v>-2.8188362079163483</v>
      </c>
      <c r="AC271" s="35">
        <f t="shared" si="91"/>
        <v>-2.818836207916334</v>
      </c>
      <c r="AD271" s="36"/>
      <c r="AE271" s="36"/>
      <c r="AF271">
        <v>1.61</v>
      </c>
      <c r="AG271">
        <v>2.4</v>
      </c>
      <c r="AH271" s="41"/>
      <c r="AI271" s="36"/>
      <c r="AJ271" t="s">
        <v>308</v>
      </c>
      <c r="AK271" s="35"/>
      <c r="AL271" s="35"/>
    </row>
    <row r="272" spans="1:38" ht="15" x14ac:dyDescent="0.25">
      <c r="A272">
        <v>2.19</v>
      </c>
      <c r="B272">
        <v>3.2</v>
      </c>
      <c r="C272">
        <v>3.86</v>
      </c>
      <c r="D272" s="20">
        <f t="shared" si="79"/>
        <v>2.818836207916342E-2</v>
      </c>
      <c r="E272" s="17">
        <f>IF(OR($A272="",$B272="",$C272=""),"",A272*'MPTO_working_3-way'!$I271)</f>
        <v>2.2517325129533678</v>
      </c>
      <c r="F272" s="21">
        <f>IF(OR($A272="",$B272="",$C272=""),"",B272*'MPTO_working_3-way'!$I271)</f>
        <v>3.2902027586533231</v>
      </c>
      <c r="G272" s="22">
        <f>IF(OR($A272="",$B272="",$C272=""),"",C272*'MPTO_working_3-way'!$I271)</f>
        <v>3.9688070776255708</v>
      </c>
      <c r="H272" s="17">
        <f>IF(OR($A272="",$B272="",$C272=""),"",'MPTO_working_3-way'!E271)</f>
        <v>2.236011537058447</v>
      </c>
      <c r="I272" s="21">
        <f>IF(OR($A272="",$B272="",$C272=""),"",'MPTO_working_3-way'!F271)</f>
        <v>3.2991989488439564</v>
      </c>
      <c r="J272" s="22">
        <f>IF(OR($A272="",$B272="",$C272=""),"",'MPTO_working_3-way'!G271)</f>
        <v>4.0052671374450437</v>
      </c>
      <c r="K272" s="17">
        <f>IF(OR($A272="",$B272="",$C272=""),"",'OddsRatio_working_3-way'!H271)</f>
        <v>2.2426893239075265</v>
      </c>
      <c r="L272" s="21">
        <f>IF(OR($A272="",$B272="",$C272=""),"",'OddsRatio_working_3-way'!I271)</f>
        <v>3.2974088341147549</v>
      </c>
      <c r="M272" s="22">
        <f>IF(OR($A272="",$B272="",$C272=""),"",'OddsRatio_working_3-way'!J271)</f>
        <v>3.9866314843491812</v>
      </c>
      <c r="N272" s="23">
        <f t="shared" si="80"/>
        <v>44.41024829758318</v>
      </c>
      <c r="O272" s="24">
        <f t="shared" si="81"/>
        <v>30.393263678658489</v>
      </c>
      <c r="P272" s="24">
        <f t="shared" si="82"/>
        <v>25.196488023758334</v>
      </c>
      <c r="Q272" t="s">
        <v>331</v>
      </c>
      <c r="R272" t="s">
        <v>459</v>
      </c>
      <c r="S272" s="48" t="s">
        <v>477</v>
      </c>
      <c r="T272" s="35">
        <v>100</v>
      </c>
      <c r="U272" s="35">
        <f t="shared" si="83"/>
        <v>79.253112033195009</v>
      </c>
      <c r="V272" s="35">
        <f t="shared" si="84"/>
        <v>70.674486803519059</v>
      </c>
      <c r="W272" s="35">
        <f t="shared" si="85"/>
        <v>47.089947089947096</v>
      </c>
      <c r="X272" s="35">
        <f t="shared" si="86"/>
        <v>82.235566106533852</v>
      </c>
      <c r="Y272" s="35">
        <f t="shared" si="87"/>
        <v>73.656940876857902</v>
      </c>
      <c r="Z272" s="35">
        <f t="shared" si="88"/>
        <v>50.072401163285903</v>
      </c>
      <c r="AA272" s="35">
        <f t="shared" si="89"/>
        <v>-2.9824540733388432</v>
      </c>
      <c r="AB272" s="35">
        <f t="shared" si="90"/>
        <v>-2.9824540733388432</v>
      </c>
      <c r="AC272" s="35">
        <f t="shared" si="91"/>
        <v>-2.9824540733388076</v>
      </c>
      <c r="AD272" s="36"/>
      <c r="AE272" s="36"/>
      <c r="AF272">
        <v>2.1800000000000002</v>
      </c>
      <c r="AG272">
        <v>1.74</v>
      </c>
      <c r="AH272" s="41"/>
      <c r="AI272" s="36"/>
      <c r="AJ272" t="s">
        <v>339</v>
      </c>
      <c r="AK272" s="35"/>
      <c r="AL272" s="35"/>
    </row>
    <row r="273" spans="1:38" ht="15" x14ac:dyDescent="0.25">
      <c r="A273">
        <v>4.82</v>
      </c>
      <c r="B273">
        <v>3.41</v>
      </c>
      <c r="C273">
        <v>1.89</v>
      </c>
      <c r="D273" s="20">
        <f t="shared" si="79"/>
        <v>2.9824540733388361E-2</v>
      </c>
      <c r="E273" s="17">
        <f>IF(OR($A273="",$B273="",$C273=""),"",A273*'MPTO_working_3-way'!$I272)</f>
        <v>4.9637542863349324</v>
      </c>
      <c r="F273" s="21">
        <f>IF(OR($A273="",$B273="",$C273=""),"",B273*'MPTO_working_3-way'!$I272)</f>
        <v>3.5117016839008546</v>
      </c>
      <c r="G273" s="22">
        <f>IF(OR($A273="",$B273="",$C273=""),"",C273*'MPTO_working_3-way'!$I272)</f>
        <v>1.946368381986104</v>
      </c>
      <c r="H273" s="17">
        <f>IF(OR($A273="",$B273="",$C273=""),"",'MPTO_working_3-way'!E272)</f>
        <v>5.0625896542511617</v>
      </c>
      <c r="I273" s="21">
        <f>IF(OR($A273="",$B273="",$C273=""),"",'MPTO_working_3-way'!F272)</f>
        <v>3.5296573659017545</v>
      </c>
      <c r="J273" s="22">
        <f>IF(OR($A273="",$B273="",$C273=""),"",'MPTO_working_3-way'!G272)</f>
        <v>1.9261921108951867</v>
      </c>
      <c r="K273" s="17">
        <f>IF(OR($A273="",$B273="",$C273=""),"",'OddsRatio_working_3-way'!H272)</f>
        <v>5.0092742099703091</v>
      </c>
      <c r="L273" s="21">
        <f>IF(OR($A273="",$B273="",$C273=""),"",'OddsRatio_working_3-way'!I272)</f>
        <v>3.5294112162378131</v>
      </c>
      <c r="M273" s="22">
        <f>IF(OR($A273="",$B273="",$C273=""),"",'OddsRatio_working_3-way'!J272)</f>
        <v>1.934097918029732</v>
      </c>
      <c r="N273" s="23">
        <f t="shared" si="80"/>
        <v>20.14604153056025</v>
      </c>
      <c r="O273" s="24">
        <f t="shared" si="81"/>
        <v>28.476222925894547</v>
      </c>
      <c r="P273" s="24">
        <f t="shared" si="82"/>
        <v>51.377735543545185</v>
      </c>
      <c r="Q273" t="s">
        <v>460</v>
      </c>
      <c r="R273" t="s">
        <v>332</v>
      </c>
      <c r="S273" s="48" t="s">
        <v>477</v>
      </c>
      <c r="T273" s="35">
        <v>100</v>
      </c>
      <c r="U273" s="35">
        <f t="shared" si="83"/>
        <v>70.059880239520965</v>
      </c>
      <c r="V273" s="35">
        <f t="shared" si="84"/>
        <v>69.040247678018574</v>
      </c>
      <c r="W273" s="35">
        <f t="shared" si="85"/>
        <v>58.15899581589958</v>
      </c>
      <c r="X273" s="35">
        <f t="shared" si="86"/>
        <v>72.800756506081839</v>
      </c>
      <c r="Y273" s="35">
        <f t="shared" si="87"/>
        <v>71.781123944579463</v>
      </c>
      <c r="Z273" s="35">
        <f t="shared" si="88"/>
        <v>60.899872082460469</v>
      </c>
      <c r="AA273" s="35">
        <f t="shared" si="89"/>
        <v>-2.7408762665608748</v>
      </c>
      <c r="AB273" s="35">
        <f t="shared" si="90"/>
        <v>-2.740876266560889</v>
      </c>
      <c r="AC273" s="35">
        <f t="shared" si="91"/>
        <v>-2.740876266560889</v>
      </c>
      <c r="AD273" s="36"/>
      <c r="AE273" s="36"/>
      <c r="AF273">
        <v>2.0099999999999998</v>
      </c>
      <c r="AG273">
        <v>1.88</v>
      </c>
      <c r="AH273" s="41"/>
      <c r="AI273" s="36"/>
      <c r="AJ273" t="s">
        <v>339</v>
      </c>
      <c r="AK273" s="35"/>
      <c r="AL273" s="35"/>
    </row>
    <row r="274" spans="1:38" ht="15" x14ac:dyDescent="0.25">
      <c r="A274">
        <v>3.34</v>
      </c>
      <c r="B274">
        <v>3.23</v>
      </c>
      <c r="C274">
        <v>2.39</v>
      </c>
      <c r="D274" s="20">
        <f t="shared" si="79"/>
        <v>2.7408762665608766E-2</v>
      </c>
      <c r="E274" s="17">
        <f>IF(OR($A274="",$B274="",$C274=""),"",A274*'MPTO_working_3-way'!$I273)</f>
        <v>3.4315452673031333</v>
      </c>
      <c r="F274" s="21">
        <f>IF(OR($A274="",$B274="",$C274=""),"",B274*'MPTO_working_3-way'!$I273)</f>
        <v>3.3185303034099163</v>
      </c>
      <c r="G274" s="22">
        <f>IF(OR($A274="",$B274="",$C274=""),"",C274*'MPTO_working_3-way'!$I273)</f>
        <v>2.4555069427708052</v>
      </c>
      <c r="H274" s="17">
        <f>IF(OR($A274="",$B274="",$C274=""),"",'MPTO_working_3-way'!E273)</f>
        <v>3.4451284000933882</v>
      </c>
      <c r="I274" s="21">
        <f>IF(OR($A274="",$B274="",$C274=""),"",'MPTO_working_3-way'!F273)</f>
        <v>3.3282159904837538</v>
      </c>
      <c r="J274" s="22">
        <f>IF(OR($A274="",$B274="",$C274=""),"",'MPTO_working_3-way'!G273)</f>
        <v>2.443352177077581</v>
      </c>
      <c r="K274" s="17">
        <f>IF(OR($A274="",$B274="",$C274=""),"",'OddsRatio_working_3-way'!H273)</f>
        <v>3.4388341133750759</v>
      </c>
      <c r="L274" s="21">
        <f>IF(OR($A274="",$B274="",$C274=""),"",'OddsRatio_working_3-way'!I273)</f>
        <v>3.3241880653104356</v>
      </c>
      <c r="M274" s="22">
        <f>IF(OR($A274="",$B274="",$C274=""),"",'OddsRatio_working_3-way'!J273)</f>
        <v>2.4487091528168192</v>
      </c>
      <c r="N274" s="23">
        <f t="shared" si="80"/>
        <v>29.141390309733676</v>
      </c>
      <c r="O274" s="24">
        <f t="shared" si="81"/>
        <v>30.133821558671979</v>
      </c>
      <c r="P274" s="24">
        <f t="shared" si="82"/>
        <v>40.724788131594345</v>
      </c>
      <c r="Q274" t="s">
        <v>461</v>
      </c>
      <c r="R274" t="s">
        <v>330</v>
      </c>
      <c r="S274" s="48" t="s">
        <v>477</v>
      </c>
      <c r="T274" s="35">
        <v>100</v>
      </c>
      <c r="U274" s="35">
        <f t="shared" si="83"/>
        <v>64.02877697841727</v>
      </c>
      <c r="V274" s="35">
        <f t="shared" si="84"/>
        <v>68.652037617554868</v>
      </c>
      <c r="W274" s="35">
        <f t="shared" si="85"/>
        <v>64.664310954063609</v>
      </c>
      <c r="X274" s="35">
        <f t="shared" si="86"/>
        <v>66.683651428381538</v>
      </c>
      <c r="Y274" s="35">
        <f t="shared" si="87"/>
        <v>71.306912067519136</v>
      </c>
      <c r="Z274" s="35">
        <f t="shared" si="88"/>
        <v>67.319185404027877</v>
      </c>
      <c r="AA274" s="35">
        <f t="shared" si="89"/>
        <v>-2.654874449964268</v>
      </c>
      <c r="AB274" s="35">
        <f t="shared" si="90"/>
        <v>-2.654874449964268</v>
      </c>
      <c r="AC274" s="35">
        <f t="shared" si="91"/>
        <v>-2.654874449964268</v>
      </c>
      <c r="AD274" s="36"/>
      <c r="AE274" s="36"/>
      <c r="AF274">
        <v>1.96</v>
      </c>
      <c r="AG274">
        <v>1.93</v>
      </c>
      <c r="AH274" s="41"/>
      <c r="AI274" s="36"/>
      <c r="AJ274" t="s">
        <v>339</v>
      </c>
      <c r="AK274" s="35"/>
      <c r="AL274" s="35"/>
    </row>
    <row r="275" spans="1:38" ht="15" x14ac:dyDescent="0.25">
      <c r="A275">
        <v>2.78</v>
      </c>
      <c r="B275">
        <v>3.19</v>
      </c>
      <c r="C275">
        <v>2.83</v>
      </c>
      <c r="D275" s="20">
        <f t="shared" si="79"/>
        <v>2.654874449964284E-2</v>
      </c>
      <c r="E275" s="17">
        <f>IF(OR($A275="",$B275="",$C275=""),"",A275*'MPTO_working_3-way'!$I274)</f>
        <v>2.8538055097090069</v>
      </c>
      <c r="F275" s="21">
        <f>IF(OR($A275="",$B275="",$C275=""),"",B275*'MPTO_working_3-way'!$I274)</f>
        <v>3.2746904949538607</v>
      </c>
      <c r="G275" s="22">
        <f>IF(OR($A275="",$B275="",$C275=""),"",C275*'MPTO_working_3-way'!$I274)</f>
        <v>2.9051329469339895</v>
      </c>
      <c r="H275" s="17">
        <f>IF(OR($A275="",$B275="",$C275=""),"",'MPTO_working_3-way'!E274)</f>
        <v>2.8501181407017944</v>
      </c>
      <c r="I275" s="21">
        <f>IF(OR($A275="",$B275="",$C275=""),"",'MPTO_working_3-way'!F274)</f>
        <v>3.2826703248609412</v>
      </c>
      <c r="J275" s="22">
        <f>IF(OR($A275="",$B275="",$C275=""),"",'MPTO_working_3-way'!G274)</f>
        <v>2.9026960357395746</v>
      </c>
      <c r="K275" s="17">
        <f>IF(OR($A275="",$B275="",$C275=""),"",'OddsRatio_working_3-way'!H274)</f>
        <v>2.8519743595904647</v>
      </c>
      <c r="L275" s="21">
        <f>IF(OR($A275="",$B275="",$C275=""),"",'OddsRatio_working_3-way'!I274)</f>
        <v>3.2785527233163583</v>
      </c>
      <c r="M275" s="22">
        <f>IF(OR($A275="",$B275="",$C275=""),"",'OddsRatio_working_3-way'!J274)</f>
        <v>2.9039961112643544</v>
      </c>
      <c r="N275" s="23">
        <f t="shared" si="80"/>
        <v>35.040930315603973</v>
      </c>
      <c r="O275" s="24">
        <f t="shared" si="81"/>
        <v>30.537237077548291</v>
      </c>
      <c r="P275" s="24">
        <f t="shared" si="82"/>
        <v>34.421832606847715</v>
      </c>
      <c r="Q275" t="s">
        <v>333</v>
      </c>
      <c r="R275" t="s">
        <v>462</v>
      </c>
      <c r="S275" s="48" t="s">
        <v>477</v>
      </c>
      <c r="T275" s="35">
        <v>100</v>
      </c>
      <c r="U275" s="35">
        <f t="shared" si="83"/>
        <v>85.734664764621968</v>
      </c>
      <c r="V275" s="35">
        <f t="shared" si="84"/>
        <v>79.716024340770801</v>
      </c>
      <c r="W275" s="35">
        <f t="shared" si="85"/>
        <v>31.506849315068493</v>
      </c>
      <c r="X275" s="35">
        <f t="shared" si="86"/>
        <v>88.77712634416072</v>
      </c>
      <c r="Y275" s="35">
        <f t="shared" si="87"/>
        <v>82.758485920309539</v>
      </c>
      <c r="Z275" s="35">
        <f t="shared" si="88"/>
        <v>34.549310894607245</v>
      </c>
      <c r="AA275" s="35">
        <f t="shared" si="89"/>
        <v>-3.0424615795387524</v>
      </c>
      <c r="AB275" s="35">
        <f t="shared" si="90"/>
        <v>-3.0424615795387382</v>
      </c>
      <c r="AC275" s="35">
        <f t="shared" si="91"/>
        <v>-3.0424615795387524</v>
      </c>
      <c r="AD275" s="36"/>
      <c r="AE275" s="36"/>
      <c r="AF275">
        <v>2.1</v>
      </c>
      <c r="AG275">
        <v>1.79</v>
      </c>
      <c r="AH275" s="41"/>
      <c r="AI275" s="36"/>
      <c r="AJ275" t="s">
        <v>339</v>
      </c>
      <c r="AK275" s="35"/>
      <c r="AL275" s="35"/>
    </row>
    <row r="276" spans="1:38" ht="15" x14ac:dyDescent="0.25">
      <c r="A276">
        <v>7.01</v>
      </c>
      <c r="B276">
        <v>4.93</v>
      </c>
      <c r="C276">
        <v>1.46</v>
      </c>
      <c r="D276" s="20">
        <f t="shared" si="79"/>
        <v>3.0424615795387577E-2</v>
      </c>
      <c r="E276" s="17">
        <f>IF(OR($A276="",$B276="",$C276=""),"",A276*'MPTO_working_3-way'!$I275)</f>
        <v>7.2232765567256667</v>
      </c>
      <c r="F276" s="21">
        <f>IF(OR($A276="",$B276="",$C276=""),"",B276*'MPTO_working_3-way'!$I275)</f>
        <v>5.0799933558712604</v>
      </c>
      <c r="G276" s="22">
        <f>IF(OR($A276="",$B276="",$C276=""),"",C276*'MPTO_working_3-way'!$I275)</f>
        <v>1.5044199390612658</v>
      </c>
      <c r="H276" s="17">
        <f>IF(OR($A276="",$B276="",$C276=""),"",'MPTO_working_3-way'!E275)</f>
        <v>7.5464969625009708</v>
      </c>
      <c r="I276" s="21">
        <f>IF(OR($A276="",$B276="",$C276=""),"",'MPTO_working_3-way'!F275)</f>
        <v>5.1894615861575906</v>
      </c>
      <c r="J276" s="22">
        <f>IF(OR($A276="",$B276="",$C276=""),"",'MPTO_working_3-way'!G275)</f>
        <v>1.481942599994686</v>
      </c>
      <c r="K276" s="17">
        <f>IF(OR($A276="",$B276="",$C276=""),"",'OddsRatio_working_3-way'!H275)</f>
        <v>7.3897155583015799</v>
      </c>
      <c r="L276" s="21">
        <f>IF(OR($A276="",$B276="",$C276=""),"",'OddsRatio_working_3-way'!I275)</f>
        <v>5.1782998575915489</v>
      </c>
      <c r="M276" s="22">
        <f>IF(OR($A276="",$B276="",$C276=""),"",'OddsRatio_working_3-way'!J275)</f>
        <v>1.4890630876570263</v>
      </c>
      <c r="N276" s="23">
        <f t="shared" si="80"/>
        <v>13.844132813506771</v>
      </c>
      <c r="O276" s="24">
        <f t="shared" si="81"/>
        <v>19.685065116162772</v>
      </c>
      <c r="P276" s="24">
        <f t="shared" si="82"/>
        <v>66.47080207033045</v>
      </c>
      <c r="Q276" t="s">
        <v>463</v>
      </c>
      <c r="R276" t="s">
        <v>464</v>
      </c>
      <c r="S276" s="48" t="s">
        <v>477</v>
      </c>
      <c r="T276" s="35">
        <v>100</v>
      </c>
      <c r="U276" s="35">
        <f t="shared" si="83"/>
        <v>60.15936254980079</v>
      </c>
      <c r="V276" s="35">
        <f t="shared" si="84"/>
        <v>73.753280839895012</v>
      </c>
      <c r="W276" s="35">
        <f t="shared" si="85"/>
        <v>63.235294117647051</v>
      </c>
      <c r="X276" s="35">
        <f t="shared" si="86"/>
        <v>63.011425042457923</v>
      </c>
      <c r="Y276" s="35">
        <f t="shared" si="87"/>
        <v>76.605343332552138</v>
      </c>
      <c r="Z276" s="35">
        <f t="shared" si="88"/>
        <v>66.087356610304198</v>
      </c>
      <c r="AA276" s="35">
        <f t="shared" si="89"/>
        <v>-2.852062492657133</v>
      </c>
      <c r="AB276" s="35">
        <f t="shared" si="90"/>
        <v>-2.8520624926571259</v>
      </c>
      <c r="AC276" s="35">
        <f t="shared" si="91"/>
        <v>-2.8520624926571472</v>
      </c>
      <c r="AD276" s="36"/>
      <c r="AE276" s="36"/>
      <c r="AF276">
        <v>1.52</v>
      </c>
      <c r="AG276">
        <v>2.63</v>
      </c>
      <c r="AH276" s="41"/>
      <c r="AI276" s="36"/>
      <c r="AJ276" t="s">
        <v>481</v>
      </c>
      <c r="AK276" s="35"/>
      <c r="AL276" s="35"/>
    </row>
    <row r="277" spans="1:38" ht="15" x14ac:dyDescent="0.25">
      <c r="A277">
        <v>2.5099999999999998</v>
      </c>
      <c r="B277">
        <v>3.81</v>
      </c>
      <c r="C277">
        <v>2.72</v>
      </c>
      <c r="D277" s="20">
        <f t="shared" si="79"/>
        <v>2.8520624926571259E-2</v>
      </c>
      <c r="E277" s="17">
        <f>IF(OR($A277="",$B277="",$C277=""),"",A277*'MPTO_working_3-way'!$I276)</f>
        <v>2.5815867685656935</v>
      </c>
      <c r="F277" s="21">
        <f>IF(OR($A277="",$B277="",$C277=""),"",B277*'MPTO_working_3-way'!$I276)</f>
        <v>3.9186635809702364</v>
      </c>
      <c r="G277" s="22">
        <f>IF(OR($A277="",$B277="",$C277=""),"",C277*'MPTO_working_3-way'!$I276)</f>
        <v>2.7975760998002741</v>
      </c>
      <c r="H277" s="17">
        <f>IF(OR($A277="",$B277="",$C277=""),"",'MPTO_working_3-way'!E276)</f>
        <v>2.5713584132086043</v>
      </c>
      <c r="I277" s="21">
        <f>IF(OR($A277="",$B277="",$C277=""),"",'MPTO_working_3-way'!F276)</f>
        <v>3.9531892327616194</v>
      </c>
      <c r="J277" s="22">
        <f>IF(OR($A277="",$B277="",$C277=""),"",'MPTO_working_3-way'!G276)</f>
        <v>2.7922027326160057</v>
      </c>
      <c r="K277" s="17">
        <f>IF(OR($A277="",$B277="",$C277=""),"",'OddsRatio_working_3-way'!H276)</f>
        <v>2.5765471895202854</v>
      </c>
      <c r="L277" s="21">
        <f>IF(OR($A277="",$B277="",$C277=""),"",'OddsRatio_working_3-way'!I276)</f>
        <v>3.9338394718887422</v>
      </c>
      <c r="M277" s="22">
        <f>IF(OR($A277="",$B277="",$C277=""),"",'OddsRatio_working_3-way'!J276)</f>
        <v>2.7958020966721127</v>
      </c>
      <c r="N277" s="23">
        <f t="shared" si="80"/>
        <v>38.735866335245859</v>
      </c>
      <c r="O277" s="24">
        <f t="shared" si="81"/>
        <v>25.518904068626536</v>
      </c>
      <c r="P277" s="24">
        <f t="shared" si="82"/>
        <v>35.745229596127608</v>
      </c>
      <c r="Q277" t="s">
        <v>465</v>
      </c>
      <c r="R277" t="s">
        <v>466</v>
      </c>
      <c r="S277" s="48" t="s">
        <v>477</v>
      </c>
      <c r="T277" s="35">
        <v>100</v>
      </c>
      <c r="U277" s="35">
        <f t="shared" si="83"/>
        <v>87.699876998769994</v>
      </c>
      <c r="V277" s="35">
        <f t="shared" si="84"/>
        <v>79.879275653923543</v>
      </c>
      <c r="W277" s="35">
        <f t="shared" si="85"/>
        <v>29.078014184397166</v>
      </c>
      <c r="X277" s="35">
        <f t="shared" si="86"/>
        <v>91.042710161679295</v>
      </c>
      <c r="Y277" s="35">
        <f t="shared" si="87"/>
        <v>83.222108816832858</v>
      </c>
      <c r="Z277" s="35">
        <f t="shared" si="88"/>
        <v>32.42084734730647</v>
      </c>
      <c r="AA277" s="35">
        <f t="shared" si="89"/>
        <v>-3.3428331629093009</v>
      </c>
      <c r="AB277" s="35">
        <f t="shared" si="90"/>
        <v>-3.3428331629093151</v>
      </c>
      <c r="AC277" s="35">
        <f t="shared" si="91"/>
        <v>-3.3428331629093044</v>
      </c>
      <c r="AD277" s="36"/>
      <c r="AE277" s="36"/>
      <c r="AF277">
        <v>1.8</v>
      </c>
      <c r="AG277">
        <v>2.09</v>
      </c>
      <c r="AH277" s="41"/>
      <c r="AI277" s="36"/>
      <c r="AJ277" t="s">
        <v>481</v>
      </c>
      <c r="AK277" s="35"/>
      <c r="AL277" s="35"/>
    </row>
    <row r="278" spans="1:38" ht="15" x14ac:dyDescent="0.25">
      <c r="A278">
        <v>8.1300000000000008</v>
      </c>
      <c r="B278">
        <v>4.97</v>
      </c>
      <c r="C278">
        <v>1.41</v>
      </c>
      <c r="D278" s="20">
        <f t="shared" si="79"/>
        <v>3.3428331629093089E-2</v>
      </c>
      <c r="E278" s="17">
        <f>IF(OR($A278="",$B278="",$C278=""),"",A278*'MPTO_working_3-way'!$I277)</f>
        <v>8.4017723361445285</v>
      </c>
      <c r="F278" s="21">
        <f>IF(OR($A278="",$B278="",$C278=""),"",B278*'MPTO_working_3-way'!$I277)</f>
        <v>5.1361388081965922</v>
      </c>
      <c r="G278" s="22">
        <f>IF(OR($A278="",$B278="",$C278=""),"",C278*'MPTO_working_3-way'!$I277)</f>
        <v>1.4571339475970211</v>
      </c>
      <c r="H278" s="17">
        <f>IF(OR($A278="",$B278="",$C278=""),"",'MPTO_working_3-way'!E277)</f>
        <v>8.9398697634832178</v>
      </c>
      <c r="I278" s="21">
        <f>IF(OR($A278="",$B278="",$C278=""),"",'MPTO_working_3-way'!F277)</f>
        <v>5.2613727317080059</v>
      </c>
      <c r="J278" s="22">
        <f>IF(OR($A278="",$B278="",$C278=""),"",'MPTO_working_3-way'!G277)</f>
        <v>1.4325065630923952</v>
      </c>
      <c r="K278" s="17">
        <f>IF(OR($A278="",$B278="",$C278=""),"",'OddsRatio_working_3-way'!H277)</f>
        <v>8.6537498322812212</v>
      </c>
      <c r="L278" s="21">
        <f>IF(OR($A278="",$B278="",$C278=""),"",'OddsRatio_working_3-way'!I277)</f>
        <v>5.2616250819293748</v>
      </c>
      <c r="M278" s="22">
        <f>IF(OR($A278="",$B278="",$C278=""),"",'OddsRatio_working_3-way'!J277)</f>
        <v>1.4401174517861572</v>
      </c>
      <c r="N278" s="23">
        <f t="shared" si="80"/>
        <v>11.902250620360036</v>
      </c>
      <c r="O278" s="24">
        <f t="shared" si="81"/>
        <v>19.469878781393788</v>
      </c>
      <c r="P278" s="24">
        <f t="shared" si="82"/>
        <v>68.62787059824619</v>
      </c>
      <c r="Q278" t="s">
        <v>467</v>
      </c>
      <c r="R278" t="s">
        <v>468</v>
      </c>
      <c r="S278" s="48" t="s">
        <v>477</v>
      </c>
      <c r="T278" s="35">
        <v>100</v>
      </c>
      <c r="U278" s="35">
        <f t="shared" si="83"/>
        <v>86.338797814207638</v>
      </c>
      <c r="V278" s="35">
        <f t="shared" si="84"/>
        <v>79.466119096509232</v>
      </c>
      <c r="W278" s="35">
        <f t="shared" si="85"/>
        <v>31.03448275862069</v>
      </c>
      <c r="X278" s="35">
        <f t="shared" si="86"/>
        <v>89.499398144870071</v>
      </c>
      <c r="Y278" s="35">
        <f t="shared" si="87"/>
        <v>82.626719427171651</v>
      </c>
      <c r="Z278" s="35">
        <f t="shared" si="88"/>
        <v>34.195083089283109</v>
      </c>
      <c r="AA278" s="35">
        <f t="shared" si="89"/>
        <v>-3.1606003306624331</v>
      </c>
      <c r="AB278" s="35">
        <f t="shared" si="90"/>
        <v>-3.1606003306624189</v>
      </c>
      <c r="AC278" s="35">
        <f t="shared" si="91"/>
        <v>-3.1606003306624189</v>
      </c>
      <c r="AD278" s="36"/>
      <c r="AE278" s="36"/>
      <c r="AF278">
        <v>1.71</v>
      </c>
      <c r="AG278">
        <v>2.23</v>
      </c>
      <c r="AH278" s="41"/>
      <c r="AI278" s="36"/>
      <c r="AJ278" t="s">
        <v>481</v>
      </c>
      <c r="AK278" s="35"/>
      <c r="AL278" s="35"/>
    </row>
    <row r="279" spans="1:38" ht="15" x14ac:dyDescent="0.25">
      <c r="A279">
        <v>7.32</v>
      </c>
      <c r="B279">
        <v>4.87</v>
      </c>
      <c r="C279">
        <v>1.45</v>
      </c>
      <c r="D279" s="20">
        <f t="shared" si="79"/>
        <v>3.1606003306624331E-2</v>
      </c>
      <c r="E279" s="17">
        <f>IF(OR($A279="",$B279="",$C279=""),"",A279*'MPTO_working_3-way'!$I278)</f>
        <v>7.5513559442044906</v>
      </c>
      <c r="F279" s="21">
        <f>IF(OR($A279="",$B279="",$C279=""),"",B279*'MPTO_working_3-way'!$I278)</f>
        <v>5.023921236103261</v>
      </c>
      <c r="G279" s="22">
        <f>IF(OR($A279="",$B279="",$C279=""),"",C279*'MPTO_working_3-way'!$I278)</f>
        <v>1.4958287047946053</v>
      </c>
      <c r="H279" s="17">
        <f>IF(OR($A279="",$B279="",$C279=""),"",'MPTO_working_3-way'!E278)</f>
        <v>7.9316804751524002</v>
      </c>
      <c r="I279" s="21">
        <f>IF(OR($A279="",$B279="",$C279=""),"",'MPTO_working_3-way'!F278)</f>
        <v>5.1333786630685374</v>
      </c>
      <c r="J279" s="22">
        <f>IF(OR($A279="",$B279="",$C279=""),"",'MPTO_working_3-way'!G278)</f>
        <v>1.472494166827776</v>
      </c>
      <c r="K279" s="17">
        <f>IF(OR($A279="",$B279="",$C279=""),"",'OddsRatio_working_3-way'!H278)</f>
        <v>7.739404701836011</v>
      </c>
      <c r="L279" s="21">
        <f>IF(OR($A279="",$B279="",$C279=""),"",'OddsRatio_working_3-way'!I278)</f>
        <v>5.1268190183711013</v>
      </c>
      <c r="M279" s="22">
        <f>IF(OR($A279="",$B279="",$C279=""),"",'OddsRatio_working_3-way'!J278)</f>
        <v>1.4798626765547791</v>
      </c>
      <c r="N279" s="23">
        <f t="shared" si="80"/>
        <v>13.242654794566786</v>
      </c>
      <c r="O279" s="24">
        <f t="shared" si="81"/>
        <v>19.904770656309832</v>
      </c>
      <c r="P279" s="24">
        <f t="shared" si="82"/>
        <v>66.852574549123361</v>
      </c>
      <c r="Q279" t="s">
        <v>469</v>
      </c>
      <c r="R279" t="s">
        <v>470</v>
      </c>
      <c r="S279" s="48" t="s">
        <v>477</v>
      </c>
      <c r="T279" s="35">
        <v>100</v>
      </c>
      <c r="U279" s="35">
        <f t="shared" si="83"/>
        <v>46.808510638297875</v>
      </c>
      <c r="V279" s="35">
        <f t="shared" si="84"/>
        <v>71.014492753623188</v>
      </c>
      <c r="W279" s="35">
        <f t="shared" si="85"/>
        <v>79.035639412997895</v>
      </c>
      <c r="X279" s="35">
        <f t="shared" si="86"/>
        <v>49.949867833378917</v>
      </c>
      <c r="Y279" s="35">
        <f t="shared" si="87"/>
        <v>74.155849948704216</v>
      </c>
      <c r="Z279" s="35">
        <f t="shared" si="88"/>
        <v>82.176996608078937</v>
      </c>
      <c r="AA279" s="35">
        <f t="shared" si="89"/>
        <v>-3.1413571950810422</v>
      </c>
      <c r="AB279" s="35">
        <f t="shared" si="90"/>
        <v>-3.141357195081028</v>
      </c>
      <c r="AC279" s="35">
        <f t="shared" si="91"/>
        <v>-3.1413571950810422</v>
      </c>
      <c r="AD279" s="36"/>
      <c r="AE279" s="36"/>
      <c r="AF279">
        <v>1.56</v>
      </c>
      <c r="AG279">
        <v>2.54</v>
      </c>
      <c r="AH279" s="41"/>
      <c r="AI279" s="36"/>
      <c r="AJ279" t="s">
        <v>481</v>
      </c>
      <c r="AK279" s="35"/>
      <c r="AL279" s="35"/>
    </row>
    <row r="280" spans="1:38" ht="15" x14ac:dyDescent="0.25">
      <c r="A280">
        <v>1.88</v>
      </c>
      <c r="B280">
        <v>3.45</v>
      </c>
      <c r="C280">
        <v>4.7699999999999996</v>
      </c>
      <c r="D280" s="20">
        <f t="shared" si="79"/>
        <v>3.1413571950810404E-2</v>
      </c>
      <c r="E280" s="17">
        <f>IF(OR($A280="",$B280="",$C280=""),"",A280*'MPTO_working_3-way'!$I279)</f>
        <v>1.9390575152675233</v>
      </c>
      <c r="F280" s="21">
        <f>IF(OR($A280="",$B280="",$C280=""),"",B280*'MPTO_working_3-way'!$I279)</f>
        <v>3.5583768232302959</v>
      </c>
      <c r="G280" s="22">
        <f>IF(OR($A280="",$B280="",$C280=""),"",C280*'MPTO_working_3-way'!$I279)</f>
        <v>4.9198427382053653</v>
      </c>
      <c r="H280" s="17">
        <f>IF(OR($A280="",$B280="",$C280=""),"",'MPTO_working_3-way'!E279)</f>
        <v>1.9177525671716913</v>
      </c>
      <c r="I280" s="21">
        <f>IF(OR($A280="",$B280="",$C280=""),"",'MPTO_working_3-way'!F279)</f>
        <v>3.5793045522488214</v>
      </c>
      <c r="J280" s="22">
        <f>IF(OR($A280="",$B280="",$C280=""),"",'MPTO_working_3-way'!G279)</f>
        <v>5.0207755873055033</v>
      </c>
      <c r="K280" s="17">
        <f>IF(OR($A280="",$B280="",$C280=""),"",'OddsRatio_working_3-way'!H279)</f>
        <v>1.9260260738923463</v>
      </c>
      <c r="L280" s="21">
        <f>IF(OR($A280="",$B280="",$C280=""),"",'OddsRatio_working_3-way'!I279)</f>
        <v>3.5781407739048272</v>
      </c>
      <c r="M280" s="22">
        <f>IF(OR($A280="",$B280="",$C280=""),"",'OddsRatio_working_3-way'!J279)</f>
        <v>4.9671798847433468</v>
      </c>
      <c r="N280" s="23">
        <f t="shared" si="80"/>
        <v>51.571446031193894</v>
      </c>
      <c r="O280" s="24">
        <f t="shared" si="81"/>
        <v>28.10270102569406</v>
      </c>
      <c r="P280" s="24">
        <f t="shared" si="82"/>
        <v>20.325852943112054</v>
      </c>
      <c r="Q280" t="s">
        <v>122</v>
      </c>
      <c r="R280" t="s">
        <v>101</v>
      </c>
      <c r="S280" s="48" t="s">
        <v>477</v>
      </c>
      <c r="T280" s="35">
        <v>100</v>
      </c>
      <c r="U280" s="35">
        <f t="shared" si="83"/>
        <v>91.371872303710106</v>
      </c>
      <c r="V280" s="35">
        <f t="shared" si="84"/>
        <v>82.142857142857139</v>
      </c>
      <c r="W280" s="35">
        <f t="shared" si="85"/>
        <v>22.480620155038757</v>
      </c>
      <c r="X280" s="35">
        <f t="shared" si="86"/>
        <v>95.376522702104097</v>
      </c>
      <c r="Y280" s="35">
        <f t="shared" si="87"/>
        <v>86.14750754125113</v>
      </c>
      <c r="Z280" s="35">
        <f t="shared" si="88"/>
        <v>26.485270553432759</v>
      </c>
      <c r="AA280" s="35">
        <f t="shared" si="89"/>
        <v>-4.0046503983939914</v>
      </c>
      <c r="AB280" s="35">
        <f t="shared" si="90"/>
        <v>-4.0046503983939914</v>
      </c>
      <c r="AC280" s="35">
        <f t="shared" si="91"/>
        <v>-4.0046503983940021</v>
      </c>
      <c r="AD280" s="36"/>
      <c r="AE280" s="36"/>
      <c r="AF280">
        <v>2.16</v>
      </c>
      <c r="AG280">
        <v>1.75</v>
      </c>
      <c r="AH280" s="41"/>
      <c r="AI280" s="36"/>
      <c r="AJ280" t="s">
        <v>127</v>
      </c>
      <c r="AK280" s="35"/>
      <c r="AL280" s="35"/>
    </row>
    <row r="281" spans="1:38" ht="15" x14ac:dyDescent="0.25">
      <c r="A281">
        <v>11.59</v>
      </c>
      <c r="B281">
        <v>5.6</v>
      </c>
      <c r="C281">
        <v>1.29</v>
      </c>
      <c r="D281" s="20">
        <f t="shared" si="79"/>
        <v>4.0046503983939941E-2</v>
      </c>
      <c r="E281" s="17">
        <f>IF(OR($A281="",$B281="",$C281=""),"",A281*'MPTO_working_3-way'!$I280)</f>
        <v>12.054138981173864</v>
      </c>
      <c r="F281" s="21">
        <f>IF(OR($A281="",$B281="",$C281=""),"",B281*'MPTO_working_3-way'!$I280)</f>
        <v>5.8242604223100631</v>
      </c>
      <c r="G281" s="22">
        <f>IF(OR($A281="",$B281="",$C281=""),"",C281*'MPTO_working_3-way'!$I280)</f>
        <v>1.3416599901392825</v>
      </c>
      <c r="H281" s="17">
        <f>IF(OR($A281="",$B281="",$C281=""),"",'MPTO_working_3-way'!E280)</f>
        <v>13.711319248913421</v>
      </c>
      <c r="I281" s="21">
        <f>IF(OR($A281="",$B281="",$C281=""),"",'MPTO_working_3-way'!F280)</f>
        <v>6.0524409908733299</v>
      </c>
      <c r="J281" s="22">
        <f>IF(OR($A281="",$B281="",$C281=""),"",'MPTO_working_3-way'!G280)</f>
        <v>1.3126030196845657</v>
      </c>
      <c r="K281" s="17">
        <f>IF(OR($A281="",$B281="",$C281=""),"",'OddsRatio_working_3-way'!H280)</f>
        <v>12.714984037424063</v>
      </c>
      <c r="L281" s="21">
        <f>IF(OR($A281="",$B281="",$C281=""),"",'OddsRatio_working_3-way'!I280)</f>
        <v>6.0886616215439746</v>
      </c>
      <c r="M281" s="22">
        <f>IF(OR($A281="",$B281="",$C281=""),"",'OddsRatio_working_3-way'!J280)</f>
        <v>1.320806928314729</v>
      </c>
      <c r="N281" s="23">
        <f t="shared" si="80"/>
        <v>8.2959056765630343</v>
      </c>
      <c r="O281" s="24">
        <f t="shared" si="81"/>
        <v>17.169561927029566</v>
      </c>
      <c r="P281" s="24">
        <f t="shared" si="82"/>
        <v>74.534532396407414</v>
      </c>
      <c r="Q281" t="s">
        <v>104</v>
      </c>
      <c r="R281" t="s">
        <v>117</v>
      </c>
      <c r="S281" s="48" t="s">
        <v>477</v>
      </c>
      <c r="T281" s="35">
        <v>100</v>
      </c>
      <c r="U281" s="35">
        <f t="shared" si="83"/>
        <v>50.73891625615763</v>
      </c>
      <c r="V281" s="35">
        <f t="shared" si="84"/>
        <v>70.501474926253692</v>
      </c>
      <c r="W281" s="35">
        <f t="shared" si="85"/>
        <v>75.961538461538453</v>
      </c>
      <c r="X281" s="35">
        <f t="shared" si="86"/>
        <v>53.536986612207848</v>
      </c>
      <c r="Y281" s="35">
        <f t="shared" si="87"/>
        <v>73.29954528230391</v>
      </c>
      <c r="Z281" s="35">
        <f t="shared" si="88"/>
        <v>78.759608817588685</v>
      </c>
      <c r="AA281" s="35">
        <f t="shared" si="89"/>
        <v>-2.7980703560502178</v>
      </c>
      <c r="AB281" s="35">
        <f t="shared" si="90"/>
        <v>-2.7980703560502178</v>
      </c>
      <c r="AC281" s="35">
        <f t="shared" si="91"/>
        <v>-2.798070356050232</v>
      </c>
      <c r="AD281" s="36"/>
      <c r="AE281" s="36"/>
      <c r="AF281">
        <v>1.75</v>
      </c>
      <c r="AG281">
        <v>2.14</v>
      </c>
      <c r="AH281" s="41"/>
      <c r="AI281" s="36"/>
      <c r="AJ281" t="s">
        <v>127</v>
      </c>
      <c r="AK281" s="35"/>
      <c r="AL281" s="35"/>
    </row>
    <row r="282" spans="1:38" ht="15" x14ac:dyDescent="0.25">
      <c r="A282">
        <v>2.0299999999999998</v>
      </c>
      <c r="B282">
        <v>3.39</v>
      </c>
      <c r="C282">
        <v>4.16</v>
      </c>
      <c r="D282" s="20">
        <f t="shared" si="79"/>
        <v>2.7980703560502196E-2</v>
      </c>
      <c r="E282" s="17">
        <f>IF(OR($A282="",$B282="",$C282=""),"",A282*'MPTO_working_3-way'!$I281)</f>
        <v>2.0868008282278194</v>
      </c>
      <c r="F282" s="21">
        <f>IF(OR($A282="",$B282="",$C282=""),"",B282*'MPTO_working_3-way'!$I281)</f>
        <v>3.4848545850701025</v>
      </c>
      <c r="G282" s="22">
        <f>IF(OR($A282="",$B282="",$C282=""),"",C282*'MPTO_working_3-way'!$I281)</f>
        <v>4.2763997268116896</v>
      </c>
      <c r="H282" s="17">
        <f>IF(OR($A282="",$B282="",$C282=""),"",'MPTO_working_3-way'!E281)</f>
        <v>2.0691769889066136</v>
      </c>
      <c r="I282" s="21">
        <f>IF(OR($A282="",$B282="",$C282=""),"",'MPTO_working_3-way'!F281)</f>
        <v>3.5006853521806951</v>
      </c>
      <c r="J282" s="22">
        <f>IF(OR($A282="",$B282="",$C282=""),"",'MPTO_working_3-way'!G281)</f>
        <v>4.3279230190255307</v>
      </c>
      <c r="K282" s="17">
        <f>IF(OR($A282="",$B282="",$C282=""),"",'OddsRatio_working_3-way'!H281)</f>
        <v>2.076295548193813</v>
      </c>
      <c r="L282" s="21">
        <f>IF(OR($A282="",$B282="",$C282=""),"",'OddsRatio_working_3-way'!I281)</f>
        <v>3.4974236506633143</v>
      </c>
      <c r="M282" s="22">
        <f>IF(OR($A282="",$B282="",$C282=""),"",'OddsRatio_working_3-way'!J281)</f>
        <v>4.302032943973253</v>
      </c>
      <c r="N282" s="23">
        <f t="shared" si="80"/>
        <v>47.920241667204685</v>
      </c>
      <c r="O282" s="24">
        <f t="shared" si="81"/>
        <v>28.695601942308407</v>
      </c>
      <c r="P282" s="24">
        <f t="shared" si="82"/>
        <v>23.384156390486901</v>
      </c>
      <c r="Q282" t="s">
        <v>113</v>
      </c>
      <c r="R282" t="s">
        <v>121</v>
      </c>
      <c r="S282" s="48" t="s">
        <v>477</v>
      </c>
      <c r="T282" s="35">
        <v>100</v>
      </c>
      <c r="U282" s="35">
        <f t="shared" si="83"/>
        <v>94.033412887828177</v>
      </c>
      <c r="V282" s="35">
        <f t="shared" si="84"/>
        <v>85.795454545454547</v>
      </c>
      <c r="W282" s="35">
        <f t="shared" si="85"/>
        <v>16.666666666666668</v>
      </c>
      <c r="X282" s="35">
        <f t="shared" si="86"/>
        <v>97.537878787878796</v>
      </c>
      <c r="Y282" s="35">
        <f t="shared" si="87"/>
        <v>89.29992044550518</v>
      </c>
      <c r="Z282" s="35">
        <f t="shared" si="88"/>
        <v>20.171132566717294</v>
      </c>
      <c r="AA282" s="35">
        <f t="shared" si="89"/>
        <v>-3.5044659000506186</v>
      </c>
      <c r="AB282" s="35">
        <f t="shared" si="90"/>
        <v>-3.5044659000506329</v>
      </c>
      <c r="AC282" s="35">
        <f t="shared" si="91"/>
        <v>-3.5044659000506257</v>
      </c>
      <c r="AF282">
        <v>2.1</v>
      </c>
      <c r="AG282">
        <v>1.79</v>
      </c>
      <c r="AH282" s="41"/>
      <c r="AJ282" t="s">
        <v>127</v>
      </c>
    </row>
    <row r="283" spans="1:38" ht="15" x14ac:dyDescent="0.25">
      <c r="A283">
        <v>16.760000000000002</v>
      </c>
      <c r="B283">
        <v>7.04</v>
      </c>
      <c r="C283">
        <v>1.2</v>
      </c>
      <c r="D283" s="20">
        <f t="shared" si="79"/>
        <v>3.504465900050624E-2</v>
      </c>
      <c r="E283" s="17">
        <f>IF(OR($A283="",$B283="",$C283=""),"",A283*'MPTO_working_3-way'!$I282)</f>
        <v>17.347348484848485</v>
      </c>
      <c r="F283" s="21">
        <f>IF(OR($A283="",$B283="",$C283=""),"",B283*'MPTO_working_3-way'!$I282)</f>
        <v>7.2867143993635644</v>
      </c>
      <c r="G283" s="22">
        <f>IF(OR($A283="",$B283="",$C283=""),"",C283*'MPTO_working_3-way'!$I282)</f>
        <v>1.2420535908006074</v>
      </c>
      <c r="H283" s="17">
        <f>IF(OR($A283="",$B283="",$C283=""),"",'MPTO_working_3-way'!E282)</f>
        <v>20.840141928596097</v>
      </c>
      <c r="I283" s="21">
        <f>IF(OR($A283="",$B283="",$C283=""),"",'MPTO_working_3-way'!F282)</f>
        <v>7.6708351633110654</v>
      </c>
      <c r="J283" s="22">
        <f>IF(OR($A283="",$B283="",$C283=""),"",'MPTO_working_3-way'!G282)</f>
        <v>1.2170605893344726</v>
      </c>
      <c r="K283" s="17">
        <f>IF(OR($A283="",$B283="",$C283=""),"",'OddsRatio_working_3-way'!H282)</f>
        <v>18.617094982527526</v>
      </c>
      <c r="L283" s="21">
        <f>IF(OR($A283="",$B283="",$C283=""),"",'OddsRatio_working_3-way'!I282)</f>
        <v>7.7517292953341528</v>
      </c>
      <c r="M283" s="22">
        <f>IF(OR($A283="",$B283="",$C283=""),"",'OddsRatio_working_3-way'!J282)</f>
        <v>1.2235671952097402</v>
      </c>
      <c r="N283" s="23">
        <f t="shared" si="80"/>
        <v>5.7645697316418101</v>
      </c>
      <c r="O283" s="24">
        <f t="shared" si="81"/>
        <v>13.7236063497609</v>
      </c>
      <c r="P283" s="24">
        <f t="shared" si="82"/>
        <v>80.511823918597287</v>
      </c>
      <c r="Q283" t="s">
        <v>114</v>
      </c>
      <c r="R283" t="s">
        <v>125</v>
      </c>
      <c r="S283" s="48" t="s">
        <v>477</v>
      </c>
      <c r="T283" s="35">
        <v>100</v>
      </c>
      <c r="U283" s="35">
        <f t="shared" si="83"/>
        <v>79.797979797979792</v>
      </c>
      <c r="V283" s="35">
        <f t="shared" si="84"/>
        <v>73.614775725593674</v>
      </c>
      <c r="W283" s="35">
        <f t="shared" si="85"/>
        <v>42.857142857142854</v>
      </c>
      <c r="X283" s="35">
        <f t="shared" si="86"/>
        <v>83.528081417263465</v>
      </c>
      <c r="Y283" s="35">
        <f t="shared" si="87"/>
        <v>77.344877344877332</v>
      </c>
      <c r="Z283" s="35">
        <f t="shared" si="88"/>
        <v>46.587244476426534</v>
      </c>
      <c r="AA283" s="35">
        <f t="shared" si="89"/>
        <v>-3.7301016192836727</v>
      </c>
      <c r="AB283" s="35">
        <f t="shared" si="90"/>
        <v>-3.7301016192836585</v>
      </c>
      <c r="AC283" s="35">
        <f t="shared" si="91"/>
        <v>-3.7301016192836798</v>
      </c>
      <c r="AF283">
        <v>1.6</v>
      </c>
      <c r="AG283">
        <v>2.4300000000000002</v>
      </c>
      <c r="AH283" s="41"/>
      <c r="AJ283" t="s">
        <v>127</v>
      </c>
    </row>
    <row r="284" spans="1:38" ht="15" x14ac:dyDescent="0.25">
      <c r="A284">
        <v>4.95</v>
      </c>
      <c r="B284">
        <v>3.79</v>
      </c>
      <c r="C284">
        <v>1.75</v>
      </c>
      <c r="D284" s="20">
        <f t="shared" si="79"/>
        <v>3.7301016192836656E-2</v>
      </c>
      <c r="E284" s="17">
        <f>IF(OR($A284="",$B284="",$C284=""),"",A284*'MPTO_working_3-way'!$I283)</f>
        <v>5.1346400301545421</v>
      </c>
      <c r="F284" s="21">
        <f>IF(OR($A284="",$B284="",$C284=""),"",B284*'MPTO_working_3-way'!$I283)</f>
        <v>3.931370851370851</v>
      </c>
      <c r="G284" s="22">
        <f>IF(OR($A284="",$B284="",$C284=""),"",C284*'MPTO_working_3-way'!$I283)</f>
        <v>1.8152767783374641</v>
      </c>
      <c r="H284" s="17">
        <f>IF(OR($A284="",$B284="",$C284=""),"",'MPTO_working_3-way'!E283)</f>
        <v>5.2746363374681184</v>
      </c>
      <c r="I284" s="21">
        <f>IF(OR($A284="",$B284="",$C284=""),"",'MPTO_working_3-way'!F283)</f>
        <v>3.9774309323937547</v>
      </c>
      <c r="J284" s="22">
        <f>IF(OR($A284="",$B284="",$C284=""),"",'MPTO_working_3-way'!G283)</f>
        <v>1.7889250888285975</v>
      </c>
      <c r="K284" s="17">
        <f>IF(OR($A284="",$B284="",$C284=""),"",'OddsRatio_working_3-way'!H283)</f>
        <v>5.2053506713959177</v>
      </c>
      <c r="L284" s="21">
        <f>IF(OR($A284="",$B284="",$C284=""),"",'OddsRatio_working_3-way'!I283)</f>
        <v>3.970361613466991</v>
      </c>
      <c r="M284" s="22">
        <f>IF(OR($A284="",$B284="",$C284=""),"",'OddsRatio_working_3-way'!J283)</f>
        <v>1.7984843046954275</v>
      </c>
      <c r="N284" s="23">
        <f t="shared" si="80"/>
        <v>19.47556195034576</v>
      </c>
      <c r="O284" s="24">
        <f t="shared" si="81"/>
        <v>25.436419961533378</v>
      </c>
      <c r="P284" s="24">
        <f t="shared" si="82"/>
        <v>55.088018088120869</v>
      </c>
      <c r="Q284" t="s">
        <v>167</v>
      </c>
      <c r="R284" t="s">
        <v>189</v>
      </c>
      <c r="S284" s="48" t="s">
        <v>477</v>
      </c>
      <c r="T284" s="35">
        <v>100</v>
      </c>
      <c r="U284" s="35">
        <f t="shared" si="83"/>
        <v>60.629921259842511</v>
      </c>
      <c r="V284" s="35">
        <f t="shared" si="84"/>
        <v>72.826086956521735</v>
      </c>
      <c r="W284" s="35">
        <f t="shared" si="85"/>
        <v>63.768115942028999</v>
      </c>
      <c r="X284" s="35">
        <f t="shared" si="86"/>
        <v>63.405797101449281</v>
      </c>
      <c r="Y284" s="35">
        <f t="shared" si="87"/>
        <v>75.601962798128497</v>
      </c>
      <c r="Z284" s="35">
        <f t="shared" si="88"/>
        <v>66.543991783635732</v>
      </c>
      <c r="AA284" s="35">
        <f t="shared" si="89"/>
        <v>-2.7758758416067693</v>
      </c>
      <c r="AB284" s="35">
        <f t="shared" si="90"/>
        <v>-2.7758758416067622</v>
      </c>
      <c r="AC284" s="35">
        <f t="shared" si="91"/>
        <v>-2.7758758416067337</v>
      </c>
      <c r="AF284">
        <v>1.92</v>
      </c>
      <c r="AG284">
        <v>1.95</v>
      </c>
      <c r="AH284" s="41"/>
      <c r="AJ284" t="s">
        <v>206</v>
      </c>
    </row>
    <row r="285" spans="1:38" ht="15" x14ac:dyDescent="0.25">
      <c r="A285">
        <v>2.54</v>
      </c>
      <c r="B285">
        <v>3.68</v>
      </c>
      <c r="C285">
        <v>2.76</v>
      </c>
      <c r="D285" s="20">
        <f t="shared" si="79"/>
        <v>2.7758758416067675E-2</v>
      </c>
      <c r="E285" s="17">
        <f>IF(OR($A285="",$B285="",$C285=""),"",A285*'MPTO_working_3-way'!$I284)</f>
        <v>2.610507246376812</v>
      </c>
      <c r="F285" s="21">
        <f>IF(OR($A285="",$B285="",$C285=""),"",B285*'MPTO_working_3-way'!$I284)</f>
        <v>3.7821522309711293</v>
      </c>
      <c r="G285" s="22">
        <f>IF(OR($A285="",$B285="",$C285=""),"",C285*'MPTO_working_3-way'!$I284)</f>
        <v>2.8366141732283467</v>
      </c>
      <c r="H285" s="17">
        <f>IF(OR($A285="",$B285="",$C285=""),"",'MPTO_working_3-way'!E284)</f>
        <v>2.6011329062260375</v>
      </c>
      <c r="I285" s="21">
        <f>IF(OR($A285="",$B285="",$C285=""),"",'MPTO_working_3-way'!F284)</f>
        <v>3.809723933048331</v>
      </c>
      <c r="J285" s="22">
        <f>IF(OR($A285="",$B285="",$C285=""),"",'MPTO_working_3-way'!G284)</f>
        <v>2.832332264928489</v>
      </c>
      <c r="K285" s="17">
        <f>IF(OR($A285="",$B285="",$C285=""),"",'OddsRatio_working_3-way'!H284)</f>
        <v>2.6058166012039243</v>
      </c>
      <c r="L285" s="21">
        <f>IF(OR($A285="",$B285="",$C285=""),"",'OddsRatio_working_3-way'!I284)</f>
        <v>3.794537981315921</v>
      </c>
      <c r="M285" s="22">
        <f>IF(OR($A285="",$B285="",$C285=""),"",'OddsRatio_working_3-way'!J284)</f>
        <v>2.8352189728044843</v>
      </c>
      <c r="N285" s="23">
        <f t="shared" si="80"/>
        <v>38.306731436502425</v>
      </c>
      <c r="O285" s="24">
        <f t="shared" si="81"/>
        <v>26.439972241498953</v>
      </c>
      <c r="P285" s="24">
        <f t="shared" si="82"/>
        <v>35.253296321998604</v>
      </c>
      <c r="Q285" t="s">
        <v>292</v>
      </c>
      <c r="R285" t="s">
        <v>245</v>
      </c>
      <c r="S285" s="48" t="s">
        <v>477</v>
      </c>
      <c r="T285" s="35">
        <v>100</v>
      </c>
      <c r="U285" s="35">
        <f t="shared" si="83"/>
        <v>50.73891625615763</v>
      </c>
      <c r="V285" s="35">
        <f t="shared" si="84"/>
        <v>71.910112359550567</v>
      </c>
      <c r="W285" s="35">
        <f t="shared" si="85"/>
        <v>74.554707379134854</v>
      </c>
      <c r="X285" s="35">
        <f t="shared" si="86"/>
        <v>53.535180261314586</v>
      </c>
      <c r="Y285" s="35">
        <f t="shared" si="87"/>
        <v>74.706376364707523</v>
      </c>
      <c r="Z285" s="35">
        <f t="shared" si="88"/>
        <v>77.35097138429181</v>
      </c>
      <c r="AA285" s="35">
        <f t="shared" si="89"/>
        <v>-2.7962640051569565</v>
      </c>
      <c r="AB285" s="35">
        <f t="shared" si="90"/>
        <v>-2.7962640051569565</v>
      </c>
      <c r="AC285" s="35">
        <f t="shared" si="91"/>
        <v>-2.7962640051569565</v>
      </c>
      <c r="AF285">
        <v>1.86</v>
      </c>
      <c r="AG285">
        <v>2.0299999999999998</v>
      </c>
      <c r="AH285" s="41"/>
      <c r="AJ285" t="s">
        <v>305</v>
      </c>
    </row>
    <row r="286" spans="1:38" ht="15" x14ac:dyDescent="0.25">
      <c r="A286">
        <v>2.0299999999999998</v>
      </c>
      <c r="B286">
        <v>3.56</v>
      </c>
      <c r="C286">
        <v>3.93</v>
      </c>
      <c r="D286" s="20">
        <f t="shared" si="79"/>
        <v>2.7962640051569565E-2</v>
      </c>
      <c r="E286" s="17">
        <f>IF(OR($A286="",$B286="",$C286=""),"",A286*'MPTO_working_3-way'!$I285)</f>
        <v>2.086764159304686</v>
      </c>
      <c r="F286" s="21">
        <f>IF(OR($A286="",$B286="",$C286=""),"",B286*'MPTO_working_3-way'!$I285)</f>
        <v>3.6595469985835876</v>
      </c>
      <c r="G286" s="22">
        <f>IF(OR($A286="",$B286="",$C286=""),"",C286*'MPTO_working_3-way'!$I285)</f>
        <v>4.0398931754026686</v>
      </c>
      <c r="H286" s="17">
        <f>IF(OR($A286="",$B286="",$C286=""),"",'MPTO_working_3-way'!E285)</f>
        <v>2.0691512096296334</v>
      </c>
      <c r="I286" s="21">
        <f>IF(OR($A286="",$B286="",$C286=""),"",'MPTO_working_3-way'!F285)</f>
        <v>3.6821834364440691</v>
      </c>
      <c r="J286" s="22">
        <f>IF(OR($A286="",$B286="",$C286=""),"",'MPTO_working_3-way'!G285)</f>
        <v>4.0794339848121908</v>
      </c>
      <c r="K286" s="17">
        <f>IF(OR($A286="",$B286="",$C286=""),"",'OddsRatio_working_3-way'!H285)</f>
        <v>2.0761828531553026</v>
      </c>
      <c r="L286" s="21">
        <f>IF(OR($A286="",$B286="",$C286=""),"",'OddsRatio_working_3-way'!I285)</f>
        <v>3.6747845670656076</v>
      </c>
      <c r="M286" s="22">
        <f>IF(OR($A286="",$B286="",$C286=""),"",'OddsRatio_working_3-way'!J285)</f>
        <v>4.0613745240243091</v>
      </c>
      <c r="N286" s="23">
        <f t="shared" si="80"/>
        <v>47.921083728656818</v>
      </c>
      <c r="O286" s="24">
        <f t="shared" si="81"/>
        <v>27.325786508194756</v>
      </c>
      <c r="P286" s="24">
        <f t="shared" si="82"/>
        <v>24.753129763148426</v>
      </c>
      <c r="Q286" t="s">
        <v>250</v>
      </c>
      <c r="R286" t="s">
        <v>247</v>
      </c>
      <c r="S286" s="48" t="s">
        <v>477</v>
      </c>
      <c r="T286" s="35">
        <v>100</v>
      </c>
      <c r="U286" s="35">
        <f t="shared" si="83"/>
        <v>70.588235294117652</v>
      </c>
      <c r="V286" s="35">
        <f t="shared" si="84"/>
        <v>72.29916897506925</v>
      </c>
      <c r="W286" s="35">
        <f t="shared" si="85"/>
        <v>54.337899543379002</v>
      </c>
      <c r="X286" s="35">
        <f t="shared" si="86"/>
        <v>73.362931481551755</v>
      </c>
      <c r="Y286" s="35">
        <f t="shared" si="87"/>
        <v>75.073865162503367</v>
      </c>
      <c r="Z286" s="35">
        <f t="shared" si="88"/>
        <v>57.112595730813112</v>
      </c>
      <c r="AA286" s="35">
        <f t="shared" si="89"/>
        <v>-2.7746961874341025</v>
      </c>
      <c r="AB286" s="35">
        <f t="shared" si="90"/>
        <v>-2.7746961874341167</v>
      </c>
      <c r="AC286" s="35">
        <f t="shared" si="91"/>
        <v>-2.7746961874341096</v>
      </c>
      <c r="AF286">
        <v>2.12</v>
      </c>
      <c r="AG286">
        <v>1.78</v>
      </c>
      <c r="AH286" s="41"/>
      <c r="AJ286" t="s">
        <v>305</v>
      </c>
    </row>
    <row r="287" spans="1:38" ht="15" x14ac:dyDescent="0.25">
      <c r="A287">
        <v>3.4</v>
      </c>
      <c r="B287">
        <v>3.61</v>
      </c>
      <c r="C287">
        <v>2.19</v>
      </c>
      <c r="D287" s="20">
        <f t="shared" si="79"/>
        <v>2.7746961874341114E-2</v>
      </c>
      <c r="E287" s="17">
        <f>IF(OR($A287="",$B287="",$C287=""),"",A287*'MPTO_working_3-way'!$I286)</f>
        <v>3.4943396703727596</v>
      </c>
      <c r="F287" s="21">
        <f>IF(OR($A287="",$B287="",$C287=""),"",B287*'MPTO_working_3-way'!$I286)</f>
        <v>3.7101665323663715</v>
      </c>
      <c r="G287" s="22">
        <f>IF(OR($A287="",$B287="",$C287=""),"",C287*'MPTO_working_3-way'!$I286)</f>
        <v>2.250765846504807</v>
      </c>
      <c r="H287" s="17">
        <f>IF(OR($A287="",$B287="",$C287=""),"",'MPTO_working_3-way'!E286)</f>
        <v>3.5103896680547417</v>
      </c>
      <c r="I287" s="21">
        <f>IF(OR($A287="",$B287="",$C287=""),"",'MPTO_working_3-way'!F286)</f>
        <v>3.7346972234366556</v>
      </c>
      <c r="J287" s="22">
        <f>IF(OR($A287="",$B287="",$C287=""),"",'MPTO_working_3-way'!G286)</f>
        <v>2.2352761491245192</v>
      </c>
      <c r="K287" s="17">
        <f>IF(OR($A287="",$B287="",$C287=""),"",'OddsRatio_working_3-way'!H286)</f>
        <v>3.5043792588428198</v>
      </c>
      <c r="L287" s="21">
        <f>IF(OR($A287="",$B287="",$C287=""),"",'OddsRatio_working_3-way'!I286)</f>
        <v>3.7235124439915666</v>
      </c>
      <c r="M287" s="22">
        <f>IF(OR($A287="",$B287="",$C287=""),"",'OddsRatio_working_3-way'!J286)</f>
        <v>2.2417547158428976</v>
      </c>
      <c r="N287" s="23">
        <f t="shared" si="80"/>
        <v>28.617710192247131</v>
      </c>
      <c r="O287" s="24">
        <f t="shared" si="81"/>
        <v>26.952968048099791</v>
      </c>
      <c r="P287" s="24">
        <f t="shared" si="82"/>
        <v>44.429321759653078</v>
      </c>
      <c r="Q287" t="s">
        <v>248</v>
      </c>
      <c r="R287" t="s">
        <v>249</v>
      </c>
      <c r="S287" s="48" t="s">
        <v>477</v>
      </c>
      <c r="T287" s="35">
        <v>100</v>
      </c>
      <c r="U287" s="35">
        <f t="shared" si="83"/>
        <v>51.690821256038639</v>
      </c>
      <c r="V287" s="35">
        <f t="shared" si="84"/>
        <v>65.156794425087099</v>
      </c>
      <c r="W287" s="35">
        <f t="shared" si="85"/>
        <v>78.540772532188839</v>
      </c>
      <c r="X287" s="35">
        <f t="shared" si="86"/>
        <v>56.30243304272404</v>
      </c>
      <c r="Y287" s="35">
        <f t="shared" si="87"/>
        <v>69.768406211772515</v>
      </c>
      <c r="Z287" s="35">
        <f t="shared" si="88"/>
        <v>83.15238431887424</v>
      </c>
      <c r="AA287" s="35">
        <f t="shared" si="89"/>
        <v>-4.6116117866854012</v>
      </c>
      <c r="AB287" s="35">
        <f t="shared" si="90"/>
        <v>-4.6116117866854154</v>
      </c>
      <c r="AC287" s="35">
        <f t="shared" si="91"/>
        <v>-4.6116117866854012</v>
      </c>
      <c r="AF287">
        <v>1.92</v>
      </c>
      <c r="AG287">
        <v>1.97</v>
      </c>
      <c r="AH287" s="41"/>
      <c r="AJ287" t="s">
        <v>305</v>
      </c>
    </row>
    <row r="288" spans="1:38" ht="15" x14ac:dyDescent="0.25">
      <c r="A288">
        <v>2.0699999999999998</v>
      </c>
      <c r="B288">
        <v>2.87</v>
      </c>
      <c r="C288">
        <v>4.66</v>
      </c>
      <c r="D288" s="20">
        <f t="shared" si="79"/>
        <v>4.6116117866854101E-2</v>
      </c>
      <c r="E288" s="17">
        <f>IF(OR($A288="",$B288="",$C288=""),"",A288*'MPTO_working_3-way'!$I287)</f>
        <v>2.1654603639843879</v>
      </c>
      <c r="F288" s="21">
        <f>IF(OR($A288="",$B288="",$C288=""),"",B288*'MPTO_working_3-way'!$I287)</f>
        <v>3.0023532582778714</v>
      </c>
      <c r="G288" s="22">
        <f>IF(OR($A288="",$B288="",$C288=""),"",C288*'MPTO_working_3-way'!$I287)</f>
        <v>4.8749011092595405</v>
      </c>
      <c r="H288" s="17">
        <f>IF(OR($A288="",$B288="",$C288=""),"",'MPTO_working_3-way'!E287)</f>
        <v>2.1380324520269758</v>
      </c>
      <c r="I288" s="21">
        <f>IF(OR($A288="",$B288="",$C288=""),"",'MPTO_working_3-way'!F287)</f>
        <v>3.0024618704706194</v>
      </c>
      <c r="J288" s="22">
        <f>IF(OR($A288="",$B288="",$C288=""),"",'MPTO_working_3-way'!G287)</f>
        <v>5.0195704168634423</v>
      </c>
      <c r="K288" s="17">
        <f>IF(OR($A288="",$B288="",$C288=""),"",'OddsRatio_working_3-way'!H287)</f>
        <v>2.1500959124484282</v>
      </c>
      <c r="L288" s="21">
        <f>IF(OR($A288="",$B288="",$C288=""),"",'OddsRatio_working_3-way'!I287)</f>
        <v>3.0099807068023936</v>
      </c>
      <c r="M288" s="22">
        <f>IF(OR($A288="",$B288="",$C288=""),"",'OddsRatio_working_3-way'!J287)</f>
        <v>4.9339729341693905</v>
      </c>
      <c r="N288" s="23">
        <f t="shared" si="80"/>
        <v>46.179556856909052</v>
      </c>
      <c r="O288" s="24">
        <f t="shared" si="81"/>
        <v>33.307206513519759</v>
      </c>
      <c r="P288" s="24">
        <f t="shared" si="82"/>
        <v>20.513236629571182</v>
      </c>
      <c r="Q288" t="s">
        <v>471</v>
      </c>
      <c r="R288" t="s">
        <v>229</v>
      </c>
      <c r="S288" s="48" t="s">
        <v>478</v>
      </c>
      <c r="T288" s="35">
        <v>100</v>
      </c>
      <c r="U288" s="35">
        <f t="shared" si="83"/>
        <v>76.019184652278184</v>
      </c>
      <c r="V288" s="35">
        <f t="shared" si="84"/>
        <v>70.501474926253692</v>
      </c>
      <c r="W288" s="35">
        <f t="shared" si="85"/>
        <v>50</v>
      </c>
      <c r="X288" s="35">
        <f t="shared" si="86"/>
        <v>79.498525073746308</v>
      </c>
      <c r="Y288" s="35">
        <f t="shared" si="87"/>
        <v>73.98081534772183</v>
      </c>
      <c r="Z288" s="35">
        <f t="shared" si="88"/>
        <v>53.479340421468137</v>
      </c>
      <c r="AA288" s="35">
        <f t="shared" si="89"/>
        <v>-3.4793404214681232</v>
      </c>
      <c r="AB288" s="35">
        <f t="shared" si="90"/>
        <v>-3.4793404214681374</v>
      </c>
      <c r="AC288" s="35">
        <f t="shared" si="91"/>
        <v>-3.4793404214681374</v>
      </c>
      <c r="AF288">
        <v>2.34</v>
      </c>
      <c r="AG288">
        <v>1.61</v>
      </c>
      <c r="AH288" s="41"/>
      <c r="AJ288" t="s">
        <v>306</v>
      </c>
    </row>
    <row r="289" spans="1:36" ht="15" x14ac:dyDescent="0.25">
      <c r="A289">
        <v>4.17</v>
      </c>
      <c r="B289">
        <v>3.39</v>
      </c>
      <c r="C289">
        <v>2</v>
      </c>
      <c r="D289" s="20">
        <f t="shared" si="79"/>
        <v>3.4793404214681356E-2</v>
      </c>
      <c r="E289" s="17">
        <f>IF(OR($A289="",$B289="",$C289=""),"",A289*'MPTO_working_3-way'!$I288)</f>
        <v>4.3150884955752211</v>
      </c>
      <c r="F289" s="21">
        <f>IF(OR($A289="",$B289="",$C289=""),"",B289*'MPTO_working_3-way'!$I288)</f>
        <v>3.5079496402877699</v>
      </c>
      <c r="G289" s="22">
        <f>IF(OR($A289="",$B289="",$C289=""),"",C289*'MPTO_working_3-way'!$I288)</f>
        <v>2.0695868084293627</v>
      </c>
      <c r="H289" s="17">
        <f>IF(OR($A289="",$B289="",$C289=""),"",'MPTO_working_3-way'!E288)</f>
        <v>4.3819221648765518</v>
      </c>
      <c r="I289" s="21">
        <f>IF(OR($A289="",$B289="",$C289=""),"",'MPTO_working_3-way'!F288)</f>
        <v>3.5287377841015464</v>
      </c>
      <c r="J289" s="22">
        <f>IF(OR($A289="",$B289="",$C289=""),"",'MPTO_working_3-way'!G288)</f>
        <v>2.0474928304510298</v>
      </c>
      <c r="K289" s="17">
        <f>IF(OR($A289="",$B289="",$C289=""),"",'OddsRatio_working_3-way'!H288)</f>
        <v>4.3484702151557677</v>
      </c>
      <c r="L289" s="21">
        <f>IF(OR($A289="",$B289="",$C289=""),"",'OddsRatio_working_3-way'!I288)</f>
        <v>3.5245564082720136</v>
      </c>
      <c r="M289" s="22">
        <f>IF(OR($A289="",$B289="",$C289=""),"",'OddsRatio_working_3-way'!J288)</f>
        <v>2.0562997524150686</v>
      </c>
      <c r="N289" s="23">
        <f t="shared" si="80"/>
        <v>23.174495749633415</v>
      </c>
      <c r="O289" s="24">
        <f t="shared" si="81"/>
        <v>28.506680612380926</v>
      </c>
      <c r="P289" s="24">
        <f t="shared" si="82"/>
        <v>48.318823637985666</v>
      </c>
      <c r="Q289" t="s">
        <v>324</v>
      </c>
      <c r="R289" t="s">
        <v>277</v>
      </c>
      <c r="S289" s="48" t="s">
        <v>478</v>
      </c>
      <c r="T289" s="35">
        <v>100</v>
      </c>
      <c r="U289" s="35">
        <f t="shared" si="83"/>
        <v>24.242424242424242</v>
      </c>
      <c r="V289" s="35">
        <f t="shared" si="84"/>
        <v>81.91681735985533</v>
      </c>
      <c r="W289" s="35">
        <f t="shared" si="85"/>
        <v>90.224828934506348</v>
      </c>
      <c r="X289" s="35">
        <f t="shared" si="86"/>
        <v>27.858353705638311</v>
      </c>
      <c r="Y289" s="35">
        <f t="shared" si="87"/>
        <v>85.532746823069402</v>
      </c>
      <c r="Z289" s="35">
        <f t="shared" si="88"/>
        <v>93.840758397720421</v>
      </c>
      <c r="AA289" s="35">
        <f t="shared" si="89"/>
        <v>-3.6159294632140693</v>
      </c>
      <c r="AB289" s="35">
        <f t="shared" si="90"/>
        <v>-3.6159294632140728</v>
      </c>
      <c r="AC289" s="35">
        <f t="shared" si="91"/>
        <v>-3.6159294632140728</v>
      </c>
      <c r="AF289">
        <v>1.98</v>
      </c>
      <c r="AG289">
        <v>1.89</v>
      </c>
      <c r="AH289" s="41"/>
      <c r="AJ289" t="s">
        <v>308</v>
      </c>
    </row>
    <row r="290" spans="1:36" ht="15" x14ac:dyDescent="0.25">
      <c r="A290">
        <v>1.32</v>
      </c>
      <c r="B290">
        <v>5.53</v>
      </c>
      <c r="C290">
        <v>10.23</v>
      </c>
      <c r="D290" s="20">
        <f t="shared" si="79"/>
        <v>3.6159294632140737E-2</v>
      </c>
      <c r="E290" s="17">
        <f>IF(OR($A290="",$B290="",$C290=""),"",A290*'MPTO_working_3-way'!$I289)</f>
        <v>1.3677302689144257</v>
      </c>
      <c r="F290" s="21">
        <f>IF(OR($A290="",$B290="",$C290=""),"",B290*'MPTO_working_3-way'!$I289)</f>
        <v>5.7299608993157385</v>
      </c>
      <c r="G290" s="22">
        <f>IF(OR($A290="",$B290="",$C290=""),"",C290*'MPTO_working_3-way'!$I289)</f>
        <v>10.599909584086801</v>
      </c>
      <c r="H290" s="17">
        <f>IF(OR($A290="",$B290="",$C290=""),"",'MPTO_working_3-way'!E289)</f>
        <v>1.341340853209871</v>
      </c>
      <c r="I290" s="21">
        <f>IF(OR($A290="",$B290="",$C290=""),"",'MPTO_working_3-way'!F289)</f>
        <v>5.9249172613146026</v>
      </c>
      <c r="J290" s="22">
        <f>IF(OR($A290="",$B290="",$C290=""),"",'MPTO_working_3-way'!G289)</f>
        <v>11.668800363026321</v>
      </c>
      <c r="K290" s="17">
        <f>IF(OR($A290="",$B290="",$C290=""),"",'OddsRatio_working_3-way'!H289)</f>
        <v>1.3489898998883718</v>
      </c>
      <c r="L290" s="21">
        <f>IF(OR($A290="",$B290="",$C290=""),"",'OddsRatio_working_3-way'!I289)</f>
        <v>5.9403882702947612</v>
      </c>
      <c r="M290" s="22">
        <f>IF(OR($A290="",$B290="",$C290=""),"",'OddsRatio_working_3-way'!J289)</f>
        <v>11.06617742490522</v>
      </c>
      <c r="N290" s="23">
        <f t="shared" si="80"/>
        <v>73.113831193756127</v>
      </c>
      <c r="O290" s="24">
        <f t="shared" si="81"/>
        <v>17.452126071565658</v>
      </c>
      <c r="P290" s="24">
        <f t="shared" si="82"/>
        <v>9.4340427346782096</v>
      </c>
      <c r="Q290" t="s">
        <v>276</v>
      </c>
      <c r="R290" t="s">
        <v>280</v>
      </c>
      <c r="S290" s="48" t="s">
        <v>478</v>
      </c>
      <c r="T290" s="35">
        <v>100</v>
      </c>
      <c r="U290" s="35">
        <f t="shared" si="83"/>
        <v>30.069930069930074</v>
      </c>
      <c r="V290" s="35">
        <f t="shared" si="84"/>
        <v>78.586723768736618</v>
      </c>
      <c r="W290" s="35">
        <f t="shared" si="85"/>
        <v>87.357774968394423</v>
      </c>
      <c r="X290" s="35">
        <f t="shared" si="86"/>
        <v>34.055501262868951</v>
      </c>
      <c r="Y290" s="35">
        <f t="shared" si="87"/>
        <v>82.572294961675496</v>
      </c>
      <c r="Z290" s="35">
        <f t="shared" si="88"/>
        <v>91.343346161333329</v>
      </c>
      <c r="AA290" s="35">
        <f t="shared" si="89"/>
        <v>-3.9855711929388775</v>
      </c>
      <c r="AB290" s="35">
        <f t="shared" si="90"/>
        <v>-3.9855711929388775</v>
      </c>
      <c r="AC290" s="35">
        <f t="shared" si="91"/>
        <v>-3.9855711929389059</v>
      </c>
      <c r="AF290">
        <v>1.6</v>
      </c>
      <c r="AG290">
        <v>2.42</v>
      </c>
      <c r="AH290" s="41"/>
      <c r="AJ290" t="s">
        <v>308</v>
      </c>
    </row>
    <row r="291" spans="1:36" ht="15" x14ac:dyDescent="0.25">
      <c r="A291">
        <v>1.43</v>
      </c>
      <c r="B291">
        <v>4.67</v>
      </c>
      <c r="C291">
        <v>7.91</v>
      </c>
      <c r="D291" s="20">
        <f t="shared" si="79"/>
        <v>3.9855711929388971E-2</v>
      </c>
      <c r="E291" s="17">
        <f>IF(OR($A291="",$B291="",$C291=""),"",A291*'MPTO_working_3-way'!$I290)</f>
        <v>1.4869936680590261</v>
      </c>
      <c r="F291" s="21">
        <f>IF(OR($A291="",$B291="",$C291=""),"",B291*'MPTO_working_3-way'!$I290)</f>
        <v>4.856126174710246</v>
      </c>
      <c r="G291" s="22">
        <f>IF(OR($A291="",$B291="",$C291=""),"",C291*'MPTO_working_3-way'!$I290)</f>
        <v>8.225258681361467</v>
      </c>
      <c r="H291" s="17">
        <f>IF(OR($A291="",$B291="",$C291=""),"",'MPTO_working_3-way'!E290)</f>
        <v>1.4576930920738644</v>
      </c>
      <c r="I291" s="21">
        <f>IF(OR($A291="",$B291="",$C291=""),"",'MPTO_working_3-way'!F290)</f>
        <v>4.9789012833783852</v>
      </c>
      <c r="J291" s="22">
        <f>IF(OR($A291="",$B291="",$C291=""),"",'MPTO_working_3-way'!G290)</f>
        <v>8.8388403885532583</v>
      </c>
      <c r="K291" s="17">
        <f>IF(OR($A291="",$B291="",$C291=""),"",'OddsRatio_working_3-way'!H290)</f>
        <v>1.4668223380537893</v>
      </c>
      <c r="L291" s="21">
        <f>IF(OR($A291="",$B291="",$C291=""),"",'OddsRatio_working_3-way'!I290)</f>
        <v>4.9842743736218758</v>
      </c>
      <c r="M291" s="22">
        <f>IF(OR($A291="",$B291="",$C291=""),"",'OddsRatio_working_3-way'!J290)</f>
        <v>8.5017264091899634</v>
      </c>
      <c r="N291" s="23">
        <f t="shared" si="80"/>
        <v>67.249781991694732</v>
      </c>
      <c r="O291" s="24">
        <f t="shared" si="81"/>
        <v>20.592545663409741</v>
      </c>
      <c r="P291" s="24">
        <f t="shared" si="82"/>
        <v>12.157672344895508</v>
      </c>
      <c r="Q291" t="s">
        <v>472</v>
      </c>
      <c r="R291" t="s">
        <v>279</v>
      </c>
      <c r="S291" s="48" t="s">
        <v>478</v>
      </c>
      <c r="T291" s="35">
        <v>100</v>
      </c>
      <c r="U291" s="35">
        <f t="shared" si="83"/>
        <v>61.832061068702288</v>
      </c>
      <c r="V291" s="35">
        <f t="shared" si="84"/>
        <v>70.760233918128648</v>
      </c>
      <c r="W291" s="35">
        <f t="shared" si="85"/>
        <v>64.02877697841727</v>
      </c>
      <c r="X291" s="35">
        <f t="shared" si="86"/>
        <v>65.210989103454082</v>
      </c>
      <c r="Y291" s="35">
        <f t="shared" si="87"/>
        <v>74.139161952880443</v>
      </c>
      <c r="Z291" s="35">
        <f t="shared" si="88"/>
        <v>67.40770501316905</v>
      </c>
      <c r="AA291" s="35">
        <f t="shared" si="89"/>
        <v>-3.3789280347517945</v>
      </c>
      <c r="AB291" s="35">
        <f t="shared" si="90"/>
        <v>-3.3789280347517945</v>
      </c>
      <c r="AC291" s="35">
        <f t="shared" si="91"/>
        <v>-3.3789280347517803</v>
      </c>
      <c r="AF291">
        <v>1.78</v>
      </c>
      <c r="AG291">
        <v>2.11</v>
      </c>
      <c r="AH291" s="41"/>
      <c r="AJ291" t="s">
        <v>308</v>
      </c>
    </row>
    <row r="292" spans="1:36" ht="15" x14ac:dyDescent="0.25">
      <c r="A292">
        <v>2.62</v>
      </c>
      <c r="B292">
        <v>3.42</v>
      </c>
      <c r="C292">
        <v>2.78</v>
      </c>
      <c r="D292" s="20">
        <f t="shared" si="79"/>
        <v>3.3789280347517936E-2</v>
      </c>
      <c r="E292" s="17">
        <f>IF(OR($A292="",$B292="",$C292=""),"",A292*'MPTO_working_3-way'!$I291)</f>
        <v>2.7085279145104972</v>
      </c>
      <c r="F292" s="21">
        <f>IF(OR($A292="",$B292="",$C292=""),"",B292*'MPTO_working_3-way'!$I291)</f>
        <v>3.5355593387885111</v>
      </c>
      <c r="G292" s="22">
        <f>IF(OR($A292="",$B292="",$C292=""),"",C292*'MPTO_working_3-way'!$I291)</f>
        <v>2.8739341993660998</v>
      </c>
      <c r="H292" s="17">
        <f>IF(OR($A292="",$B292="",$C292=""),"",'MPTO_working_3-way'!E291)</f>
        <v>2.6996652446621368</v>
      </c>
      <c r="I292" s="21">
        <f>IF(OR($A292="",$B292="",$C292=""),"",'MPTO_working_3-way'!F291)</f>
        <v>3.5570154512004124</v>
      </c>
      <c r="J292" s="22">
        <f>IF(OR($A292="",$B292="",$C292=""),"",'MPTO_working_3-way'!G291)</f>
        <v>2.8698593122636096</v>
      </c>
      <c r="K292" s="17">
        <f>IF(OR($A292="",$B292="",$C292=""),"",'OddsRatio_working_3-way'!H291)</f>
        <v>2.7040646164735507</v>
      </c>
      <c r="L292" s="21">
        <f>IF(OR($A292="",$B292="",$C292=""),"",'OddsRatio_working_3-way'!I291)</f>
        <v>3.5455780073246865</v>
      </c>
      <c r="M292" s="22">
        <f>IF(OR($A292="",$B292="",$C292=""),"",'OddsRatio_working_3-way'!J291)</f>
        <v>2.8723672946437775</v>
      </c>
      <c r="N292" s="23">
        <f t="shared" si="80"/>
        <v>36.920424361981382</v>
      </c>
      <c r="O292" s="24">
        <f t="shared" si="81"/>
        <v>28.284067786079316</v>
      </c>
      <c r="P292" s="24">
        <f t="shared" si="82"/>
        <v>34.795507851939291</v>
      </c>
      <c r="Q292" t="s">
        <v>118</v>
      </c>
      <c r="R292" t="s">
        <v>115</v>
      </c>
      <c r="S292" s="48" t="s">
        <v>478</v>
      </c>
      <c r="T292" s="35">
        <v>100</v>
      </c>
      <c r="U292" s="35">
        <f t="shared" si="83"/>
        <v>23.664122137404579</v>
      </c>
      <c r="V292" s="35">
        <f t="shared" si="84"/>
        <v>82.608695652173907</v>
      </c>
      <c r="W292" s="35">
        <f t="shared" si="85"/>
        <v>90.176817288801573</v>
      </c>
      <c r="X292" s="35">
        <f t="shared" si="86"/>
        <v>27.214487059024517</v>
      </c>
      <c r="Y292" s="35">
        <f t="shared" si="87"/>
        <v>86.159060573793838</v>
      </c>
      <c r="Z292" s="35">
        <f t="shared" si="88"/>
        <v>93.727182210421503</v>
      </c>
      <c r="AA292" s="35">
        <f t="shared" si="89"/>
        <v>-3.5503649216199378</v>
      </c>
      <c r="AB292" s="35">
        <f t="shared" si="90"/>
        <v>-3.5503649216199307</v>
      </c>
      <c r="AC292" s="35">
        <f t="shared" si="91"/>
        <v>-3.5503649216199307</v>
      </c>
      <c r="AF292">
        <v>2.2200000000000002</v>
      </c>
      <c r="AG292">
        <v>1.7</v>
      </c>
      <c r="AH292" s="41"/>
      <c r="AJ292" t="s">
        <v>127</v>
      </c>
    </row>
    <row r="293" spans="1:36" s="35" customFormat="1" ht="15" x14ac:dyDescent="0.25">
      <c r="A293">
        <v>1.31</v>
      </c>
      <c r="B293">
        <v>5.75</v>
      </c>
      <c r="C293">
        <v>10.18</v>
      </c>
      <c r="D293" s="20">
        <f t="shared" si="79"/>
        <v>3.5503649216199307E-2</v>
      </c>
      <c r="E293" s="17">
        <f>IF(OR($A293="",$B293="",$C293=""),"",A293*'MPTO_working_3-way'!$I292)</f>
        <v>1.3565097804732211</v>
      </c>
      <c r="F293" s="21">
        <f>IF(OR($A293="",$B293="",$C293=""),"",B293*'MPTO_working_3-way'!$I292)</f>
        <v>5.954145982993146</v>
      </c>
      <c r="G293" s="22">
        <f>IF(OR($A293="",$B293="",$C293=""),"",C293*'MPTO_working_3-way'!$I292)</f>
        <v>10.541427149020908</v>
      </c>
      <c r="H293" s="17">
        <f>IF(OR($A293="",$B293="",$C293=""),"",'MPTO_working_3-way'!E292)</f>
        <v>1.3306290889392829</v>
      </c>
      <c r="I293" s="21">
        <f>IF(OR($A293="",$B293="",$C293=""),"",'MPTO_working_3-way'!F292)</f>
        <v>6.1698500333244377</v>
      </c>
      <c r="J293" s="22">
        <f>IF(OR($A293="",$B293="",$C293=""),"",'MPTO_working_3-way'!G292)</f>
        <v>11.574438806443252</v>
      </c>
      <c r="K293" s="17">
        <f>IF(OR($A293="",$B293="",$C293=""),"",'OddsRatio_working_3-way'!H292)</f>
        <v>1.3380458723382362</v>
      </c>
      <c r="L293" s="21">
        <f>IF(OR($A293="",$B293="",$C293=""),"",'OddsRatio_working_3-way'!I292)</f>
        <v>6.1797351406665255</v>
      </c>
      <c r="M293" s="22">
        <f>IF(OR($A293="",$B293="",$C293=""),"",'OddsRatio_working_3-way'!J292)</f>
        <v>11.010519703435516</v>
      </c>
      <c r="N293" s="23">
        <f t="shared" si="80"/>
        <v>73.718598597287524</v>
      </c>
      <c r="O293" s="24">
        <f t="shared" si="81"/>
        <v>16.795019854338548</v>
      </c>
      <c r="P293" s="24">
        <f t="shared" si="82"/>
        <v>9.4863815483739362</v>
      </c>
      <c r="Q293" t="s">
        <v>473</v>
      </c>
      <c r="R293" t="s">
        <v>474</v>
      </c>
      <c r="S293" s="48" t="s">
        <v>478</v>
      </c>
      <c r="T293" s="35">
        <v>100</v>
      </c>
      <c r="U293" s="35" t="e">
        <f t="shared" si="83"/>
        <v>#DIV/0!</v>
      </c>
      <c r="V293" s="35" t="e">
        <f t="shared" si="84"/>
        <v>#DIV/0!</v>
      </c>
      <c r="W293" s="35" t="e">
        <f t="shared" si="85"/>
        <v>#DIV/0!</v>
      </c>
      <c r="X293" s="35" t="e">
        <f t="shared" si="86"/>
        <v>#DIV/0!</v>
      </c>
      <c r="Y293" s="35" t="e">
        <f t="shared" si="87"/>
        <v>#DIV/0!</v>
      </c>
      <c r="Z293" s="35" t="e">
        <f t="shared" si="88"/>
        <v>#DIV/0!</v>
      </c>
      <c r="AA293" s="35" t="e">
        <f t="shared" si="89"/>
        <v>#DIV/0!</v>
      </c>
      <c r="AB293" s="35" t="e">
        <f t="shared" si="90"/>
        <v>#DIV/0!</v>
      </c>
      <c r="AC293" s="35" t="e">
        <f t="shared" si="91"/>
        <v>#DIV/0!</v>
      </c>
      <c r="AD293" s="36"/>
      <c r="AF293">
        <v>1.65</v>
      </c>
      <c r="AG293">
        <v>2.33</v>
      </c>
      <c r="AH293" s="41"/>
      <c r="AI293" s="36"/>
      <c r="AJ293" t="s">
        <v>482</v>
      </c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92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92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92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92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92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92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92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92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92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92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92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93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93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93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93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9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9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9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2022-01-14T16:05:13Z</dcterms:modified>
</cp:coreProperties>
</file>